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NNUAIRES STAT 2008-2009 à 2017-2018\"/>
    </mc:Choice>
  </mc:AlternateContent>
  <xr:revisionPtr revIDLastSave="0" documentId="13_ncr:1_{A1F6E844-6294-46BC-844C-838E75279148}" xr6:coauthVersionLast="43" xr6:coauthVersionMax="43" xr10:uidLastSave="{00000000-0000-0000-0000-000000000000}"/>
  <bookViews>
    <workbookView xWindow="-12" yWindow="-12" windowWidth="11520" windowHeight="12528" xr2:uid="{00000000-000D-0000-FFFF-FFFF00000000}"/>
  </bookViews>
  <sheets>
    <sheet name="NIVEAU I PUB (2)" sheetId="54" r:id="rId1"/>
    <sheet name="NIV II PUB (2)" sheetId="53" r:id="rId2"/>
    <sheet name="SYNTHESE" sheetId="32" r:id="rId3"/>
    <sheet name="PRESCO PUB" sheetId="31" r:id="rId4"/>
    <sheet name="NIVEAU I PUB" sheetId="5" r:id="rId5"/>
    <sheet name="NIV II PUB" sheetId="36" r:id="rId6"/>
    <sheet name="NIVEAU III PUB" sheetId="26" r:id="rId7"/>
    <sheet name="PRESCO PV" sheetId="27" r:id="rId8"/>
    <sheet name="NIVEAU I PV" sheetId="11" r:id="rId9"/>
    <sheet name="NIVEAU II PV" sheetId="33" r:id="rId10"/>
    <sheet name="NIVEAU III PV" sheetId="34" r:id="rId11"/>
    <sheet name="EFFECTIF PAR AGE NIVEAU I" sheetId="49" r:id="rId12"/>
    <sheet name="EFFECTIF PAR AGE NIVEAU II" sheetId="50" r:id="rId13"/>
    <sheet name="EFFECTIF PAR AGE NIVEAU III" sheetId="51" r:id="rId14"/>
    <sheet name="Feuil1" sheetId="52" r:id="rId15"/>
  </sheets>
  <externalReferences>
    <externalReference r:id="rId16"/>
    <externalReference r:id="rId17"/>
  </externalReferences>
  <definedNames>
    <definedName name="_xlnm._FilterDatabase" localSheetId="4" hidden="1">'NIVEAU I PUB'!$B$32:$M$180</definedName>
    <definedName name="_xlnm._FilterDatabase" localSheetId="0" hidden="1">'NIVEAU I PUB (2)'!$B$32:$M$180</definedName>
    <definedName name="_xlnm.Print_Area" localSheetId="13">'EFFECTIF PAR AGE NIVEAU III'!$A$1:$U$51</definedName>
    <definedName name="_xlnm.Print_Area" localSheetId="4">'NIVEAU I PUB'!$A$1:$BO$180</definedName>
    <definedName name="_xlnm.Print_Area" localSheetId="0">'NIVEAU I PUB (2)'!$A$1:$BT$180</definedName>
    <definedName name="_xlnm.Print_Area" localSheetId="9">'NIVEAU II PV'!$A$1:$AW$180</definedName>
    <definedName name="_xlnm.Print_Area" localSheetId="6">'NIVEAU III PUB'!$A$1:$BP$180</definedName>
    <definedName name="_xlnm.Print_Area" localSheetId="10">'NIVEAU III PV'!$A$1:$BL$180</definedName>
  </definedNames>
  <calcPr calcId="181029"/>
</workbook>
</file>

<file path=xl/calcChain.xml><?xml version="1.0" encoding="utf-8"?>
<calcChain xmlns="http://schemas.openxmlformats.org/spreadsheetml/2006/main">
  <c r="B34" i="53" l="1"/>
  <c r="C34" i="53"/>
  <c r="D34" i="53"/>
  <c r="E34" i="53"/>
  <c r="F34" i="53"/>
  <c r="G34" i="53"/>
  <c r="H34" i="53"/>
  <c r="I34" i="53"/>
  <c r="J34" i="53"/>
  <c r="K34" i="53"/>
  <c r="L34" i="53"/>
  <c r="M34" i="53"/>
  <c r="N34" i="53"/>
  <c r="O34" i="53"/>
  <c r="P34" i="53"/>
  <c r="B35" i="53"/>
  <c r="C35" i="53"/>
  <c r="D35" i="53"/>
  <c r="E35" i="53"/>
  <c r="F35" i="53"/>
  <c r="G35" i="53"/>
  <c r="H35" i="53"/>
  <c r="I35" i="53"/>
  <c r="J35" i="53"/>
  <c r="K35" i="53"/>
  <c r="L35" i="53"/>
  <c r="M35" i="53"/>
  <c r="N35" i="53"/>
  <c r="O35" i="53"/>
  <c r="P35" i="53"/>
  <c r="B36" i="53"/>
  <c r="C36" i="53"/>
  <c r="D36" i="53"/>
  <c r="E36" i="53"/>
  <c r="F36" i="53"/>
  <c r="G36" i="53"/>
  <c r="H36" i="53"/>
  <c r="I36" i="53"/>
  <c r="J36" i="53"/>
  <c r="K36" i="53"/>
  <c r="L36" i="53"/>
  <c r="M36" i="53"/>
  <c r="N36" i="53"/>
  <c r="O36" i="53"/>
  <c r="P36" i="53"/>
  <c r="B37" i="53"/>
  <c r="C37" i="53"/>
  <c r="D37" i="53"/>
  <c r="E37" i="53"/>
  <c r="F37" i="53"/>
  <c r="G37" i="53"/>
  <c r="H37" i="53"/>
  <c r="I37" i="53"/>
  <c r="J37" i="53"/>
  <c r="K37" i="53"/>
  <c r="L37" i="53"/>
  <c r="M37" i="53"/>
  <c r="N37" i="53"/>
  <c r="O37" i="53"/>
  <c r="P37" i="53"/>
  <c r="B38" i="53"/>
  <c r="C38" i="53"/>
  <c r="D38" i="53"/>
  <c r="E38" i="53"/>
  <c r="F38" i="53"/>
  <c r="G38" i="53"/>
  <c r="H38" i="53"/>
  <c r="I38" i="53"/>
  <c r="J38" i="53"/>
  <c r="K38" i="53"/>
  <c r="L38" i="53"/>
  <c r="M38" i="53"/>
  <c r="N38" i="53"/>
  <c r="O38" i="53"/>
  <c r="P38" i="53"/>
  <c r="B39" i="53"/>
  <c r="C39" i="53"/>
  <c r="D39" i="53"/>
  <c r="E39" i="53"/>
  <c r="F39" i="53"/>
  <c r="G39" i="53"/>
  <c r="H39" i="53"/>
  <c r="I39" i="53"/>
  <c r="J39" i="53"/>
  <c r="K39" i="53"/>
  <c r="L39" i="53"/>
  <c r="M39" i="53"/>
  <c r="N39" i="53"/>
  <c r="O39" i="53"/>
  <c r="P39" i="53"/>
  <c r="B40" i="53"/>
  <c r="C40" i="53"/>
  <c r="D40" i="53"/>
  <c r="E40" i="53"/>
  <c r="F40" i="53"/>
  <c r="G40" i="53"/>
  <c r="H40" i="53"/>
  <c r="I40" i="53"/>
  <c r="J40" i="53"/>
  <c r="K40" i="53"/>
  <c r="L40" i="53"/>
  <c r="M40" i="53"/>
  <c r="N40" i="53"/>
  <c r="O40" i="53"/>
  <c r="P40" i="53"/>
  <c r="B41" i="53"/>
  <c r="C41" i="53"/>
  <c r="D41" i="53"/>
  <c r="E41" i="53"/>
  <c r="F41" i="53"/>
  <c r="G41" i="53"/>
  <c r="H41" i="53"/>
  <c r="I41" i="53"/>
  <c r="J41" i="53"/>
  <c r="K41" i="53"/>
  <c r="L41" i="53"/>
  <c r="M41" i="53"/>
  <c r="N41" i="53"/>
  <c r="O41" i="53"/>
  <c r="P41" i="53"/>
  <c r="B42" i="53"/>
  <c r="C42" i="53"/>
  <c r="D42" i="53"/>
  <c r="E42" i="53"/>
  <c r="F42" i="53"/>
  <c r="G42" i="53"/>
  <c r="H42" i="53"/>
  <c r="I42" i="53"/>
  <c r="J42" i="53"/>
  <c r="K42" i="53"/>
  <c r="L42" i="53"/>
  <c r="M42" i="53"/>
  <c r="N42" i="53"/>
  <c r="O42" i="53"/>
  <c r="P42" i="53"/>
  <c r="B43" i="53"/>
  <c r="C43" i="53"/>
  <c r="D43" i="53"/>
  <c r="E43" i="53"/>
  <c r="F43" i="53"/>
  <c r="G43" i="53"/>
  <c r="H43" i="53"/>
  <c r="I43" i="53"/>
  <c r="J43" i="53"/>
  <c r="K43" i="53"/>
  <c r="L43" i="53"/>
  <c r="M43" i="53"/>
  <c r="N43" i="53"/>
  <c r="O43" i="53"/>
  <c r="P43" i="53"/>
  <c r="B44" i="53"/>
  <c r="C44" i="53"/>
  <c r="D44" i="53"/>
  <c r="E44" i="53"/>
  <c r="F44" i="53"/>
  <c r="G44" i="53"/>
  <c r="H44" i="53"/>
  <c r="I44" i="53"/>
  <c r="J44" i="53"/>
  <c r="K44" i="53"/>
  <c r="L44" i="53"/>
  <c r="M44" i="53"/>
  <c r="N44" i="53"/>
  <c r="O44" i="53"/>
  <c r="P44" i="53"/>
  <c r="B45" i="53"/>
  <c r="C45" i="53"/>
  <c r="D45" i="53"/>
  <c r="E45" i="53"/>
  <c r="F45" i="53"/>
  <c r="G45" i="53"/>
  <c r="H45" i="53"/>
  <c r="I45" i="53"/>
  <c r="J45" i="53"/>
  <c r="K45" i="53"/>
  <c r="L45" i="53"/>
  <c r="M45" i="53"/>
  <c r="N45" i="53"/>
  <c r="O45" i="53"/>
  <c r="P45" i="53"/>
  <c r="B46" i="53"/>
  <c r="C46" i="53"/>
  <c r="D46" i="53"/>
  <c r="E46" i="53"/>
  <c r="F46" i="53"/>
  <c r="G46" i="53"/>
  <c r="H46" i="53"/>
  <c r="I46" i="53"/>
  <c r="J46" i="53"/>
  <c r="K46" i="53"/>
  <c r="L46" i="53"/>
  <c r="M46" i="53"/>
  <c r="N46" i="53"/>
  <c r="O46" i="53"/>
  <c r="P46" i="53"/>
  <c r="B47" i="53"/>
  <c r="C47" i="53"/>
  <c r="D47" i="53"/>
  <c r="E47" i="53"/>
  <c r="F47" i="53"/>
  <c r="G47" i="53"/>
  <c r="H47" i="53"/>
  <c r="I47" i="53"/>
  <c r="J47" i="53"/>
  <c r="K47" i="53"/>
  <c r="L47" i="53"/>
  <c r="M47" i="53"/>
  <c r="N47" i="53"/>
  <c r="O47" i="53"/>
  <c r="P47" i="53"/>
  <c r="B48" i="53"/>
  <c r="C48" i="53"/>
  <c r="D48" i="53"/>
  <c r="E48" i="53"/>
  <c r="F48" i="53"/>
  <c r="G48" i="53"/>
  <c r="H48" i="53"/>
  <c r="I48" i="53"/>
  <c r="J48" i="53"/>
  <c r="K48" i="53"/>
  <c r="L48" i="53"/>
  <c r="M48" i="53"/>
  <c r="N48" i="53"/>
  <c r="O48" i="53"/>
  <c r="P48" i="53"/>
  <c r="B49" i="53"/>
  <c r="C49" i="53"/>
  <c r="D49" i="53"/>
  <c r="E49" i="53"/>
  <c r="F49" i="53"/>
  <c r="G49" i="53"/>
  <c r="H49" i="53"/>
  <c r="I49" i="53"/>
  <c r="J49" i="53"/>
  <c r="K49" i="53"/>
  <c r="L49" i="53"/>
  <c r="M49" i="53"/>
  <c r="N49" i="53"/>
  <c r="O49" i="53"/>
  <c r="P49" i="53"/>
  <c r="B50" i="53"/>
  <c r="C50" i="53"/>
  <c r="D50" i="53"/>
  <c r="E50" i="53"/>
  <c r="F50" i="53"/>
  <c r="G50" i="53"/>
  <c r="H50" i="53"/>
  <c r="I50" i="53"/>
  <c r="J50" i="53"/>
  <c r="K50" i="53"/>
  <c r="L50" i="53"/>
  <c r="M50" i="53"/>
  <c r="N50" i="53"/>
  <c r="O50" i="53"/>
  <c r="P50" i="53"/>
  <c r="B51" i="53"/>
  <c r="C51" i="53"/>
  <c r="D51" i="53"/>
  <c r="E51" i="53"/>
  <c r="F51" i="53"/>
  <c r="G51" i="53"/>
  <c r="H51" i="53"/>
  <c r="I51" i="53"/>
  <c r="J51" i="53"/>
  <c r="K51" i="53"/>
  <c r="L51" i="53"/>
  <c r="M51" i="53"/>
  <c r="N51" i="53"/>
  <c r="O51" i="53"/>
  <c r="P51" i="53"/>
  <c r="B52" i="53"/>
  <c r="C52" i="53"/>
  <c r="D52" i="53"/>
  <c r="E52" i="53"/>
  <c r="F52" i="53"/>
  <c r="G52" i="53"/>
  <c r="H52" i="53"/>
  <c r="I52" i="53"/>
  <c r="J52" i="53"/>
  <c r="K52" i="53"/>
  <c r="L52" i="53"/>
  <c r="M52" i="53"/>
  <c r="N52" i="53"/>
  <c r="O52" i="53"/>
  <c r="P52" i="53"/>
  <c r="B53" i="53"/>
  <c r="C53" i="53"/>
  <c r="D53" i="53"/>
  <c r="E53" i="53"/>
  <c r="F53" i="53"/>
  <c r="G53" i="53"/>
  <c r="H53" i="53"/>
  <c r="I53" i="53"/>
  <c r="J53" i="53"/>
  <c r="K53" i="53"/>
  <c r="L53" i="53"/>
  <c r="M53" i="53"/>
  <c r="N53" i="53"/>
  <c r="O53" i="53"/>
  <c r="P53" i="53"/>
  <c r="B54" i="53"/>
  <c r="C54" i="53"/>
  <c r="D54" i="53"/>
  <c r="E54" i="53"/>
  <c r="F54" i="53"/>
  <c r="G54" i="53"/>
  <c r="H54" i="53"/>
  <c r="I54" i="53"/>
  <c r="J54" i="53"/>
  <c r="K54" i="53"/>
  <c r="L54" i="53"/>
  <c r="M54" i="53"/>
  <c r="N54" i="53"/>
  <c r="O54" i="53"/>
  <c r="P54" i="53"/>
  <c r="B55" i="53"/>
  <c r="C55" i="53"/>
  <c r="D55" i="53"/>
  <c r="E55" i="53"/>
  <c r="F55" i="53"/>
  <c r="G55" i="53"/>
  <c r="H55" i="53"/>
  <c r="I55" i="53"/>
  <c r="J55" i="53"/>
  <c r="K55" i="53"/>
  <c r="L55" i="53"/>
  <c r="M55" i="53"/>
  <c r="N55" i="53"/>
  <c r="O55" i="53"/>
  <c r="P55" i="53"/>
  <c r="C33" i="53"/>
  <c r="D33" i="53"/>
  <c r="E33" i="53"/>
  <c r="F33" i="53"/>
  <c r="G33" i="53"/>
  <c r="H33" i="53"/>
  <c r="I33" i="53"/>
  <c r="J33" i="53"/>
  <c r="K33" i="53"/>
  <c r="L33" i="53"/>
  <c r="M33" i="53"/>
  <c r="N33" i="53"/>
  <c r="O33" i="53"/>
  <c r="P33" i="53"/>
  <c r="B33" i="53"/>
  <c r="AF28" i="33"/>
  <c r="AF27" i="33"/>
  <c r="AF26" i="33"/>
  <c r="AF25" i="33"/>
  <c r="AF24" i="33"/>
  <c r="AF23" i="33"/>
  <c r="AF22" i="33"/>
  <c r="AF21" i="33"/>
  <c r="AF20" i="33"/>
  <c r="AF19" i="33"/>
  <c r="AF18" i="33"/>
  <c r="AF17" i="33"/>
  <c r="AF16" i="33"/>
  <c r="AF15" i="33"/>
  <c r="AF14" i="33"/>
  <c r="AF13" i="33"/>
  <c r="AF12" i="33"/>
  <c r="AF11" i="33"/>
  <c r="AF10" i="33"/>
  <c r="AF9" i="33"/>
  <c r="AF8" i="33"/>
  <c r="AF7" i="33"/>
  <c r="AF6" i="33"/>
  <c r="W28" i="33"/>
  <c r="W27" i="33"/>
  <c r="W26" i="33"/>
  <c r="W25" i="33"/>
  <c r="W24" i="33"/>
  <c r="W23" i="33"/>
  <c r="W22" i="33"/>
  <c r="W21" i="33"/>
  <c r="W20" i="33"/>
  <c r="W19" i="33"/>
  <c r="W18" i="33"/>
  <c r="W17" i="33"/>
  <c r="W16" i="33"/>
  <c r="W15" i="33"/>
  <c r="W14" i="33"/>
  <c r="W13" i="33"/>
  <c r="W12" i="33"/>
  <c r="W11" i="33"/>
  <c r="W10" i="33"/>
  <c r="W9" i="33"/>
  <c r="W8" i="33"/>
  <c r="W7" i="33"/>
  <c r="W6" i="33"/>
  <c r="AC28" i="33"/>
  <c r="AC27" i="33"/>
  <c r="AC26" i="33"/>
  <c r="AC25" i="33"/>
  <c r="AC24" i="33"/>
  <c r="AC23" i="33"/>
  <c r="AC22" i="33"/>
  <c r="AC21" i="33"/>
  <c r="AC20" i="33"/>
  <c r="AC19" i="33"/>
  <c r="AC18" i="33"/>
  <c r="AC17" i="33"/>
  <c r="AC16" i="33"/>
  <c r="AC15" i="33"/>
  <c r="AC14" i="33"/>
  <c r="AC13" i="33"/>
  <c r="AC12" i="33"/>
  <c r="AC11" i="33"/>
  <c r="AC10" i="33"/>
  <c r="AC9" i="33"/>
  <c r="AC8" i="33"/>
  <c r="AC7" i="33"/>
  <c r="AC6" i="33"/>
  <c r="Z28" i="33"/>
  <c r="Z27" i="33"/>
  <c r="Z26" i="33"/>
  <c r="Z25" i="33"/>
  <c r="Z24" i="33"/>
  <c r="Z23" i="33"/>
  <c r="Z22" i="33"/>
  <c r="Z21" i="33"/>
  <c r="Z20" i="33"/>
  <c r="Z19" i="33"/>
  <c r="Z18" i="33"/>
  <c r="Z17" i="33"/>
  <c r="Z16" i="33"/>
  <c r="Z15" i="33"/>
  <c r="Z14" i="33"/>
  <c r="Z13" i="33"/>
  <c r="Z12" i="33"/>
  <c r="Z11" i="33"/>
  <c r="Z10" i="33"/>
  <c r="Z9" i="33"/>
  <c r="Z8" i="33"/>
  <c r="Z7" i="33"/>
  <c r="Z6" i="33"/>
  <c r="T7" i="33"/>
  <c r="T8" i="33"/>
  <c r="T9" i="33"/>
  <c r="T10" i="33"/>
  <c r="T11" i="33"/>
  <c r="T12" i="33"/>
  <c r="T13" i="33"/>
  <c r="T14" i="33"/>
  <c r="T15" i="33"/>
  <c r="T16" i="33"/>
  <c r="T17" i="33"/>
  <c r="T18" i="33"/>
  <c r="T19" i="33"/>
  <c r="T20" i="33"/>
  <c r="T21" i="33"/>
  <c r="T22" i="33"/>
  <c r="T23" i="33"/>
  <c r="T24" i="33"/>
  <c r="T25" i="33"/>
  <c r="T26" i="33"/>
  <c r="T27" i="33"/>
  <c r="T28" i="33"/>
  <c r="T6" i="33"/>
  <c r="BO180" i="54"/>
  <c r="BC180" i="54"/>
  <c r="AZ180" i="54"/>
  <c r="AR180" i="54"/>
  <c r="AP180" i="54"/>
  <c r="AI180" i="54"/>
  <c r="AH180" i="54"/>
  <c r="U180" i="54"/>
  <c r="T180" i="54"/>
  <c r="M180" i="54"/>
  <c r="L180" i="54"/>
  <c r="BO179" i="54"/>
  <c r="BC179" i="54"/>
  <c r="AZ179" i="54"/>
  <c r="AR179" i="54"/>
  <c r="AP179" i="54"/>
  <c r="AI179" i="54"/>
  <c r="AH179" i="54"/>
  <c r="U179" i="54"/>
  <c r="T179" i="54"/>
  <c r="M179" i="54"/>
  <c r="L179" i="54"/>
  <c r="BO178" i="54"/>
  <c r="BC178" i="54"/>
  <c r="BC27" i="54" s="1"/>
  <c r="AZ178" i="54"/>
  <c r="AR178" i="54"/>
  <c r="AP178" i="54"/>
  <c r="AI178" i="54"/>
  <c r="AH178" i="54"/>
  <c r="U178" i="54"/>
  <c r="T178" i="54"/>
  <c r="M178" i="54"/>
  <c r="M27" i="54" s="1"/>
  <c r="L178" i="54"/>
  <c r="BO177" i="54"/>
  <c r="BC177" i="54"/>
  <c r="AZ177" i="54"/>
  <c r="AR177" i="54"/>
  <c r="AP177" i="54"/>
  <c r="AI177" i="54"/>
  <c r="AH177" i="54"/>
  <c r="AH27" i="54" s="1"/>
  <c r="U177" i="54"/>
  <c r="T177" i="54"/>
  <c r="M177" i="54"/>
  <c r="L177" i="54"/>
  <c r="L27" i="54" s="1"/>
  <c r="BO176" i="54"/>
  <c r="BC176" i="54"/>
  <c r="AZ176" i="54"/>
  <c r="AR176" i="54"/>
  <c r="AP176" i="54"/>
  <c r="AI176" i="54"/>
  <c r="AH176" i="54"/>
  <c r="U176" i="54"/>
  <c r="U27" i="54" s="1"/>
  <c r="T176" i="54"/>
  <c r="M176" i="54"/>
  <c r="L176" i="54"/>
  <c r="BO175" i="54"/>
  <c r="BC175" i="54"/>
  <c r="AZ175" i="54"/>
  <c r="AR175" i="54"/>
  <c r="AP175" i="54"/>
  <c r="AI175" i="54"/>
  <c r="AH175" i="54"/>
  <c r="U175" i="54"/>
  <c r="T175" i="54"/>
  <c r="T27" i="54" s="1"/>
  <c r="M175" i="54"/>
  <c r="L175" i="54"/>
  <c r="BO173" i="54"/>
  <c r="BC173" i="54"/>
  <c r="AZ173" i="54"/>
  <c r="AR173" i="54"/>
  <c r="AP173" i="54"/>
  <c r="AI173" i="54"/>
  <c r="AH173" i="54"/>
  <c r="U173" i="54"/>
  <c r="T173" i="54"/>
  <c r="M173" i="54"/>
  <c r="L173" i="54"/>
  <c r="BO172" i="54"/>
  <c r="BC172" i="54"/>
  <c r="AZ172" i="54"/>
  <c r="AR172" i="54"/>
  <c r="AP172" i="54"/>
  <c r="AI172" i="54"/>
  <c r="AH172" i="54"/>
  <c r="U172" i="54"/>
  <c r="T172" i="54"/>
  <c r="M172" i="54"/>
  <c r="L172" i="54"/>
  <c r="BO171" i="54"/>
  <c r="BC171" i="54"/>
  <c r="AZ171" i="54"/>
  <c r="AR171" i="54"/>
  <c r="AP171" i="54"/>
  <c r="AI171" i="54"/>
  <c r="AH171" i="54"/>
  <c r="U171" i="54"/>
  <c r="T171" i="54"/>
  <c r="M171" i="54"/>
  <c r="L171" i="54"/>
  <c r="BO170" i="54"/>
  <c r="BO26" i="54" s="1"/>
  <c r="BC170" i="54"/>
  <c r="AZ170" i="54"/>
  <c r="AR170" i="54"/>
  <c r="AP170" i="54"/>
  <c r="AI170" i="54"/>
  <c r="AH170" i="54"/>
  <c r="U170" i="54"/>
  <c r="T170" i="54"/>
  <c r="T26" i="54" s="1"/>
  <c r="M170" i="54"/>
  <c r="L170" i="54"/>
  <c r="BO169" i="54"/>
  <c r="BC169" i="54"/>
  <c r="BC26" i="54" s="1"/>
  <c r="AZ169" i="54"/>
  <c r="AR169" i="54"/>
  <c r="AP169" i="54"/>
  <c r="AI169" i="54"/>
  <c r="AI26" i="54" s="1"/>
  <c r="AH169" i="54"/>
  <c r="U169" i="54"/>
  <c r="T169" i="54"/>
  <c r="M169" i="54"/>
  <c r="M26" i="54" s="1"/>
  <c r="L169" i="54"/>
  <c r="BO168" i="54"/>
  <c r="BC168" i="54"/>
  <c r="AZ168" i="54"/>
  <c r="AZ26" i="54" s="1"/>
  <c r="AR168" i="54"/>
  <c r="AP168" i="54"/>
  <c r="AI168" i="54"/>
  <c r="AH168" i="54"/>
  <c r="AH26" i="54" s="1"/>
  <c r="U168" i="54"/>
  <c r="T168" i="54"/>
  <c r="M168" i="54"/>
  <c r="L168" i="54"/>
  <c r="L26" i="54" s="1"/>
  <c r="BO167" i="54"/>
  <c r="BC167" i="54"/>
  <c r="AZ167" i="54"/>
  <c r="AR167" i="54"/>
  <c r="AP167" i="54"/>
  <c r="AI167" i="54"/>
  <c r="AH167" i="54"/>
  <c r="U167" i="54"/>
  <c r="U26" i="54" s="1"/>
  <c r="T167" i="54"/>
  <c r="M167" i="54"/>
  <c r="L167" i="54"/>
  <c r="BO165" i="54"/>
  <c r="BC165" i="54"/>
  <c r="AZ165" i="54"/>
  <c r="AR165" i="54"/>
  <c r="AP165" i="54"/>
  <c r="AI165" i="54"/>
  <c r="AH165" i="54"/>
  <c r="U165" i="54"/>
  <c r="T165" i="54"/>
  <c r="M165" i="54"/>
  <c r="L165" i="54"/>
  <c r="BO164" i="54"/>
  <c r="BC164" i="54"/>
  <c r="AZ164" i="54"/>
  <c r="AR164" i="54"/>
  <c r="AP164" i="54"/>
  <c r="AI164" i="54"/>
  <c r="AH164" i="54"/>
  <c r="U164" i="54"/>
  <c r="T164" i="54"/>
  <c r="M164" i="54"/>
  <c r="L164" i="54"/>
  <c r="BO163" i="54"/>
  <c r="BC163" i="54"/>
  <c r="AZ163" i="54"/>
  <c r="AR163" i="54"/>
  <c r="AP163" i="54"/>
  <c r="AI163" i="54"/>
  <c r="AH163" i="54"/>
  <c r="U163" i="54"/>
  <c r="T163" i="54"/>
  <c r="M163" i="54"/>
  <c r="L163" i="54"/>
  <c r="BO162" i="54"/>
  <c r="BC162" i="54"/>
  <c r="AZ162" i="54"/>
  <c r="AR162" i="54"/>
  <c r="AP162" i="54"/>
  <c r="AI162" i="54"/>
  <c r="AH162" i="54"/>
  <c r="U162" i="54"/>
  <c r="U25" i="54" s="1"/>
  <c r="T162" i="54"/>
  <c r="M162" i="54"/>
  <c r="L162" i="54"/>
  <c r="BO161" i="54"/>
  <c r="BO25" i="54" s="1"/>
  <c r="BC161" i="54"/>
  <c r="AZ161" i="54"/>
  <c r="AR161" i="54"/>
  <c r="AP161" i="54"/>
  <c r="AI161" i="54"/>
  <c r="AH161" i="54"/>
  <c r="U161" i="54"/>
  <c r="T161" i="54"/>
  <c r="T25" i="54" s="1"/>
  <c r="M161" i="54"/>
  <c r="L161" i="54"/>
  <c r="BO160" i="54"/>
  <c r="BC160" i="54"/>
  <c r="BC25" i="54" s="1"/>
  <c r="AZ160" i="54"/>
  <c r="AR160" i="54"/>
  <c r="AP160" i="54"/>
  <c r="AI160" i="54"/>
  <c r="AI25" i="54" s="1"/>
  <c r="AH160" i="54"/>
  <c r="U160" i="54"/>
  <c r="T160" i="54"/>
  <c r="M160" i="54"/>
  <c r="M25" i="54" s="1"/>
  <c r="L160" i="54"/>
  <c r="BO159" i="54"/>
  <c r="BC159" i="54"/>
  <c r="AZ159" i="54"/>
  <c r="AZ25" i="54" s="1"/>
  <c r="AR159" i="54"/>
  <c r="AP159" i="54"/>
  <c r="AI159" i="54"/>
  <c r="AH159" i="54"/>
  <c r="AH25" i="54" s="1"/>
  <c r="U159" i="54"/>
  <c r="T159" i="54"/>
  <c r="M159" i="54"/>
  <c r="L159" i="54"/>
  <c r="L25" i="54" s="1"/>
  <c r="BO157" i="54"/>
  <c r="BC157" i="54"/>
  <c r="AZ157" i="54"/>
  <c r="AR157" i="54"/>
  <c r="AP157" i="54"/>
  <c r="AI157" i="54"/>
  <c r="AH157" i="54"/>
  <c r="U157" i="54"/>
  <c r="U24" i="54" s="1"/>
  <c r="T157" i="54"/>
  <c r="M157" i="54"/>
  <c r="L157" i="54"/>
  <c r="BO156" i="54"/>
  <c r="BO24" i="54" s="1"/>
  <c r="BC156" i="54"/>
  <c r="AZ156" i="54"/>
  <c r="AR156" i="54"/>
  <c r="AP156" i="54"/>
  <c r="AI156" i="54"/>
  <c r="AH156" i="54"/>
  <c r="U156" i="54"/>
  <c r="T156" i="54"/>
  <c r="M156" i="54"/>
  <c r="L156" i="54"/>
  <c r="BO155" i="54"/>
  <c r="BC155" i="54"/>
  <c r="AZ155" i="54"/>
  <c r="AR155" i="54"/>
  <c r="AP155" i="54"/>
  <c r="AI155" i="54"/>
  <c r="AI24" i="54" s="1"/>
  <c r="AH155" i="54"/>
  <c r="U155" i="54"/>
  <c r="T155" i="54"/>
  <c r="M155" i="54"/>
  <c r="M24" i="54" s="1"/>
  <c r="L155" i="54"/>
  <c r="BO154" i="54"/>
  <c r="BC154" i="54"/>
  <c r="AZ154" i="54"/>
  <c r="AZ24" i="54" s="1"/>
  <c r="AR154" i="54"/>
  <c r="AP154" i="54"/>
  <c r="AI154" i="54"/>
  <c r="AH154" i="54"/>
  <c r="AH24" i="54" s="1"/>
  <c r="U154" i="54"/>
  <c r="T154" i="54"/>
  <c r="M154" i="54"/>
  <c r="L154" i="54"/>
  <c r="L24" i="54" s="1"/>
  <c r="BO152" i="54"/>
  <c r="BC152" i="54"/>
  <c r="AZ152" i="54"/>
  <c r="AR152" i="54"/>
  <c r="AP152" i="54"/>
  <c r="AI152" i="54"/>
  <c r="AH152" i="54"/>
  <c r="U152" i="54"/>
  <c r="T152" i="54"/>
  <c r="M152" i="54"/>
  <c r="L152" i="54"/>
  <c r="BO151" i="54"/>
  <c r="BC151" i="54"/>
  <c r="AZ151" i="54"/>
  <c r="AR151" i="54"/>
  <c r="AP151" i="54"/>
  <c r="AI151" i="54"/>
  <c r="AH151" i="54"/>
  <c r="U151" i="54"/>
  <c r="T151" i="54"/>
  <c r="T23" i="54" s="1"/>
  <c r="M151" i="54"/>
  <c r="L151" i="54"/>
  <c r="BO150" i="54"/>
  <c r="BC150" i="54"/>
  <c r="BC23" i="54" s="1"/>
  <c r="AZ150" i="54"/>
  <c r="AR150" i="54"/>
  <c r="AP150" i="54"/>
  <c r="AI150" i="54"/>
  <c r="AI23" i="54" s="1"/>
  <c r="AH150" i="54"/>
  <c r="U150" i="54"/>
  <c r="T150" i="54"/>
  <c r="M150" i="54"/>
  <c r="M23" i="54" s="1"/>
  <c r="L150" i="54"/>
  <c r="BO149" i="54"/>
  <c r="BC149" i="54"/>
  <c r="AZ149" i="54"/>
  <c r="AR149" i="54"/>
  <c r="AP149" i="54"/>
  <c r="AI149" i="54"/>
  <c r="AH149" i="54"/>
  <c r="AH23" i="54" s="1"/>
  <c r="U149" i="54"/>
  <c r="T149" i="54"/>
  <c r="M149" i="54"/>
  <c r="L149" i="54"/>
  <c r="L23" i="54" s="1"/>
  <c r="BO148" i="54"/>
  <c r="BC148" i="54"/>
  <c r="AZ148" i="54"/>
  <c r="AR148" i="54"/>
  <c r="AP148" i="54"/>
  <c r="AI148" i="54"/>
  <c r="AH148" i="54"/>
  <c r="U148" i="54"/>
  <c r="U23" i="54" s="1"/>
  <c r="T148" i="54"/>
  <c r="M148" i="54"/>
  <c r="L148" i="54"/>
  <c r="BO142" i="54"/>
  <c r="BC142" i="54"/>
  <c r="AZ142" i="54"/>
  <c r="AR142" i="54"/>
  <c r="AP142" i="54"/>
  <c r="AI142" i="54"/>
  <c r="AH142" i="54"/>
  <c r="U142" i="54"/>
  <c r="T142" i="54"/>
  <c r="M142" i="54"/>
  <c r="L142" i="54"/>
  <c r="BO141" i="54"/>
  <c r="BC141" i="54"/>
  <c r="BC22" i="54" s="1"/>
  <c r="AZ141" i="54"/>
  <c r="AR141" i="54"/>
  <c r="AP141" i="54"/>
  <c r="AI141" i="54"/>
  <c r="AI22" i="54" s="1"/>
  <c r="AH141" i="54"/>
  <c r="U141" i="54"/>
  <c r="T141" i="54"/>
  <c r="M141" i="54"/>
  <c r="M22" i="54" s="1"/>
  <c r="L141" i="54"/>
  <c r="BO140" i="54"/>
  <c r="BC140" i="54"/>
  <c r="AZ140" i="54"/>
  <c r="AZ22" i="54" s="1"/>
  <c r="AR140" i="54"/>
  <c r="AP140" i="54"/>
  <c r="AI140" i="54"/>
  <c r="AH140" i="54"/>
  <c r="AH22" i="54" s="1"/>
  <c r="U140" i="54"/>
  <c r="T140" i="54"/>
  <c r="M140" i="54"/>
  <c r="L140" i="54"/>
  <c r="L22" i="54" s="1"/>
  <c r="BO139" i="54"/>
  <c r="BC139" i="54"/>
  <c r="AZ139" i="54"/>
  <c r="AR139" i="54"/>
  <c r="AP139" i="54"/>
  <c r="AI139" i="54"/>
  <c r="AH139" i="54"/>
  <c r="U139" i="54"/>
  <c r="U22" i="54" s="1"/>
  <c r="T139" i="54"/>
  <c r="M139" i="54"/>
  <c r="L139" i="54"/>
  <c r="BO138" i="54"/>
  <c r="BO22" i="54" s="1"/>
  <c r="BC138" i="54"/>
  <c r="AZ138" i="54"/>
  <c r="AR138" i="54"/>
  <c r="AP138" i="54"/>
  <c r="AI138" i="54"/>
  <c r="AH138" i="54"/>
  <c r="U138" i="54"/>
  <c r="T138" i="54"/>
  <c r="T22" i="54" s="1"/>
  <c r="M138" i="54"/>
  <c r="L138" i="54"/>
  <c r="BO136" i="54"/>
  <c r="BC136" i="54"/>
  <c r="BC21" i="54" s="1"/>
  <c r="AZ136" i="54"/>
  <c r="AR136" i="54"/>
  <c r="AP136" i="54"/>
  <c r="AI136" i="54"/>
  <c r="AI21" i="54" s="1"/>
  <c r="AH136" i="54"/>
  <c r="U136" i="54"/>
  <c r="T136" i="54"/>
  <c r="M136" i="54"/>
  <c r="M21" i="54" s="1"/>
  <c r="L136" i="54"/>
  <c r="BO135" i="54"/>
  <c r="BC135" i="54"/>
  <c r="AZ135" i="54"/>
  <c r="AZ21" i="54" s="1"/>
  <c r="AR135" i="54"/>
  <c r="AP135" i="54"/>
  <c r="AI135" i="54"/>
  <c r="AH135" i="54"/>
  <c r="AH21" i="54" s="1"/>
  <c r="U135" i="54"/>
  <c r="T135" i="54"/>
  <c r="M135" i="54"/>
  <c r="L135" i="54"/>
  <c r="L21" i="54" s="1"/>
  <c r="BO134" i="54"/>
  <c r="BC134" i="54"/>
  <c r="AZ134" i="54"/>
  <c r="AR134" i="54"/>
  <c r="AP134" i="54"/>
  <c r="AI134" i="54"/>
  <c r="AH134" i="54"/>
  <c r="U134" i="54"/>
  <c r="U21" i="54" s="1"/>
  <c r="T134" i="54"/>
  <c r="M134" i="54"/>
  <c r="L134" i="54"/>
  <c r="BO132" i="54"/>
  <c r="BO20" i="54" s="1"/>
  <c r="BC132" i="54"/>
  <c r="AZ132" i="54"/>
  <c r="AR132" i="54"/>
  <c r="AP132" i="54"/>
  <c r="AI132" i="54"/>
  <c r="AH132" i="54"/>
  <c r="U132" i="54"/>
  <c r="T132" i="54"/>
  <c r="M132" i="54"/>
  <c r="L132" i="54"/>
  <c r="BO131" i="54"/>
  <c r="BC131" i="54"/>
  <c r="AZ131" i="54"/>
  <c r="AR131" i="54"/>
  <c r="AP131" i="54"/>
  <c r="AI131" i="54"/>
  <c r="AI20" i="54" s="1"/>
  <c r="AH131" i="54"/>
  <c r="U131" i="54"/>
  <c r="T131" i="54"/>
  <c r="M131" i="54"/>
  <c r="M20" i="54" s="1"/>
  <c r="L131" i="54"/>
  <c r="BO130" i="54"/>
  <c r="BC130" i="54"/>
  <c r="AZ130" i="54"/>
  <c r="AZ20" i="54" s="1"/>
  <c r="AR130" i="54"/>
  <c r="AP130" i="54"/>
  <c r="AI130" i="54"/>
  <c r="AH130" i="54"/>
  <c r="AH20" i="54" s="1"/>
  <c r="U130" i="54"/>
  <c r="T130" i="54"/>
  <c r="M130" i="54"/>
  <c r="L130" i="54"/>
  <c r="L20" i="54" s="1"/>
  <c r="BO128" i="54"/>
  <c r="BC128" i="54"/>
  <c r="AZ128" i="54"/>
  <c r="AR128" i="54"/>
  <c r="AP128" i="54"/>
  <c r="AI128" i="54"/>
  <c r="AH128" i="54"/>
  <c r="U128" i="54"/>
  <c r="T128" i="54"/>
  <c r="M128" i="54"/>
  <c r="L128" i="54"/>
  <c r="BO127" i="54"/>
  <c r="BC127" i="54"/>
  <c r="AZ127" i="54"/>
  <c r="AR127" i="54"/>
  <c r="AP127" i="54"/>
  <c r="AI127" i="54"/>
  <c r="AH127" i="54"/>
  <c r="U127" i="54"/>
  <c r="T127" i="54"/>
  <c r="M127" i="54"/>
  <c r="L127" i="54"/>
  <c r="BO126" i="54"/>
  <c r="BC126" i="54"/>
  <c r="AZ126" i="54"/>
  <c r="AR126" i="54"/>
  <c r="AP126" i="54"/>
  <c r="AI126" i="54"/>
  <c r="AH126" i="54"/>
  <c r="U126" i="54"/>
  <c r="T126" i="54"/>
  <c r="M126" i="54"/>
  <c r="L126" i="54"/>
  <c r="BO125" i="54"/>
  <c r="BC125" i="54"/>
  <c r="AZ125" i="54"/>
  <c r="AR125" i="54"/>
  <c r="AP125" i="54"/>
  <c r="AI125" i="54"/>
  <c r="AH125" i="54"/>
  <c r="AH19" i="54" s="1"/>
  <c r="U125" i="54"/>
  <c r="T125" i="54"/>
  <c r="M125" i="54"/>
  <c r="L125" i="54"/>
  <c r="L19" i="54" s="1"/>
  <c r="BO124" i="54"/>
  <c r="BC124" i="54"/>
  <c r="AZ124" i="54"/>
  <c r="AR124" i="54"/>
  <c r="AP124" i="54"/>
  <c r="AI124" i="54"/>
  <c r="AH124" i="54"/>
  <c r="U124" i="54"/>
  <c r="U19" i="54" s="1"/>
  <c r="T124" i="54"/>
  <c r="M124" i="54"/>
  <c r="L124" i="54"/>
  <c r="BO123" i="54"/>
  <c r="BC123" i="54"/>
  <c r="AZ123" i="54"/>
  <c r="AR123" i="54"/>
  <c r="AP123" i="54"/>
  <c r="AI123" i="54"/>
  <c r="AH123" i="54"/>
  <c r="U123" i="54"/>
  <c r="T123" i="54"/>
  <c r="T19" i="54" s="1"/>
  <c r="M123" i="54"/>
  <c r="L123" i="54"/>
  <c r="BO122" i="54"/>
  <c r="BC122" i="54"/>
  <c r="BC19" i="54" s="1"/>
  <c r="AZ122" i="54"/>
  <c r="AR122" i="54"/>
  <c r="AP122" i="54"/>
  <c r="AI122" i="54"/>
  <c r="AI19" i="54" s="1"/>
  <c r="AH122" i="54"/>
  <c r="U122" i="54"/>
  <c r="T122" i="54"/>
  <c r="M122" i="54"/>
  <c r="M19" i="54" s="1"/>
  <c r="L122" i="54"/>
  <c r="BO120" i="54"/>
  <c r="BC120" i="54"/>
  <c r="AZ120" i="54"/>
  <c r="AR120" i="54"/>
  <c r="AP120" i="54"/>
  <c r="AI120" i="54"/>
  <c r="AH120" i="54"/>
  <c r="U120" i="54"/>
  <c r="T120" i="54"/>
  <c r="M120" i="54"/>
  <c r="L120" i="54"/>
  <c r="BO119" i="54"/>
  <c r="BC119" i="54"/>
  <c r="AZ119" i="54"/>
  <c r="AR119" i="54"/>
  <c r="AP119" i="54"/>
  <c r="AI119" i="54"/>
  <c r="AH119" i="54"/>
  <c r="U119" i="54"/>
  <c r="U18" i="54" s="1"/>
  <c r="T119" i="54"/>
  <c r="M119" i="54"/>
  <c r="L119" i="54"/>
  <c r="BO118" i="54"/>
  <c r="BO18" i="54" s="1"/>
  <c r="BC118" i="54"/>
  <c r="AZ118" i="54"/>
  <c r="AR118" i="54"/>
  <c r="AP118" i="54"/>
  <c r="AI118" i="54"/>
  <c r="AH118" i="54"/>
  <c r="U118" i="54"/>
  <c r="T118" i="54"/>
  <c r="T18" i="54" s="1"/>
  <c r="M118" i="54"/>
  <c r="L118" i="54"/>
  <c r="BO117" i="54"/>
  <c r="BC117" i="54"/>
  <c r="BC18" i="54" s="1"/>
  <c r="AZ117" i="54"/>
  <c r="AR117" i="54"/>
  <c r="AP117" i="54"/>
  <c r="AI117" i="54"/>
  <c r="AI18" i="54" s="1"/>
  <c r="AH117" i="54"/>
  <c r="U117" i="54"/>
  <c r="T117" i="54"/>
  <c r="M117" i="54"/>
  <c r="M18" i="54" s="1"/>
  <c r="L117" i="54"/>
  <c r="BO116" i="54"/>
  <c r="BC116" i="54"/>
  <c r="AZ116" i="54"/>
  <c r="AZ18" i="54" s="1"/>
  <c r="AR116" i="54"/>
  <c r="AP116" i="54"/>
  <c r="AI116" i="54"/>
  <c r="AH116" i="54"/>
  <c r="AH18" i="54" s="1"/>
  <c r="U116" i="54"/>
  <c r="T116" i="54"/>
  <c r="M116" i="54"/>
  <c r="L116" i="54"/>
  <c r="L18" i="54" s="1"/>
  <c r="BO114" i="54"/>
  <c r="BC114" i="54"/>
  <c r="AZ114" i="54"/>
  <c r="AR114" i="54"/>
  <c r="AP114" i="54"/>
  <c r="AI114" i="54"/>
  <c r="AH114" i="54"/>
  <c r="U114" i="54"/>
  <c r="U17" i="54" s="1"/>
  <c r="T114" i="54"/>
  <c r="M114" i="54"/>
  <c r="L114" i="54"/>
  <c r="BO113" i="54"/>
  <c r="BO17" i="54" s="1"/>
  <c r="BC113" i="54"/>
  <c r="AZ113" i="54"/>
  <c r="AR113" i="54"/>
  <c r="AP113" i="54"/>
  <c r="AI113" i="54"/>
  <c r="AH113" i="54"/>
  <c r="U113" i="54"/>
  <c r="T113" i="54"/>
  <c r="T17" i="54" s="1"/>
  <c r="M113" i="54"/>
  <c r="L113" i="54"/>
  <c r="BO112" i="54"/>
  <c r="BO111" i="54"/>
  <c r="BC111" i="54"/>
  <c r="AZ111" i="54"/>
  <c r="AR111" i="54"/>
  <c r="AP111" i="54"/>
  <c r="AI111" i="54"/>
  <c r="AH111" i="54"/>
  <c r="U111" i="54"/>
  <c r="T111" i="54"/>
  <c r="M111" i="54"/>
  <c r="L111" i="54"/>
  <c r="BO110" i="54"/>
  <c r="BC110" i="54"/>
  <c r="AZ110" i="54"/>
  <c r="AR110" i="54"/>
  <c r="AP110" i="54"/>
  <c r="AI110" i="54"/>
  <c r="AH110" i="54"/>
  <c r="U110" i="54"/>
  <c r="T110" i="54"/>
  <c r="M110" i="54"/>
  <c r="L110" i="54"/>
  <c r="BO109" i="54"/>
  <c r="BC109" i="54"/>
  <c r="AZ109" i="54"/>
  <c r="AZ16" i="54" s="1"/>
  <c r="AR109" i="54"/>
  <c r="AP109" i="54"/>
  <c r="AI109" i="54"/>
  <c r="AH109" i="54"/>
  <c r="AH16" i="54" s="1"/>
  <c r="U109" i="54"/>
  <c r="T109" i="54"/>
  <c r="M109" i="54"/>
  <c r="L109" i="54"/>
  <c r="L16" i="54" s="1"/>
  <c r="BO108" i="54"/>
  <c r="BC108" i="54"/>
  <c r="AZ108" i="54"/>
  <c r="AR108" i="54"/>
  <c r="AP108" i="54"/>
  <c r="AI108" i="54"/>
  <c r="AH108" i="54"/>
  <c r="U108" i="54"/>
  <c r="U16" i="54" s="1"/>
  <c r="T108" i="54"/>
  <c r="M108" i="54"/>
  <c r="L108" i="54"/>
  <c r="BO107" i="54"/>
  <c r="BO16" i="54" s="1"/>
  <c r="BC107" i="54"/>
  <c r="AZ107" i="54"/>
  <c r="AR107" i="54"/>
  <c r="AP107" i="54"/>
  <c r="AI107" i="54"/>
  <c r="AH107" i="54"/>
  <c r="U107" i="54"/>
  <c r="T107" i="54"/>
  <c r="M107" i="54"/>
  <c r="L107" i="54"/>
  <c r="BO106" i="54"/>
  <c r="BC106" i="54"/>
  <c r="AZ106" i="54"/>
  <c r="AR106" i="54"/>
  <c r="AP106" i="54"/>
  <c r="AI106" i="54"/>
  <c r="AI16" i="54" s="1"/>
  <c r="AH106" i="54"/>
  <c r="U106" i="54"/>
  <c r="T106" i="54"/>
  <c r="M106" i="54"/>
  <c r="M16" i="54" s="1"/>
  <c r="L106" i="54"/>
  <c r="BO100" i="54"/>
  <c r="BC100" i="54"/>
  <c r="AZ100" i="54"/>
  <c r="AR100" i="54"/>
  <c r="AP100" i="54"/>
  <c r="AI100" i="54"/>
  <c r="AH100" i="54"/>
  <c r="AH15" i="54" s="1"/>
  <c r="U100" i="54"/>
  <c r="T100" i="54"/>
  <c r="M100" i="54"/>
  <c r="L100" i="54"/>
  <c r="L15" i="54" s="1"/>
  <c r="BO99" i="54"/>
  <c r="BC99" i="54"/>
  <c r="AZ99" i="54"/>
  <c r="AR99" i="54"/>
  <c r="AP99" i="54"/>
  <c r="AI99" i="54"/>
  <c r="AH99" i="54"/>
  <c r="U99" i="54"/>
  <c r="U15" i="54" s="1"/>
  <c r="T99" i="54"/>
  <c r="M99" i="54"/>
  <c r="L99" i="54"/>
  <c r="BO98" i="54"/>
  <c r="BC98" i="54"/>
  <c r="AZ98" i="54"/>
  <c r="AR98" i="54"/>
  <c r="AP98" i="54"/>
  <c r="AI98" i="54"/>
  <c r="AH98" i="54"/>
  <c r="U98" i="54"/>
  <c r="T98" i="54"/>
  <c r="T15" i="54" s="1"/>
  <c r="M98" i="54"/>
  <c r="L98" i="54"/>
  <c r="BO96" i="54"/>
  <c r="BC96" i="54"/>
  <c r="AZ96" i="54"/>
  <c r="AR96" i="54"/>
  <c r="AP96" i="54"/>
  <c r="AI96" i="54"/>
  <c r="AH96" i="54"/>
  <c r="U96" i="54"/>
  <c r="T96" i="54"/>
  <c r="M96" i="54"/>
  <c r="L96" i="54"/>
  <c r="BO95" i="54"/>
  <c r="BC95" i="54"/>
  <c r="AZ95" i="54"/>
  <c r="AR95" i="54"/>
  <c r="AP95" i="54"/>
  <c r="AI95" i="54"/>
  <c r="AH95" i="54"/>
  <c r="U95" i="54"/>
  <c r="T95" i="54"/>
  <c r="M95" i="54"/>
  <c r="L95" i="54"/>
  <c r="BO94" i="54"/>
  <c r="BC94" i="54"/>
  <c r="AZ94" i="54"/>
  <c r="AR94" i="54"/>
  <c r="AP94" i="54"/>
  <c r="AI94" i="54"/>
  <c r="AH94" i="54"/>
  <c r="U94" i="54"/>
  <c r="T94" i="54"/>
  <c r="M94" i="54"/>
  <c r="L94" i="54"/>
  <c r="BO93" i="54"/>
  <c r="BO14" i="54" s="1"/>
  <c r="BC93" i="54"/>
  <c r="AZ93" i="54"/>
  <c r="AR93" i="54"/>
  <c r="AP93" i="54"/>
  <c r="AI93" i="54"/>
  <c r="AH93" i="54"/>
  <c r="U93" i="54"/>
  <c r="T93" i="54"/>
  <c r="T14" i="54" s="1"/>
  <c r="M93" i="54"/>
  <c r="L93" i="54"/>
  <c r="BO92" i="54"/>
  <c r="BC92" i="54"/>
  <c r="BC14" i="54" s="1"/>
  <c r="AZ92" i="54"/>
  <c r="AR92" i="54"/>
  <c r="AP92" i="54"/>
  <c r="AI92" i="54"/>
  <c r="AI14" i="54" s="1"/>
  <c r="AH92" i="54"/>
  <c r="U92" i="54"/>
  <c r="T92" i="54"/>
  <c r="M92" i="54"/>
  <c r="M14" i="54" s="1"/>
  <c r="L92" i="54"/>
  <c r="BO91" i="54"/>
  <c r="BC91" i="54"/>
  <c r="AZ91" i="54"/>
  <c r="AZ14" i="54" s="1"/>
  <c r="AR91" i="54"/>
  <c r="AP91" i="54"/>
  <c r="AI91" i="54"/>
  <c r="AH91" i="54"/>
  <c r="AH14" i="54" s="1"/>
  <c r="U91" i="54"/>
  <c r="T91" i="54"/>
  <c r="M91" i="54"/>
  <c r="L91" i="54"/>
  <c r="L14" i="54" s="1"/>
  <c r="BO90" i="54"/>
  <c r="BC90" i="54"/>
  <c r="AZ90" i="54"/>
  <c r="AR90" i="54"/>
  <c r="AP90" i="54"/>
  <c r="AI90" i="54"/>
  <c r="AH90" i="54"/>
  <c r="U90" i="54"/>
  <c r="U14" i="54" s="1"/>
  <c r="T90" i="54"/>
  <c r="M90" i="54"/>
  <c r="L90" i="54"/>
  <c r="BO88" i="54"/>
  <c r="BC88" i="54"/>
  <c r="AZ88" i="54"/>
  <c r="AR88" i="54"/>
  <c r="AP88" i="54"/>
  <c r="AI88" i="54"/>
  <c r="AH88" i="54"/>
  <c r="U88" i="54"/>
  <c r="T88" i="54"/>
  <c r="M88" i="54"/>
  <c r="L88" i="54"/>
  <c r="BO87" i="54"/>
  <c r="BC87" i="54"/>
  <c r="BC13" i="54" s="1"/>
  <c r="AZ87" i="54"/>
  <c r="AR87" i="54"/>
  <c r="AP87" i="54"/>
  <c r="AI87" i="54"/>
  <c r="AI13" i="54" s="1"/>
  <c r="AH87" i="54"/>
  <c r="U87" i="54"/>
  <c r="T87" i="54"/>
  <c r="M87" i="54"/>
  <c r="M13" i="54" s="1"/>
  <c r="L87" i="54"/>
  <c r="BO86" i="54"/>
  <c r="BC86" i="54"/>
  <c r="AZ86" i="54"/>
  <c r="AZ13" i="54" s="1"/>
  <c r="AR86" i="54"/>
  <c r="AP86" i="54"/>
  <c r="AI86" i="54"/>
  <c r="AH86" i="54"/>
  <c r="AH13" i="54" s="1"/>
  <c r="U86" i="54"/>
  <c r="T86" i="54"/>
  <c r="M86" i="54"/>
  <c r="L86" i="54"/>
  <c r="L13" i="54" s="1"/>
  <c r="BO85" i="54"/>
  <c r="BC85" i="54"/>
  <c r="AZ85" i="54"/>
  <c r="AR85" i="54"/>
  <c r="AP85" i="54"/>
  <c r="AI85" i="54"/>
  <c r="AH85" i="54"/>
  <c r="U85" i="54"/>
  <c r="U13" i="54" s="1"/>
  <c r="T85" i="54"/>
  <c r="M85" i="54"/>
  <c r="L85" i="54"/>
  <c r="BO84" i="54"/>
  <c r="BO13" i="54" s="1"/>
  <c r="BC84" i="54"/>
  <c r="AZ84" i="54"/>
  <c r="AR84" i="54"/>
  <c r="AP84" i="54"/>
  <c r="AI84" i="54"/>
  <c r="AH84" i="54"/>
  <c r="U84" i="54"/>
  <c r="T84" i="54"/>
  <c r="T13" i="54" s="1"/>
  <c r="M84" i="54"/>
  <c r="L84" i="54"/>
  <c r="BO82" i="54"/>
  <c r="BC82" i="54"/>
  <c r="AZ82" i="54"/>
  <c r="AR82" i="54"/>
  <c r="AP82" i="54"/>
  <c r="AI82" i="54"/>
  <c r="AH82" i="54"/>
  <c r="U82" i="54"/>
  <c r="T82" i="54"/>
  <c r="M82" i="54"/>
  <c r="L82" i="54"/>
  <c r="BO81" i="54"/>
  <c r="BC81" i="54"/>
  <c r="AZ81" i="54"/>
  <c r="AR81" i="54"/>
  <c r="AP81" i="54"/>
  <c r="AI81" i="54"/>
  <c r="AH81" i="54"/>
  <c r="U81" i="54"/>
  <c r="T81" i="54"/>
  <c r="M81" i="54"/>
  <c r="L81" i="54"/>
  <c r="BO80" i="54"/>
  <c r="BC80" i="54"/>
  <c r="AZ80" i="54"/>
  <c r="AR80" i="54"/>
  <c r="AP80" i="54"/>
  <c r="AI80" i="54"/>
  <c r="AH80" i="54"/>
  <c r="U80" i="54"/>
  <c r="T80" i="54"/>
  <c r="M80" i="54"/>
  <c r="L80" i="54"/>
  <c r="BO79" i="54"/>
  <c r="BC79" i="54"/>
  <c r="AZ79" i="54"/>
  <c r="AR79" i="54"/>
  <c r="AP79" i="54"/>
  <c r="AI79" i="54"/>
  <c r="AH79" i="54"/>
  <c r="U79" i="54"/>
  <c r="T79" i="54"/>
  <c r="M79" i="54"/>
  <c r="L79" i="54"/>
  <c r="BO78" i="54"/>
  <c r="BC78" i="54"/>
  <c r="AZ78" i="54"/>
  <c r="AR78" i="54"/>
  <c r="AP78" i="54"/>
  <c r="AI78" i="54"/>
  <c r="AH78" i="54"/>
  <c r="U78" i="54"/>
  <c r="T78" i="54"/>
  <c r="M78" i="54"/>
  <c r="L78" i="54"/>
  <c r="BO77" i="54"/>
  <c r="BC77" i="54"/>
  <c r="AZ77" i="54"/>
  <c r="AZ12" i="54" s="1"/>
  <c r="AR77" i="54"/>
  <c r="AP77" i="54"/>
  <c r="AI77" i="54"/>
  <c r="AH77" i="54"/>
  <c r="AH12" i="54" s="1"/>
  <c r="U77" i="54"/>
  <c r="T77" i="54"/>
  <c r="M77" i="54"/>
  <c r="L77" i="54"/>
  <c r="L12" i="54" s="1"/>
  <c r="BO76" i="54"/>
  <c r="BC76" i="54"/>
  <c r="AZ76" i="54"/>
  <c r="AR76" i="54"/>
  <c r="AP76" i="54"/>
  <c r="AI76" i="54"/>
  <c r="AH76" i="54"/>
  <c r="U76" i="54"/>
  <c r="U12" i="54" s="1"/>
  <c r="T76" i="54"/>
  <c r="M76" i="54"/>
  <c r="L76" i="54"/>
  <c r="BO75" i="54"/>
  <c r="BO12" i="54" s="1"/>
  <c r="BC75" i="54"/>
  <c r="AZ75" i="54"/>
  <c r="AR75" i="54"/>
  <c r="AP75" i="54"/>
  <c r="AI75" i="54"/>
  <c r="AH75" i="54"/>
  <c r="U75" i="54"/>
  <c r="T75" i="54"/>
  <c r="T12" i="54" s="1"/>
  <c r="M75" i="54"/>
  <c r="L75" i="54"/>
  <c r="BO74" i="54"/>
  <c r="BC74" i="54"/>
  <c r="AZ74" i="54"/>
  <c r="AR74" i="54"/>
  <c r="AP74" i="54"/>
  <c r="AI74" i="54"/>
  <c r="AI12" i="54" s="1"/>
  <c r="AH74" i="54"/>
  <c r="U74" i="54"/>
  <c r="T74" i="54"/>
  <c r="M74" i="54"/>
  <c r="M12" i="54" s="1"/>
  <c r="L74" i="54"/>
  <c r="BO72" i="54"/>
  <c r="BC72" i="54"/>
  <c r="AZ72" i="54"/>
  <c r="AR72" i="54"/>
  <c r="AP72" i="54"/>
  <c r="AI72" i="54"/>
  <c r="AH72" i="54"/>
  <c r="AH11" i="54" s="1"/>
  <c r="U72" i="54"/>
  <c r="T72" i="54"/>
  <c r="M72" i="54"/>
  <c r="L72" i="54"/>
  <c r="L11" i="54" s="1"/>
  <c r="BO71" i="54"/>
  <c r="BC71" i="54"/>
  <c r="AZ71" i="54"/>
  <c r="AR71" i="54"/>
  <c r="AP71" i="54"/>
  <c r="AI71" i="54"/>
  <c r="AH71" i="54"/>
  <c r="U71" i="54"/>
  <c r="T71" i="54"/>
  <c r="M71" i="54"/>
  <c r="L71" i="54"/>
  <c r="BO70" i="54"/>
  <c r="BC70" i="54"/>
  <c r="AZ70" i="54"/>
  <c r="AR70" i="54"/>
  <c r="AP70" i="54"/>
  <c r="AI70" i="54"/>
  <c r="AH70" i="54"/>
  <c r="U70" i="54"/>
  <c r="T70" i="54"/>
  <c r="T11" i="54" s="1"/>
  <c r="M70" i="54"/>
  <c r="L70" i="54"/>
  <c r="BO64" i="54"/>
  <c r="BC64" i="54"/>
  <c r="BC10" i="54" s="1"/>
  <c r="AZ64" i="54"/>
  <c r="AR64" i="54"/>
  <c r="AP64" i="54"/>
  <c r="AI64" i="54"/>
  <c r="AI10" i="54" s="1"/>
  <c r="AH64" i="54"/>
  <c r="U64" i="54"/>
  <c r="T64" i="54"/>
  <c r="M64" i="54"/>
  <c r="M10" i="54" s="1"/>
  <c r="L64" i="54"/>
  <c r="BO63" i="54"/>
  <c r="BC63" i="54"/>
  <c r="AZ63" i="54"/>
  <c r="AZ10" i="54" s="1"/>
  <c r="AR63" i="54"/>
  <c r="AP63" i="54"/>
  <c r="AI63" i="54"/>
  <c r="AH63" i="54"/>
  <c r="AH10" i="54" s="1"/>
  <c r="U63" i="54"/>
  <c r="T63" i="54"/>
  <c r="M63" i="54"/>
  <c r="L63" i="54"/>
  <c r="L10" i="54" s="1"/>
  <c r="BO62" i="54"/>
  <c r="BC62" i="54"/>
  <c r="AZ62" i="54"/>
  <c r="AR62" i="54"/>
  <c r="AP62" i="54"/>
  <c r="AI62" i="54"/>
  <c r="AH62" i="54"/>
  <c r="U62" i="54"/>
  <c r="U10" i="54" s="1"/>
  <c r="T62" i="54"/>
  <c r="M62" i="54"/>
  <c r="L62" i="54"/>
  <c r="BO61" i="54"/>
  <c r="BO10" i="54" s="1"/>
  <c r="BC61" i="54"/>
  <c r="AZ61" i="54"/>
  <c r="AR61" i="54"/>
  <c r="AP61" i="54"/>
  <c r="AI61" i="54"/>
  <c r="AH61" i="54"/>
  <c r="U61" i="54"/>
  <c r="T61" i="54"/>
  <c r="T10" i="54" s="1"/>
  <c r="M61" i="54"/>
  <c r="L61" i="54"/>
  <c r="BO59" i="54"/>
  <c r="BC59" i="54"/>
  <c r="AZ59" i="54"/>
  <c r="AR59" i="54"/>
  <c r="AP59" i="54"/>
  <c r="AI59" i="54"/>
  <c r="AH59" i="54"/>
  <c r="U59" i="54"/>
  <c r="T59" i="54"/>
  <c r="M59" i="54"/>
  <c r="L59" i="54"/>
  <c r="BO58" i="54"/>
  <c r="BC58" i="54"/>
  <c r="AZ58" i="54"/>
  <c r="AR58" i="54"/>
  <c r="AP58" i="54"/>
  <c r="AI58" i="54"/>
  <c r="AH58" i="54"/>
  <c r="U58" i="54"/>
  <c r="T58" i="54"/>
  <c r="M58" i="54"/>
  <c r="L58" i="54"/>
  <c r="BO57" i="54"/>
  <c r="BC57" i="54"/>
  <c r="AZ57" i="54"/>
  <c r="AR57" i="54"/>
  <c r="AP57" i="54"/>
  <c r="AI57" i="54"/>
  <c r="AH57" i="54"/>
  <c r="U57" i="54"/>
  <c r="U9" i="54" s="1"/>
  <c r="T57" i="54"/>
  <c r="M57" i="54"/>
  <c r="L57" i="54"/>
  <c r="BO56" i="54"/>
  <c r="BO9" i="54" s="1"/>
  <c r="BC56" i="54"/>
  <c r="AZ56" i="54"/>
  <c r="AR56" i="54"/>
  <c r="AP56" i="54"/>
  <c r="AI56" i="54"/>
  <c r="AH56" i="54"/>
  <c r="U56" i="54"/>
  <c r="T56" i="54"/>
  <c r="T9" i="54" s="1"/>
  <c r="M56" i="54"/>
  <c r="L56" i="54"/>
  <c r="BO55" i="54"/>
  <c r="BC55" i="54"/>
  <c r="BC9" i="54" s="1"/>
  <c r="AZ55" i="54"/>
  <c r="AR55" i="54"/>
  <c r="AP55" i="54"/>
  <c r="AI55" i="54"/>
  <c r="AI9" i="54" s="1"/>
  <c r="AH55" i="54"/>
  <c r="U55" i="54"/>
  <c r="T55" i="54"/>
  <c r="M55" i="54"/>
  <c r="M9" i="54" s="1"/>
  <c r="L55" i="54"/>
  <c r="BO54" i="54"/>
  <c r="BC54" i="54"/>
  <c r="AZ54" i="54"/>
  <c r="AZ9" i="54" s="1"/>
  <c r="AR54" i="54"/>
  <c r="AP54" i="54"/>
  <c r="AI54" i="54"/>
  <c r="AH54" i="54"/>
  <c r="AH9" i="54" s="1"/>
  <c r="U54" i="54"/>
  <c r="T54" i="54"/>
  <c r="M54" i="54"/>
  <c r="L54" i="54"/>
  <c r="L9" i="54" s="1"/>
  <c r="BO52" i="54"/>
  <c r="BC52" i="54"/>
  <c r="AZ52" i="54"/>
  <c r="AR52" i="54"/>
  <c r="AP52" i="54"/>
  <c r="AI52" i="54"/>
  <c r="AH52" i="54"/>
  <c r="U52" i="54"/>
  <c r="T52" i="54"/>
  <c r="M52" i="54"/>
  <c r="L52" i="54"/>
  <c r="BO51" i="54"/>
  <c r="BC51" i="54"/>
  <c r="AZ51" i="54"/>
  <c r="AR51" i="54"/>
  <c r="AP51" i="54"/>
  <c r="AI51" i="54"/>
  <c r="AH51" i="54"/>
  <c r="U51" i="54"/>
  <c r="T51" i="54"/>
  <c r="M51" i="54"/>
  <c r="L51" i="54"/>
  <c r="BO50" i="54"/>
  <c r="BC50" i="54"/>
  <c r="AZ50" i="54"/>
  <c r="AR50" i="54"/>
  <c r="AP50" i="54"/>
  <c r="AI50" i="54"/>
  <c r="AH50" i="54"/>
  <c r="U50" i="54"/>
  <c r="T50" i="54"/>
  <c r="M50" i="54"/>
  <c r="L50" i="54"/>
  <c r="BO49" i="54"/>
  <c r="BC49" i="54"/>
  <c r="AZ49" i="54"/>
  <c r="AR49" i="54"/>
  <c r="AP49" i="54"/>
  <c r="AI49" i="54"/>
  <c r="AH49" i="54"/>
  <c r="U49" i="54"/>
  <c r="T49" i="54"/>
  <c r="M49" i="54"/>
  <c r="L49" i="54"/>
  <c r="BO48" i="54"/>
  <c r="BC48" i="54"/>
  <c r="AZ48" i="54"/>
  <c r="AR48" i="54"/>
  <c r="AP48" i="54"/>
  <c r="AI48" i="54"/>
  <c r="AH48" i="54"/>
  <c r="U48" i="54"/>
  <c r="U8" i="54" s="1"/>
  <c r="T48" i="54"/>
  <c r="M48" i="54"/>
  <c r="L48" i="54"/>
  <c r="BO47" i="54"/>
  <c r="BO8" i="54" s="1"/>
  <c r="BC47" i="54"/>
  <c r="AZ47" i="54"/>
  <c r="AR47" i="54"/>
  <c r="AP47" i="54"/>
  <c r="AI47" i="54"/>
  <c r="AH47" i="54"/>
  <c r="U47" i="54"/>
  <c r="T47" i="54"/>
  <c r="T8" i="54" s="1"/>
  <c r="M47" i="54"/>
  <c r="L47" i="54"/>
  <c r="BO46" i="54"/>
  <c r="BC46" i="54"/>
  <c r="AZ46" i="54"/>
  <c r="AR46" i="54"/>
  <c r="AP46" i="54"/>
  <c r="AI46" i="54"/>
  <c r="AI8" i="54" s="1"/>
  <c r="AH46" i="54"/>
  <c r="U46" i="54"/>
  <c r="T46" i="54"/>
  <c r="M46" i="54"/>
  <c r="M8" i="54" s="1"/>
  <c r="L46" i="54"/>
  <c r="BO45" i="54"/>
  <c r="BC45" i="54"/>
  <c r="AZ45" i="54"/>
  <c r="AZ8" i="54" s="1"/>
  <c r="AR45" i="54"/>
  <c r="AP45" i="54"/>
  <c r="AI45" i="54"/>
  <c r="AH45" i="54"/>
  <c r="AH8" i="54" s="1"/>
  <c r="U45" i="54"/>
  <c r="T45" i="54"/>
  <c r="M45" i="54"/>
  <c r="L45" i="54"/>
  <c r="L8" i="54" s="1"/>
  <c r="BO43" i="54"/>
  <c r="BC43" i="54"/>
  <c r="AZ43" i="54"/>
  <c r="AR43" i="54"/>
  <c r="AP43" i="54"/>
  <c r="AI43" i="54"/>
  <c r="AH43" i="54"/>
  <c r="U43" i="54"/>
  <c r="T43" i="54"/>
  <c r="M43" i="54"/>
  <c r="L43" i="54"/>
  <c r="BO42" i="54"/>
  <c r="BC42" i="54"/>
  <c r="AZ42" i="54"/>
  <c r="AR42" i="54"/>
  <c r="AP42" i="54"/>
  <c r="AI42" i="54"/>
  <c r="AH42" i="54"/>
  <c r="U42" i="54"/>
  <c r="T42" i="54"/>
  <c r="T7" i="54" s="1"/>
  <c r="M42" i="54"/>
  <c r="L42" i="54"/>
  <c r="BO41" i="54"/>
  <c r="BC41" i="54"/>
  <c r="BC7" i="54" s="1"/>
  <c r="AZ41" i="54"/>
  <c r="AR41" i="54"/>
  <c r="AP41" i="54"/>
  <c r="AI41" i="54"/>
  <c r="AI7" i="54" s="1"/>
  <c r="AH41" i="54"/>
  <c r="U41" i="54"/>
  <c r="T41" i="54"/>
  <c r="M41" i="54"/>
  <c r="M7" i="54" s="1"/>
  <c r="L41" i="54"/>
  <c r="BO40" i="54"/>
  <c r="BC40" i="54"/>
  <c r="AZ40" i="54"/>
  <c r="AR40" i="54"/>
  <c r="AP40" i="54"/>
  <c r="AI40" i="54"/>
  <c r="AH40" i="54"/>
  <c r="AH7" i="54" s="1"/>
  <c r="U40" i="54"/>
  <c r="T40" i="54"/>
  <c r="M40" i="54"/>
  <c r="L40" i="54"/>
  <c r="L7" i="54" s="1"/>
  <c r="BO38" i="54"/>
  <c r="BC38" i="54"/>
  <c r="AZ38" i="54"/>
  <c r="AR38" i="54"/>
  <c r="AP38" i="54"/>
  <c r="AI38" i="54"/>
  <c r="AH38" i="54"/>
  <c r="U38" i="54"/>
  <c r="T38" i="54"/>
  <c r="M38" i="54"/>
  <c r="L38" i="54"/>
  <c r="BO37" i="54"/>
  <c r="BO6" i="54" s="1"/>
  <c r="BO28" i="54" s="1"/>
  <c r="BC37" i="54"/>
  <c r="AZ37" i="54"/>
  <c r="AR37" i="54"/>
  <c r="AP37" i="54"/>
  <c r="AI37" i="54"/>
  <c r="AH37" i="54"/>
  <c r="U37" i="54"/>
  <c r="T37" i="54"/>
  <c r="T6" i="54" s="1"/>
  <c r="M37" i="54"/>
  <c r="L37" i="54"/>
  <c r="BO36" i="54"/>
  <c r="BC36" i="54"/>
  <c r="BC6" i="54" s="1"/>
  <c r="BC28" i="54" s="1"/>
  <c r="AZ36" i="54"/>
  <c r="AR36" i="54"/>
  <c r="AP36" i="54"/>
  <c r="AI36" i="54"/>
  <c r="AI6" i="54" s="1"/>
  <c r="AH36" i="54"/>
  <c r="U36" i="54"/>
  <c r="T36" i="54"/>
  <c r="M36" i="54"/>
  <c r="M6" i="54" s="1"/>
  <c r="L36" i="54"/>
  <c r="BO35" i="54"/>
  <c r="BC35" i="54"/>
  <c r="AZ35" i="54"/>
  <c r="AZ6" i="54" s="1"/>
  <c r="AZ28" i="54" s="1"/>
  <c r="AR35" i="54"/>
  <c r="AP35" i="54"/>
  <c r="AI35" i="54"/>
  <c r="AH35" i="54"/>
  <c r="AH6" i="54" s="1"/>
  <c r="U35" i="54"/>
  <c r="T35" i="54"/>
  <c r="M35" i="54"/>
  <c r="L35" i="54"/>
  <c r="L6" i="54" s="1"/>
  <c r="BO34" i="54"/>
  <c r="BC34" i="54"/>
  <c r="AZ34" i="54"/>
  <c r="AR34" i="54"/>
  <c r="AP34" i="54"/>
  <c r="AI34" i="54"/>
  <c r="AH34" i="54"/>
  <c r="U34" i="54"/>
  <c r="U6" i="54" s="1"/>
  <c r="T34" i="54"/>
  <c r="M34" i="54"/>
  <c r="L34" i="54"/>
  <c r="BS27" i="54"/>
  <c r="BR27" i="54"/>
  <c r="BQ27" i="54"/>
  <c r="BO27" i="54"/>
  <c r="BN27" i="54"/>
  <c r="BM27" i="54"/>
  <c r="BL27" i="54"/>
  <c r="BK27" i="54"/>
  <c r="BG27" i="54"/>
  <c r="BF27" i="54"/>
  <c r="BE27" i="54"/>
  <c r="BD27" i="54"/>
  <c r="BB27" i="54"/>
  <c r="BA27" i="54"/>
  <c r="AZ27" i="54"/>
  <c r="AY27" i="54"/>
  <c r="AX27" i="54"/>
  <c r="AW27" i="54"/>
  <c r="AV27" i="54"/>
  <c r="AU27" i="54"/>
  <c r="AI27" i="54"/>
  <c r="AG27" i="54"/>
  <c r="AF27" i="54"/>
  <c r="AE27" i="54"/>
  <c r="AD27" i="54"/>
  <c r="AC27" i="54"/>
  <c r="AB27" i="54"/>
  <c r="AA27" i="54"/>
  <c r="Z27" i="54"/>
  <c r="Y27" i="54"/>
  <c r="X27" i="54"/>
  <c r="K27" i="54"/>
  <c r="J27" i="54"/>
  <c r="I27" i="54"/>
  <c r="H27" i="54"/>
  <c r="G27" i="54"/>
  <c r="F27" i="54"/>
  <c r="E27" i="54"/>
  <c r="D27" i="54"/>
  <c r="C27" i="54"/>
  <c r="B27" i="54"/>
  <c r="BS26" i="54"/>
  <c r="BR26" i="54"/>
  <c r="BQ26" i="54"/>
  <c r="BN26" i="54"/>
  <c r="BM26" i="54"/>
  <c r="BL26" i="54"/>
  <c r="BK26" i="54"/>
  <c r="BG26" i="54"/>
  <c r="BF26" i="54"/>
  <c r="BE26" i="54"/>
  <c r="BD26" i="54"/>
  <c r="BB26" i="54"/>
  <c r="BA26" i="54"/>
  <c r="AY26" i="54"/>
  <c r="AX26" i="54"/>
  <c r="AW26" i="54"/>
  <c r="AV26" i="54"/>
  <c r="AU26" i="54"/>
  <c r="AG26" i="54"/>
  <c r="AF26" i="54"/>
  <c r="AE26" i="54"/>
  <c r="AD26" i="54"/>
  <c r="AC26" i="54"/>
  <c r="AB26" i="54"/>
  <c r="AA26" i="54"/>
  <c r="Z26" i="54"/>
  <c r="Y26" i="54"/>
  <c r="X26" i="54"/>
  <c r="K26" i="54"/>
  <c r="J26" i="54"/>
  <c r="I26" i="54"/>
  <c r="H26" i="54"/>
  <c r="G26" i="54"/>
  <c r="F26" i="54"/>
  <c r="E26" i="54"/>
  <c r="D26" i="54"/>
  <c r="C26" i="54"/>
  <c r="B26" i="54"/>
  <c r="BS25" i="54"/>
  <c r="BR25" i="54"/>
  <c r="BQ25" i="54"/>
  <c r="BN25" i="54"/>
  <c r="BM25" i="54"/>
  <c r="BL25" i="54"/>
  <c r="BK25" i="54"/>
  <c r="BG25" i="54"/>
  <c r="BF25" i="54"/>
  <c r="BE25" i="54"/>
  <c r="BD25" i="54"/>
  <c r="BB25" i="54"/>
  <c r="BA25" i="54"/>
  <c r="AY25" i="54"/>
  <c r="AX25" i="54"/>
  <c r="AW25" i="54"/>
  <c r="AV25" i="54"/>
  <c r="AU25" i="54"/>
  <c r="AG25" i="54"/>
  <c r="AF25" i="54"/>
  <c r="AE25" i="54"/>
  <c r="AD25" i="54"/>
  <c r="AC25" i="54"/>
  <c r="AB25" i="54"/>
  <c r="AA25" i="54"/>
  <c r="Z25" i="54"/>
  <c r="Y25" i="54"/>
  <c r="X25" i="54"/>
  <c r="K25" i="54"/>
  <c r="J25" i="54"/>
  <c r="I25" i="54"/>
  <c r="H25" i="54"/>
  <c r="G25" i="54"/>
  <c r="F25" i="54"/>
  <c r="E25" i="54"/>
  <c r="D25" i="54"/>
  <c r="C25" i="54"/>
  <c r="B25" i="54"/>
  <c r="BS24" i="54"/>
  <c r="BR24" i="54"/>
  <c r="BQ24" i="54"/>
  <c r="BN24" i="54"/>
  <c r="BM24" i="54"/>
  <c r="BL24" i="54"/>
  <c r="BK24" i="54"/>
  <c r="BG24" i="54"/>
  <c r="BF24" i="54"/>
  <c r="BE24" i="54"/>
  <c r="BD24" i="54"/>
  <c r="BC24" i="54"/>
  <c r="BB24" i="54"/>
  <c r="BA24" i="54"/>
  <c r="AY24" i="54"/>
  <c r="AX24" i="54"/>
  <c r="AW24" i="54"/>
  <c r="AV24" i="54"/>
  <c r="AU24" i="54"/>
  <c r="AG24" i="54"/>
  <c r="AF24" i="54"/>
  <c r="AE24" i="54"/>
  <c r="AD24" i="54"/>
  <c r="AC24" i="54"/>
  <c r="AB24" i="54"/>
  <c r="AA24" i="54"/>
  <c r="Z24" i="54"/>
  <c r="Y24" i="54"/>
  <c r="X24" i="54"/>
  <c r="T24" i="54"/>
  <c r="K24" i="54"/>
  <c r="J24" i="54"/>
  <c r="I24" i="54"/>
  <c r="H24" i="54"/>
  <c r="G24" i="54"/>
  <c r="F24" i="54"/>
  <c r="E24" i="54"/>
  <c r="D24" i="54"/>
  <c r="C24" i="54"/>
  <c r="B24" i="54"/>
  <c r="BS23" i="54"/>
  <c r="BR23" i="54"/>
  <c r="BQ23" i="54"/>
  <c r="BO23" i="54"/>
  <c r="BN23" i="54"/>
  <c r="BM23" i="54"/>
  <c r="BL23" i="54"/>
  <c r="BK23" i="54"/>
  <c r="BG23" i="54"/>
  <c r="BF23" i="54"/>
  <c r="BE23" i="54"/>
  <c r="BD23" i="54"/>
  <c r="BB23" i="54"/>
  <c r="BA23" i="54"/>
  <c r="AZ23" i="54"/>
  <c r="AY23" i="54"/>
  <c r="AX23" i="54"/>
  <c r="AW23" i="54"/>
  <c r="AV23" i="54"/>
  <c r="AU23" i="54"/>
  <c r="AG23" i="54"/>
  <c r="AF23" i="54"/>
  <c r="AE23" i="54"/>
  <c r="AD23" i="54"/>
  <c r="AC23" i="54"/>
  <c r="AB23" i="54"/>
  <c r="AA23" i="54"/>
  <c r="Z23" i="54"/>
  <c r="Y23" i="54"/>
  <c r="X23" i="54"/>
  <c r="K23" i="54"/>
  <c r="J23" i="54"/>
  <c r="I23" i="54"/>
  <c r="H23" i="54"/>
  <c r="G23" i="54"/>
  <c r="F23" i="54"/>
  <c r="E23" i="54"/>
  <c r="D23" i="54"/>
  <c r="C23" i="54"/>
  <c r="B23" i="54"/>
  <c r="BS22" i="54"/>
  <c r="BR22" i="54"/>
  <c r="BQ22" i="54"/>
  <c r="BN22" i="54"/>
  <c r="BM22" i="54"/>
  <c r="BL22" i="54"/>
  <c r="BK22" i="54"/>
  <c r="BG22" i="54"/>
  <c r="BF22" i="54"/>
  <c r="BE22" i="54"/>
  <c r="BD22" i="54"/>
  <c r="BB22" i="54"/>
  <c r="BA22" i="54"/>
  <c r="AY22" i="54"/>
  <c r="AX22" i="54"/>
  <c r="AW22" i="54"/>
  <c r="AV22" i="54"/>
  <c r="AU22" i="54"/>
  <c r="AG22" i="54"/>
  <c r="AF22" i="54"/>
  <c r="AE22" i="54"/>
  <c r="AD22" i="54"/>
  <c r="AC22" i="54"/>
  <c r="AB22" i="54"/>
  <c r="AA22" i="54"/>
  <c r="Z22" i="54"/>
  <c r="Y22" i="54"/>
  <c r="X22" i="54"/>
  <c r="K22" i="54"/>
  <c r="J22" i="54"/>
  <c r="I22" i="54"/>
  <c r="H22" i="54"/>
  <c r="G22" i="54"/>
  <c r="F22" i="54"/>
  <c r="E22" i="54"/>
  <c r="D22" i="54"/>
  <c r="C22" i="54"/>
  <c r="B22" i="54"/>
  <c r="BS21" i="54"/>
  <c r="BR21" i="54"/>
  <c r="BQ21" i="54"/>
  <c r="BO21" i="54"/>
  <c r="BN21" i="54"/>
  <c r="BM21" i="54"/>
  <c r="BL21" i="54"/>
  <c r="BK21" i="54"/>
  <c r="BG21" i="54"/>
  <c r="BF21" i="54"/>
  <c r="BE21" i="54"/>
  <c r="BD21" i="54"/>
  <c r="BB21" i="54"/>
  <c r="BA21" i="54"/>
  <c r="AY21" i="54"/>
  <c r="AX21" i="54"/>
  <c r="AW21" i="54"/>
  <c r="AV21" i="54"/>
  <c r="AU21" i="54"/>
  <c r="AG21" i="54"/>
  <c r="AF21" i="54"/>
  <c r="AE21" i="54"/>
  <c r="AD21" i="54"/>
  <c r="AC21" i="54"/>
  <c r="AB21" i="54"/>
  <c r="AA21" i="54"/>
  <c r="Z21" i="54"/>
  <c r="Y21" i="54"/>
  <c r="X21" i="54"/>
  <c r="T21" i="54"/>
  <c r="K21" i="54"/>
  <c r="J21" i="54"/>
  <c r="I21" i="54"/>
  <c r="H21" i="54"/>
  <c r="G21" i="54"/>
  <c r="F21" i="54"/>
  <c r="E21" i="54"/>
  <c r="D21" i="54"/>
  <c r="C21" i="54"/>
  <c r="B21" i="54"/>
  <c r="BS20" i="54"/>
  <c r="BR20" i="54"/>
  <c r="BQ20" i="54"/>
  <c r="BN20" i="54"/>
  <c r="BM20" i="54"/>
  <c r="BL20" i="54"/>
  <c r="BK20" i="54"/>
  <c r="BG20" i="54"/>
  <c r="BF20" i="54"/>
  <c r="BE20" i="54"/>
  <c r="BD20" i="54"/>
  <c r="BC20" i="54"/>
  <c r="BB20" i="54"/>
  <c r="BA20" i="54"/>
  <c r="AY20" i="54"/>
  <c r="AX20" i="54"/>
  <c r="AW20" i="54"/>
  <c r="AV20" i="54"/>
  <c r="AU20" i="54"/>
  <c r="AG20" i="54"/>
  <c r="AF20" i="54"/>
  <c r="AE20" i="54"/>
  <c r="AD20" i="54"/>
  <c r="AC20" i="54"/>
  <c r="AB20" i="54"/>
  <c r="AA20" i="54"/>
  <c r="Z20" i="54"/>
  <c r="Y20" i="54"/>
  <c r="X20" i="54"/>
  <c r="U20" i="54"/>
  <c r="T20" i="54"/>
  <c r="K20" i="54"/>
  <c r="J20" i="54"/>
  <c r="I20" i="54"/>
  <c r="H20" i="54"/>
  <c r="G20" i="54"/>
  <c r="F20" i="54"/>
  <c r="E20" i="54"/>
  <c r="D20" i="54"/>
  <c r="C20" i="54"/>
  <c r="B20" i="54"/>
  <c r="BS19" i="54"/>
  <c r="BR19" i="54"/>
  <c r="BQ19" i="54"/>
  <c r="BO19" i="54"/>
  <c r="BN19" i="54"/>
  <c r="BM19" i="54"/>
  <c r="BL19" i="54"/>
  <c r="BK19" i="54"/>
  <c r="BG19" i="54"/>
  <c r="BF19" i="54"/>
  <c r="BE19" i="54"/>
  <c r="BD19" i="54"/>
  <c r="BB19" i="54"/>
  <c r="BA19" i="54"/>
  <c r="AZ19" i="54"/>
  <c r="AY19" i="54"/>
  <c r="AX19" i="54"/>
  <c r="AW19" i="54"/>
  <c r="AV19" i="54"/>
  <c r="AU19" i="54"/>
  <c r="AG19" i="54"/>
  <c r="AF19" i="54"/>
  <c r="AE19" i="54"/>
  <c r="AD19" i="54"/>
  <c r="AC19" i="54"/>
  <c r="AB19" i="54"/>
  <c r="AA19" i="54"/>
  <c r="Z19" i="54"/>
  <c r="Y19" i="54"/>
  <c r="X19" i="54"/>
  <c r="K19" i="54"/>
  <c r="J19" i="54"/>
  <c r="I19" i="54"/>
  <c r="H19" i="54"/>
  <c r="G19" i="54"/>
  <c r="F19" i="54"/>
  <c r="E19" i="54"/>
  <c r="D19" i="54"/>
  <c r="C19" i="54"/>
  <c r="B19" i="54"/>
  <c r="BS18" i="54"/>
  <c r="BR18" i="54"/>
  <c r="BQ18" i="54"/>
  <c r="BN18" i="54"/>
  <c r="BM18" i="54"/>
  <c r="BL18" i="54"/>
  <c r="BK18" i="54"/>
  <c r="BG18" i="54"/>
  <c r="BF18" i="54"/>
  <c r="BE18" i="54"/>
  <c r="BD18" i="54"/>
  <c r="BB18" i="54"/>
  <c r="BA18" i="54"/>
  <c r="AY18" i="54"/>
  <c r="AX18" i="54"/>
  <c r="AW18" i="54"/>
  <c r="AV18" i="54"/>
  <c r="AU18" i="54"/>
  <c r="AG18" i="54"/>
  <c r="AF18" i="54"/>
  <c r="AE18" i="54"/>
  <c r="AD18" i="54"/>
  <c r="AC18" i="54"/>
  <c r="AB18" i="54"/>
  <c r="AA18" i="54"/>
  <c r="Z18" i="54"/>
  <c r="Y18" i="54"/>
  <c r="X18" i="54"/>
  <c r="K18" i="54"/>
  <c r="J18" i="54"/>
  <c r="I18" i="54"/>
  <c r="H18" i="54"/>
  <c r="G18" i="54"/>
  <c r="F18" i="54"/>
  <c r="E18" i="54"/>
  <c r="D18" i="54"/>
  <c r="C18" i="54"/>
  <c r="B18" i="54"/>
  <c r="BS17" i="54"/>
  <c r="BR17" i="54"/>
  <c r="BQ17" i="54"/>
  <c r="BN17" i="54"/>
  <c r="BM17" i="54"/>
  <c r="BL17" i="54"/>
  <c r="BK17" i="54"/>
  <c r="BG17" i="54"/>
  <c r="BF17" i="54"/>
  <c r="BE17" i="54"/>
  <c r="BD17" i="54"/>
  <c r="BC17" i="54"/>
  <c r="BB17" i="54"/>
  <c r="BA17" i="54"/>
  <c r="AZ17" i="54"/>
  <c r="AY17" i="54"/>
  <c r="AX17" i="54"/>
  <c r="AW17" i="54"/>
  <c r="AV17" i="54"/>
  <c r="AU17" i="54"/>
  <c r="AI17" i="54"/>
  <c r="AH17" i="54"/>
  <c r="AG17" i="54"/>
  <c r="AF17" i="54"/>
  <c r="AE17" i="54"/>
  <c r="AD17" i="54"/>
  <c r="AC17" i="54"/>
  <c r="AB17" i="54"/>
  <c r="AA17" i="54"/>
  <c r="Z17" i="54"/>
  <c r="Y17" i="54"/>
  <c r="X17" i="54"/>
  <c r="M17" i="54"/>
  <c r="L17" i="54"/>
  <c r="K17" i="54"/>
  <c r="J17" i="54"/>
  <c r="I17" i="54"/>
  <c r="H17" i="54"/>
  <c r="G17" i="54"/>
  <c r="F17" i="54"/>
  <c r="E17" i="54"/>
  <c r="D17" i="54"/>
  <c r="C17" i="54"/>
  <c r="B17" i="54"/>
  <c r="BS16" i="54"/>
  <c r="BR16" i="54"/>
  <c r="BQ16" i="54"/>
  <c r="BN16" i="54"/>
  <c r="BM16" i="54"/>
  <c r="BL16" i="54"/>
  <c r="BK16" i="54"/>
  <c r="BG16" i="54"/>
  <c r="BF16" i="54"/>
  <c r="BE16" i="54"/>
  <c r="BD16" i="54"/>
  <c r="BC16" i="54"/>
  <c r="BB16" i="54"/>
  <c r="BA16" i="54"/>
  <c r="AY16" i="54"/>
  <c r="AX16" i="54"/>
  <c r="AW16" i="54"/>
  <c r="AV16" i="54"/>
  <c r="AU16" i="54"/>
  <c r="AG16" i="54"/>
  <c r="AF16" i="54"/>
  <c r="AE16" i="54"/>
  <c r="AD16" i="54"/>
  <c r="AC16" i="54"/>
  <c r="AB16" i="54"/>
  <c r="AA16" i="54"/>
  <c r="Z16" i="54"/>
  <c r="Y16" i="54"/>
  <c r="X16" i="54"/>
  <c r="T16" i="54"/>
  <c r="K16" i="54"/>
  <c r="J16" i="54"/>
  <c r="I16" i="54"/>
  <c r="H16" i="54"/>
  <c r="G16" i="54"/>
  <c r="F16" i="54"/>
  <c r="E16" i="54"/>
  <c r="D16" i="54"/>
  <c r="C16" i="54"/>
  <c r="B16" i="54"/>
  <c r="BS15" i="54"/>
  <c r="BR15" i="54"/>
  <c r="BQ15" i="54"/>
  <c r="BO15" i="54"/>
  <c r="BN15" i="54"/>
  <c r="BM15" i="54"/>
  <c r="BL15" i="54"/>
  <c r="BK15" i="54"/>
  <c r="BG15" i="54"/>
  <c r="BF15" i="54"/>
  <c r="BE15" i="54"/>
  <c r="BD15" i="54"/>
  <c r="BC15" i="54"/>
  <c r="BB15" i="54"/>
  <c r="BA15" i="54"/>
  <c r="AZ15" i="54"/>
  <c r="AY15" i="54"/>
  <c r="AX15" i="54"/>
  <c r="AW15" i="54"/>
  <c r="AV15" i="54"/>
  <c r="AU15" i="54"/>
  <c r="AI15" i="54"/>
  <c r="AG15" i="54"/>
  <c r="AF15" i="54"/>
  <c r="AE15" i="54"/>
  <c r="AD15" i="54"/>
  <c r="AC15" i="54"/>
  <c r="AB15" i="54"/>
  <c r="AA15" i="54"/>
  <c r="Z15" i="54"/>
  <c r="Y15" i="54"/>
  <c r="X15" i="54"/>
  <c r="M15" i="54"/>
  <c r="K15" i="54"/>
  <c r="J15" i="54"/>
  <c r="I15" i="54"/>
  <c r="H15" i="54"/>
  <c r="G15" i="54"/>
  <c r="F15" i="54"/>
  <c r="E15" i="54"/>
  <c r="D15" i="54"/>
  <c r="C15" i="54"/>
  <c r="B15" i="54"/>
  <c r="BS14" i="54"/>
  <c r="BR14" i="54"/>
  <c r="BQ14" i="54"/>
  <c r="BN14" i="54"/>
  <c r="BM14" i="54"/>
  <c r="BL14" i="54"/>
  <c r="BK14" i="54"/>
  <c r="BG14" i="54"/>
  <c r="BF14" i="54"/>
  <c r="BE14" i="54"/>
  <c r="BD14" i="54"/>
  <c r="BB14" i="54"/>
  <c r="BA14" i="54"/>
  <c r="AY14" i="54"/>
  <c r="AX14" i="54"/>
  <c r="AW14" i="54"/>
  <c r="AV14" i="54"/>
  <c r="AU14" i="54"/>
  <c r="AG14" i="54"/>
  <c r="AF14" i="54"/>
  <c r="AE14" i="54"/>
  <c r="AD14" i="54"/>
  <c r="AC14" i="54"/>
  <c r="AB14" i="54"/>
  <c r="AA14" i="54"/>
  <c r="Z14" i="54"/>
  <c r="Y14" i="54"/>
  <c r="X14" i="54"/>
  <c r="K14" i="54"/>
  <c r="J14" i="54"/>
  <c r="I14" i="54"/>
  <c r="H14" i="54"/>
  <c r="G14" i="54"/>
  <c r="F14" i="54"/>
  <c r="E14" i="54"/>
  <c r="D14" i="54"/>
  <c r="C14" i="54"/>
  <c r="B14" i="54"/>
  <c r="BS13" i="54"/>
  <c r="BR13" i="54"/>
  <c r="BQ13" i="54"/>
  <c r="BN13" i="54"/>
  <c r="BM13" i="54"/>
  <c r="BL13" i="54"/>
  <c r="BK13" i="54"/>
  <c r="BG13" i="54"/>
  <c r="BF13" i="54"/>
  <c r="BE13" i="54"/>
  <c r="BD13" i="54"/>
  <c r="BB13" i="54"/>
  <c r="BA13" i="54"/>
  <c r="AY13" i="54"/>
  <c r="AX13" i="54"/>
  <c r="AW13" i="54"/>
  <c r="AV13" i="54"/>
  <c r="AU13" i="54"/>
  <c r="AG13" i="54"/>
  <c r="AF13" i="54"/>
  <c r="AE13" i="54"/>
  <c r="AD13" i="54"/>
  <c r="AC13" i="54"/>
  <c r="AB13" i="54"/>
  <c r="AA13" i="54"/>
  <c r="Z13" i="54"/>
  <c r="Y13" i="54"/>
  <c r="X13" i="54"/>
  <c r="K13" i="54"/>
  <c r="J13" i="54"/>
  <c r="I13" i="54"/>
  <c r="H13" i="54"/>
  <c r="G13" i="54"/>
  <c r="F13" i="54"/>
  <c r="E13" i="54"/>
  <c r="D13" i="54"/>
  <c r="C13" i="54"/>
  <c r="B13" i="54"/>
  <c r="BS12" i="54"/>
  <c r="BR12" i="54"/>
  <c r="BQ12" i="54"/>
  <c r="BN12" i="54"/>
  <c r="BM12" i="54"/>
  <c r="BL12" i="54"/>
  <c r="BK12" i="54"/>
  <c r="BG12" i="54"/>
  <c r="BF12" i="54"/>
  <c r="BE12" i="54"/>
  <c r="BD12" i="54"/>
  <c r="BC12" i="54"/>
  <c r="BB12" i="54"/>
  <c r="BA12" i="54"/>
  <c r="AY12" i="54"/>
  <c r="AX12" i="54"/>
  <c r="AW12" i="54"/>
  <c r="AV12" i="54"/>
  <c r="AU12" i="54"/>
  <c r="AG12" i="54"/>
  <c r="AF12" i="54"/>
  <c r="AE12" i="54"/>
  <c r="AD12" i="54"/>
  <c r="AC12" i="54"/>
  <c r="AB12" i="54"/>
  <c r="AA12" i="54"/>
  <c r="Z12" i="54"/>
  <c r="Y12" i="54"/>
  <c r="X12" i="54"/>
  <c r="K12" i="54"/>
  <c r="J12" i="54"/>
  <c r="I12" i="54"/>
  <c r="H12" i="54"/>
  <c r="G12" i="54"/>
  <c r="F12" i="54"/>
  <c r="E12" i="54"/>
  <c r="D12" i="54"/>
  <c r="C12" i="54"/>
  <c r="B12" i="54"/>
  <c r="BS11" i="54"/>
  <c r="BR11" i="54"/>
  <c r="BQ11" i="54"/>
  <c r="BO11" i="54"/>
  <c r="BN11" i="54"/>
  <c r="BM11" i="54"/>
  <c r="BL11" i="54"/>
  <c r="BK11" i="54"/>
  <c r="BG11" i="54"/>
  <c r="BF11" i="54"/>
  <c r="BE11" i="54"/>
  <c r="BD11" i="54"/>
  <c r="BC11" i="54"/>
  <c r="BB11" i="54"/>
  <c r="BA11" i="54"/>
  <c r="AZ11" i="54"/>
  <c r="AY11" i="54"/>
  <c r="AX11" i="54"/>
  <c r="AW11" i="54"/>
  <c r="AV11" i="54"/>
  <c r="AU11" i="54"/>
  <c r="AI11" i="54"/>
  <c r="AG11" i="54"/>
  <c r="AF11" i="54"/>
  <c r="AE11" i="54"/>
  <c r="AD11" i="54"/>
  <c r="AC11" i="54"/>
  <c r="AB11" i="54"/>
  <c r="AA11" i="54"/>
  <c r="Z11" i="54"/>
  <c r="Y11" i="54"/>
  <c r="X11" i="54"/>
  <c r="U11" i="54"/>
  <c r="M11" i="54"/>
  <c r="K11" i="54"/>
  <c r="J11" i="54"/>
  <c r="I11" i="54"/>
  <c r="H11" i="54"/>
  <c r="G11" i="54"/>
  <c r="F11" i="54"/>
  <c r="E11" i="54"/>
  <c r="D11" i="54"/>
  <c r="C11" i="54"/>
  <c r="B11" i="54"/>
  <c r="BS10" i="54"/>
  <c r="BR10" i="54"/>
  <c r="BQ10" i="54"/>
  <c r="BN10" i="54"/>
  <c r="BM10" i="54"/>
  <c r="BL10" i="54"/>
  <c r="BK10" i="54"/>
  <c r="BG10" i="54"/>
  <c r="BF10" i="54"/>
  <c r="BE10" i="54"/>
  <c r="BD10" i="54"/>
  <c r="BB10" i="54"/>
  <c r="BA10" i="54"/>
  <c r="AY10" i="54"/>
  <c r="AX10" i="54"/>
  <c r="AW10" i="54"/>
  <c r="AV10" i="54"/>
  <c r="AU10" i="54"/>
  <c r="AG10" i="54"/>
  <c r="AF10" i="54"/>
  <c r="AE10" i="54"/>
  <c r="AD10" i="54"/>
  <c r="AC10" i="54"/>
  <c r="AB10" i="54"/>
  <c r="AA10" i="54"/>
  <c r="Z10" i="54"/>
  <c r="Y10" i="54"/>
  <c r="X10" i="54"/>
  <c r="K10" i="54"/>
  <c r="J10" i="54"/>
  <c r="I10" i="54"/>
  <c r="H10" i="54"/>
  <c r="G10" i="54"/>
  <c r="F10" i="54"/>
  <c r="E10" i="54"/>
  <c r="D10" i="54"/>
  <c r="C10" i="54"/>
  <c r="B10" i="54"/>
  <c r="BS9" i="54"/>
  <c r="BR9" i="54"/>
  <c r="BQ9" i="54"/>
  <c r="BN9" i="54"/>
  <c r="BM9" i="54"/>
  <c r="BL9" i="54"/>
  <c r="BK9" i="54"/>
  <c r="BG9" i="54"/>
  <c r="BF9" i="54"/>
  <c r="BE9" i="54"/>
  <c r="BD9" i="54"/>
  <c r="BB9" i="54"/>
  <c r="BA9" i="54"/>
  <c r="AY9" i="54"/>
  <c r="AX9" i="54"/>
  <c r="AW9" i="54"/>
  <c r="AV9" i="54"/>
  <c r="AU9" i="54"/>
  <c r="AG9" i="54"/>
  <c r="AF9" i="54"/>
  <c r="AE9" i="54"/>
  <c r="AD9" i="54"/>
  <c r="AC9" i="54"/>
  <c r="AB9" i="54"/>
  <c r="AA9" i="54"/>
  <c r="Z9" i="54"/>
  <c r="Y9" i="54"/>
  <c r="X9" i="54"/>
  <c r="K9" i="54"/>
  <c r="J9" i="54"/>
  <c r="I9" i="54"/>
  <c r="H9" i="54"/>
  <c r="G9" i="54"/>
  <c r="F9" i="54"/>
  <c r="E9" i="54"/>
  <c r="D9" i="54"/>
  <c r="C9" i="54"/>
  <c r="B9" i="54"/>
  <c r="BS8" i="54"/>
  <c r="BS28" i="54" s="1"/>
  <c r="BR8" i="54"/>
  <c r="BQ8" i="54"/>
  <c r="BN8" i="54"/>
  <c r="BN28" i="54" s="1"/>
  <c r="BM8" i="54"/>
  <c r="BL8" i="54"/>
  <c r="BK8" i="54"/>
  <c r="BG8" i="54"/>
  <c r="BG28" i="54" s="1"/>
  <c r="BF8" i="54"/>
  <c r="BE8" i="54"/>
  <c r="BD8" i="54"/>
  <c r="BC8" i="54"/>
  <c r="BB8" i="54"/>
  <c r="BA8" i="54"/>
  <c r="AY8" i="54"/>
  <c r="AY28" i="54" s="1"/>
  <c r="AX8" i="54"/>
  <c r="AW8" i="54"/>
  <c r="AV8" i="54"/>
  <c r="AU8" i="54"/>
  <c r="AU28" i="54" s="1"/>
  <c r="AG8" i="54"/>
  <c r="AF8" i="54"/>
  <c r="AE8" i="54"/>
  <c r="AD8" i="54"/>
  <c r="AC8" i="54"/>
  <c r="AB8" i="54"/>
  <c r="AA8" i="54"/>
  <c r="Z8" i="54"/>
  <c r="Y8" i="54"/>
  <c r="X8" i="54"/>
  <c r="K8" i="54"/>
  <c r="J8" i="54"/>
  <c r="I8" i="54"/>
  <c r="H8" i="54"/>
  <c r="G8" i="54"/>
  <c r="F8" i="54"/>
  <c r="E8" i="54"/>
  <c r="D8" i="54"/>
  <c r="C8" i="54"/>
  <c r="B8" i="54"/>
  <c r="B28" i="54" s="1"/>
  <c r="BS7" i="54"/>
  <c r="BR7" i="54"/>
  <c r="BQ7" i="54"/>
  <c r="BO7" i="54"/>
  <c r="BN7" i="54"/>
  <c r="BM7" i="54"/>
  <c r="BL7" i="54"/>
  <c r="BK7" i="54"/>
  <c r="BG7" i="54"/>
  <c r="BF7" i="54"/>
  <c r="BE7" i="54"/>
  <c r="BD7" i="54"/>
  <c r="BB7" i="54"/>
  <c r="BA7" i="54"/>
  <c r="AZ7" i="54"/>
  <c r="AY7" i="54"/>
  <c r="AX7" i="54"/>
  <c r="AW7" i="54"/>
  <c r="AV7" i="54"/>
  <c r="AU7" i="54"/>
  <c r="AG7" i="54"/>
  <c r="AF7" i="54"/>
  <c r="AE7" i="54"/>
  <c r="AD7" i="54"/>
  <c r="AC7" i="54"/>
  <c r="AB7" i="54"/>
  <c r="AA7" i="54"/>
  <c r="Z7" i="54"/>
  <c r="Y7" i="54"/>
  <c r="X7" i="54"/>
  <c r="U7" i="54"/>
  <c r="K7" i="54"/>
  <c r="J7" i="54"/>
  <c r="I7" i="54"/>
  <c r="H7" i="54"/>
  <c r="G7" i="54"/>
  <c r="F7" i="54"/>
  <c r="E7" i="54"/>
  <c r="D7" i="54"/>
  <c r="C7" i="54"/>
  <c r="B7" i="54"/>
  <c r="BS6" i="54"/>
  <c r="BR6" i="54"/>
  <c r="BR28" i="54" s="1"/>
  <c r="BQ6" i="54"/>
  <c r="BQ28" i="54" s="1"/>
  <c r="BN6" i="54"/>
  <c r="BM6" i="54"/>
  <c r="BM28" i="54" s="1"/>
  <c r="BL6" i="54"/>
  <c r="BL28" i="54" s="1"/>
  <c r="BK6" i="54"/>
  <c r="BK28" i="54" s="1"/>
  <c r="BG6" i="54"/>
  <c r="BF6" i="54"/>
  <c r="BF28" i="54" s="1"/>
  <c r="BE6" i="54"/>
  <c r="BE28" i="54" s="1"/>
  <c r="BD6" i="54"/>
  <c r="BD28" i="54" s="1"/>
  <c r="BB6" i="54"/>
  <c r="BB28" i="54" s="1"/>
  <c r="BA6" i="54"/>
  <c r="BA28" i="54" s="1"/>
  <c r="AY6" i="54"/>
  <c r="AX6" i="54"/>
  <c r="AX28" i="54" s="1"/>
  <c r="AW6" i="54"/>
  <c r="AW28" i="54" s="1"/>
  <c r="AV6" i="54"/>
  <c r="AV28" i="54" s="1"/>
  <c r="AU6" i="54"/>
  <c r="AG6" i="54"/>
  <c r="AF6" i="54"/>
  <c r="AE6" i="54"/>
  <c r="AD6" i="54"/>
  <c r="AC6" i="54"/>
  <c r="AB6" i="54"/>
  <c r="AA6" i="54"/>
  <c r="Z6" i="54"/>
  <c r="Y6" i="54"/>
  <c r="X6" i="54"/>
  <c r="X28" i="54" s="1"/>
  <c r="K6" i="54"/>
  <c r="J6" i="54"/>
  <c r="I6" i="54"/>
  <c r="H6" i="54"/>
  <c r="G6" i="54"/>
  <c r="F6" i="54"/>
  <c r="E6" i="54"/>
  <c r="D6" i="54"/>
  <c r="C6" i="54"/>
  <c r="C28" i="54" s="1"/>
  <c r="B6" i="54"/>
  <c r="N106" i="53"/>
  <c r="P106" i="53"/>
  <c r="AE106" i="53"/>
  <c r="AG106" i="53"/>
  <c r="AN106" i="53"/>
  <c r="AZ106" i="53"/>
  <c r="N107" i="53"/>
  <c r="P107" i="53"/>
  <c r="AE107" i="53"/>
  <c r="AG107" i="53"/>
  <c r="AN107" i="53"/>
  <c r="AZ107" i="53"/>
  <c r="N108" i="53"/>
  <c r="P108" i="53"/>
  <c r="AE108" i="53"/>
  <c r="AG108" i="53"/>
  <c r="AN108" i="53"/>
  <c r="AZ108" i="53"/>
  <c r="N109" i="53"/>
  <c r="P109" i="53"/>
  <c r="AE109" i="53"/>
  <c r="AG109" i="53"/>
  <c r="AN109" i="53"/>
  <c r="AZ109" i="53"/>
  <c r="N110" i="53"/>
  <c r="P110" i="53"/>
  <c r="AE110" i="53"/>
  <c r="AG110" i="53"/>
  <c r="AN110" i="53"/>
  <c r="AZ110" i="53"/>
  <c r="N111" i="53"/>
  <c r="P111" i="53"/>
  <c r="AE111" i="53"/>
  <c r="AG111" i="53"/>
  <c r="AN111" i="53"/>
  <c r="AZ111" i="53"/>
  <c r="N113" i="53"/>
  <c r="P113" i="53"/>
  <c r="AE113" i="53"/>
  <c r="AG113" i="53"/>
  <c r="AN113" i="53"/>
  <c r="AZ113" i="53"/>
  <c r="N114" i="53"/>
  <c r="P114" i="53"/>
  <c r="AE114" i="53"/>
  <c r="AG114" i="53"/>
  <c r="AN114" i="53"/>
  <c r="AZ114" i="53"/>
  <c r="N116" i="53"/>
  <c r="P116" i="53"/>
  <c r="AE116" i="53"/>
  <c r="AG116" i="53"/>
  <c r="AN116" i="53"/>
  <c r="AZ116" i="53"/>
  <c r="N117" i="53"/>
  <c r="P117" i="53"/>
  <c r="AE117" i="53"/>
  <c r="AG117" i="53"/>
  <c r="AN117" i="53"/>
  <c r="AZ117" i="53"/>
  <c r="N118" i="53"/>
  <c r="P118" i="53"/>
  <c r="AE118" i="53"/>
  <c r="AG118" i="53"/>
  <c r="AN118" i="53"/>
  <c r="AZ118" i="53"/>
  <c r="N119" i="53"/>
  <c r="P119" i="53"/>
  <c r="AE119" i="53"/>
  <c r="AG119" i="53"/>
  <c r="AN119" i="53"/>
  <c r="AZ119" i="53"/>
  <c r="N120" i="53"/>
  <c r="P120" i="53"/>
  <c r="AE120" i="53"/>
  <c r="AG120" i="53"/>
  <c r="AN120" i="53"/>
  <c r="AZ120" i="53"/>
  <c r="N121" i="53"/>
  <c r="P121" i="53"/>
  <c r="N122" i="53"/>
  <c r="P122" i="53"/>
  <c r="AE122" i="53"/>
  <c r="AG122" i="53"/>
  <c r="AN122" i="53"/>
  <c r="AZ122" i="53"/>
  <c r="N123" i="53"/>
  <c r="P123" i="53"/>
  <c r="AE123" i="53"/>
  <c r="AG123" i="53"/>
  <c r="AN123" i="53"/>
  <c r="AZ123" i="53"/>
  <c r="N124" i="53"/>
  <c r="P124" i="53"/>
  <c r="AE124" i="53"/>
  <c r="AG124" i="53"/>
  <c r="AN124" i="53"/>
  <c r="AZ124" i="53"/>
  <c r="N125" i="53"/>
  <c r="P125" i="53"/>
  <c r="AE125" i="53"/>
  <c r="AG125" i="53"/>
  <c r="AN125" i="53"/>
  <c r="AZ125" i="53"/>
  <c r="N126" i="53"/>
  <c r="P126" i="53"/>
  <c r="AE126" i="53"/>
  <c r="AG126" i="53"/>
  <c r="AN126" i="53"/>
  <c r="AZ126" i="53"/>
  <c r="N127" i="53"/>
  <c r="P127" i="53"/>
  <c r="AE127" i="53"/>
  <c r="AG127" i="53"/>
  <c r="AN127" i="53"/>
  <c r="AZ127" i="53"/>
  <c r="N128" i="53"/>
  <c r="P128" i="53"/>
  <c r="AE128" i="53"/>
  <c r="AG128" i="53"/>
  <c r="AN128" i="53"/>
  <c r="AZ128" i="53"/>
  <c r="N130" i="53"/>
  <c r="P130" i="53"/>
  <c r="AE130" i="53"/>
  <c r="AG130" i="53"/>
  <c r="AN130" i="53"/>
  <c r="AZ130" i="53"/>
  <c r="N131" i="53"/>
  <c r="P131" i="53"/>
  <c r="AE131" i="53"/>
  <c r="AG131" i="53"/>
  <c r="AN131" i="53"/>
  <c r="AZ131" i="53"/>
  <c r="N132" i="53"/>
  <c r="P132" i="53"/>
  <c r="AE132" i="53"/>
  <c r="AG132" i="53"/>
  <c r="AN132" i="53"/>
  <c r="AZ132" i="53"/>
  <c r="N134" i="53"/>
  <c r="P134" i="53"/>
  <c r="AE134" i="53"/>
  <c r="AG134" i="53"/>
  <c r="AN134" i="53"/>
  <c r="AZ134" i="53"/>
  <c r="N135" i="53"/>
  <c r="P135" i="53"/>
  <c r="AE135" i="53"/>
  <c r="AG135" i="53"/>
  <c r="AN135" i="53"/>
  <c r="AZ135" i="53"/>
  <c r="N136" i="53"/>
  <c r="P136" i="53"/>
  <c r="AE136" i="53"/>
  <c r="AG136" i="53"/>
  <c r="AN136" i="53"/>
  <c r="AZ136" i="53"/>
  <c r="AZ137" i="53"/>
  <c r="N138" i="53"/>
  <c r="P138" i="53"/>
  <c r="AE138" i="53"/>
  <c r="AG138" i="53"/>
  <c r="AN138" i="53"/>
  <c r="AZ138" i="53"/>
  <c r="N139" i="53"/>
  <c r="P139" i="53"/>
  <c r="AE139" i="53"/>
  <c r="AG139" i="53"/>
  <c r="AN139" i="53"/>
  <c r="AZ139" i="53"/>
  <c r="N140" i="53"/>
  <c r="P140" i="53"/>
  <c r="AE140" i="53"/>
  <c r="AG140" i="53"/>
  <c r="AN140" i="53"/>
  <c r="AZ140" i="53"/>
  <c r="N141" i="53"/>
  <c r="P141" i="53"/>
  <c r="AE141" i="53"/>
  <c r="AG141" i="53"/>
  <c r="AN141" i="53"/>
  <c r="AZ141" i="53"/>
  <c r="N142" i="53"/>
  <c r="P142" i="53"/>
  <c r="AE142" i="53"/>
  <c r="AG142" i="53"/>
  <c r="AN142" i="53"/>
  <c r="AZ142" i="53"/>
  <c r="N148" i="53"/>
  <c r="P148" i="53"/>
  <c r="AE148" i="53"/>
  <c r="AG148" i="53"/>
  <c r="AN148" i="53"/>
  <c r="AZ148" i="53"/>
  <c r="N149" i="53"/>
  <c r="P149" i="53"/>
  <c r="AE149" i="53"/>
  <c r="AG149" i="53"/>
  <c r="AN149" i="53"/>
  <c r="AZ149" i="53"/>
  <c r="N150" i="53"/>
  <c r="P150" i="53"/>
  <c r="AE150" i="53"/>
  <c r="AG150" i="53"/>
  <c r="AN150" i="53"/>
  <c r="AZ150" i="53"/>
  <c r="N151" i="53"/>
  <c r="P151" i="53"/>
  <c r="AE151" i="53"/>
  <c r="AG151" i="53"/>
  <c r="AN151" i="53"/>
  <c r="AZ151" i="53"/>
  <c r="N152" i="53"/>
  <c r="P152" i="53"/>
  <c r="AE152" i="53"/>
  <c r="AG152" i="53"/>
  <c r="AN152" i="53"/>
  <c r="AZ152" i="53"/>
  <c r="N154" i="53"/>
  <c r="P154" i="53"/>
  <c r="AE154" i="53"/>
  <c r="AG154" i="53"/>
  <c r="AN154" i="53"/>
  <c r="AZ154" i="53"/>
  <c r="N155" i="53"/>
  <c r="P155" i="53"/>
  <c r="AE155" i="53"/>
  <c r="AG155" i="53"/>
  <c r="AN155" i="53"/>
  <c r="AZ155" i="53"/>
  <c r="N156" i="53"/>
  <c r="P156" i="53"/>
  <c r="AE156" i="53"/>
  <c r="AG156" i="53"/>
  <c r="AN156" i="53"/>
  <c r="AZ156" i="53"/>
  <c r="N157" i="53"/>
  <c r="P157" i="53"/>
  <c r="AE157" i="53"/>
  <c r="AG157" i="53"/>
  <c r="AN157" i="53"/>
  <c r="AZ157" i="53"/>
  <c r="N159" i="53"/>
  <c r="P159" i="53"/>
  <c r="AE159" i="53"/>
  <c r="AG159" i="53"/>
  <c r="AN159" i="53"/>
  <c r="AZ159" i="53"/>
  <c r="N160" i="53"/>
  <c r="P160" i="53"/>
  <c r="AE160" i="53"/>
  <c r="AG160" i="53"/>
  <c r="AN160" i="53"/>
  <c r="AZ160" i="53"/>
  <c r="N161" i="53"/>
  <c r="P161" i="53"/>
  <c r="AE161" i="53"/>
  <c r="AG161" i="53"/>
  <c r="AN161" i="53"/>
  <c r="AZ161" i="53"/>
  <c r="N162" i="53"/>
  <c r="P162" i="53"/>
  <c r="AE162" i="53"/>
  <c r="AG162" i="53"/>
  <c r="AN162" i="53"/>
  <c r="AZ162" i="53"/>
  <c r="N163" i="53"/>
  <c r="P163" i="53"/>
  <c r="AE163" i="53"/>
  <c r="AG163" i="53"/>
  <c r="AN163" i="53"/>
  <c r="AZ163" i="53"/>
  <c r="N164" i="53"/>
  <c r="P164" i="53"/>
  <c r="AE164" i="53"/>
  <c r="AG164" i="53"/>
  <c r="AN164" i="53"/>
  <c r="AZ164" i="53"/>
  <c r="N165" i="53"/>
  <c r="P165" i="53"/>
  <c r="AE165" i="53"/>
  <c r="AG165" i="53"/>
  <c r="AN165" i="53"/>
  <c r="AZ165" i="53"/>
  <c r="AZ166" i="53"/>
  <c r="N167" i="53"/>
  <c r="P167" i="53"/>
  <c r="AE167" i="53"/>
  <c r="AG167" i="53"/>
  <c r="AN167" i="53"/>
  <c r="AZ167" i="53"/>
  <c r="N168" i="53"/>
  <c r="P168" i="53"/>
  <c r="AE168" i="53"/>
  <c r="AG168" i="53"/>
  <c r="AN168" i="53"/>
  <c r="AZ168" i="53"/>
  <c r="N169" i="53"/>
  <c r="P169" i="53"/>
  <c r="AE169" i="53"/>
  <c r="AG169" i="53"/>
  <c r="AN169" i="53"/>
  <c r="AZ169" i="53"/>
  <c r="N170" i="53"/>
  <c r="P170" i="53"/>
  <c r="AE170" i="53"/>
  <c r="AG170" i="53"/>
  <c r="AN170" i="53"/>
  <c r="AZ170" i="53"/>
  <c r="N171" i="53"/>
  <c r="P171" i="53"/>
  <c r="AE171" i="53"/>
  <c r="AG171" i="53"/>
  <c r="AN171" i="53"/>
  <c r="AZ171" i="53"/>
  <c r="N172" i="53"/>
  <c r="P172" i="53"/>
  <c r="AE172" i="53"/>
  <c r="AG172" i="53"/>
  <c r="AN172" i="53"/>
  <c r="AZ172" i="53"/>
  <c r="N173" i="53"/>
  <c r="P173" i="53"/>
  <c r="AE173" i="53"/>
  <c r="AG173" i="53"/>
  <c r="AN173" i="53"/>
  <c r="AZ173" i="53"/>
  <c r="N175" i="53"/>
  <c r="P175" i="53"/>
  <c r="AE175" i="53"/>
  <c r="AG175" i="53"/>
  <c r="AN175" i="53"/>
  <c r="AZ175" i="53"/>
  <c r="N176" i="53"/>
  <c r="P176" i="53"/>
  <c r="AE176" i="53"/>
  <c r="AG176" i="53"/>
  <c r="AN176" i="53"/>
  <c r="AZ176" i="53"/>
  <c r="N177" i="53"/>
  <c r="P177" i="53"/>
  <c r="AE177" i="53"/>
  <c r="AG177" i="53"/>
  <c r="AN177" i="53"/>
  <c r="AZ177" i="53"/>
  <c r="N178" i="53"/>
  <c r="P178" i="53"/>
  <c r="AE178" i="53"/>
  <c r="AG178" i="53"/>
  <c r="AN178" i="53"/>
  <c r="AZ178" i="53"/>
  <c r="N179" i="53"/>
  <c r="P179" i="53"/>
  <c r="AE179" i="53"/>
  <c r="AG179" i="53"/>
  <c r="AN179" i="53"/>
  <c r="AZ179" i="53"/>
  <c r="N180" i="53"/>
  <c r="P180" i="53"/>
  <c r="S180" i="53"/>
  <c r="V180" i="53"/>
  <c r="AE180" i="53" s="1"/>
  <c r="Y180" i="53"/>
  <c r="AB180" i="53"/>
  <c r="AG180" i="53"/>
  <c r="AN180" i="53"/>
  <c r="AZ180" i="53"/>
  <c r="AZ55" i="53"/>
  <c r="AZ54" i="53"/>
  <c r="AZ52" i="53"/>
  <c r="AZ51" i="53"/>
  <c r="AZ50" i="53"/>
  <c r="AZ49" i="53"/>
  <c r="AZ48" i="53"/>
  <c r="AZ47" i="53"/>
  <c r="AZ46" i="53"/>
  <c r="AZ45" i="53"/>
  <c r="AZ43" i="53"/>
  <c r="AZ42" i="53"/>
  <c r="AZ41" i="53"/>
  <c r="AZ40" i="53"/>
  <c r="AZ38" i="53"/>
  <c r="AZ37" i="53"/>
  <c r="AZ36" i="53"/>
  <c r="AZ35" i="53"/>
  <c r="AZ34" i="53"/>
  <c r="BA27" i="53"/>
  <c r="AY27" i="53"/>
  <c r="AX27" i="53"/>
  <c r="AW27" i="53"/>
  <c r="AV27" i="53"/>
  <c r="AU27" i="53"/>
  <c r="AT27" i="53"/>
  <c r="AZ27" i="53" s="1"/>
  <c r="AQ27" i="53"/>
  <c r="AP27" i="53"/>
  <c r="AO27" i="53"/>
  <c r="AM27" i="53"/>
  <c r="AL27" i="53"/>
  <c r="AK27" i="53"/>
  <c r="AJ27" i="53"/>
  <c r="BA26" i="53"/>
  <c r="AY26" i="53"/>
  <c r="AX26" i="53"/>
  <c r="AW26" i="53"/>
  <c r="AV26" i="53"/>
  <c r="AU26" i="53"/>
  <c r="AT26" i="53"/>
  <c r="AQ26" i="53"/>
  <c r="AP26" i="53"/>
  <c r="AO26" i="53"/>
  <c r="AM26" i="53"/>
  <c r="AL26" i="53"/>
  <c r="AK26" i="53"/>
  <c r="AJ26" i="53"/>
  <c r="BA25" i="53"/>
  <c r="AY25" i="53"/>
  <c r="AX25" i="53"/>
  <c r="AW25" i="53"/>
  <c r="AV25" i="53"/>
  <c r="AU25" i="53"/>
  <c r="AT25" i="53"/>
  <c r="AQ25" i="53"/>
  <c r="AP25" i="53"/>
  <c r="AO25" i="53"/>
  <c r="AM25" i="53"/>
  <c r="AL25" i="53"/>
  <c r="AK25" i="53"/>
  <c r="AJ25" i="53"/>
  <c r="AN25" i="53" s="1"/>
  <c r="BA24" i="53"/>
  <c r="AY24" i="53"/>
  <c r="AX24" i="53"/>
  <c r="AW24" i="53"/>
  <c r="AV24" i="53"/>
  <c r="AU24" i="53"/>
  <c r="AT24" i="53"/>
  <c r="AZ24" i="53" s="1"/>
  <c r="AQ24" i="53"/>
  <c r="AP24" i="53"/>
  <c r="AO24" i="53"/>
  <c r="AM24" i="53"/>
  <c r="AL24" i="53"/>
  <c r="AK24" i="53"/>
  <c r="AJ24" i="53"/>
  <c r="BA23" i="53"/>
  <c r="AY23" i="53"/>
  <c r="AX23" i="53"/>
  <c r="AW23" i="53"/>
  <c r="AV23" i="53"/>
  <c r="AU23" i="53"/>
  <c r="AT23" i="53"/>
  <c r="AQ23" i="53"/>
  <c r="AP23" i="53"/>
  <c r="AO23" i="53"/>
  <c r="AM23" i="53"/>
  <c r="AL23" i="53"/>
  <c r="AK23" i="53"/>
  <c r="AJ23" i="53"/>
  <c r="BA22" i="53"/>
  <c r="AY22" i="53"/>
  <c r="AX22" i="53"/>
  <c r="AW22" i="53"/>
  <c r="AV22" i="53"/>
  <c r="AU22" i="53"/>
  <c r="AT22" i="53"/>
  <c r="AQ22" i="53"/>
  <c r="AP22" i="53"/>
  <c r="AO22" i="53"/>
  <c r="AM22" i="53"/>
  <c r="AL22" i="53"/>
  <c r="AK22" i="53"/>
  <c r="AJ22" i="53"/>
  <c r="BA21" i="53"/>
  <c r="AY21" i="53"/>
  <c r="AX21" i="53"/>
  <c r="AW21" i="53"/>
  <c r="AV21" i="53"/>
  <c r="AU21" i="53"/>
  <c r="AT21" i="53"/>
  <c r="AQ21" i="53"/>
  <c r="AP21" i="53"/>
  <c r="AO21" i="53"/>
  <c r="AM21" i="53"/>
  <c r="AL21" i="53"/>
  <c r="AK21" i="53"/>
  <c r="AJ21" i="53"/>
  <c r="BA20" i="53"/>
  <c r="AY20" i="53"/>
  <c r="AX20" i="53"/>
  <c r="AW20" i="53"/>
  <c r="AV20" i="53"/>
  <c r="AU20" i="53"/>
  <c r="AT20" i="53"/>
  <c r="AQ20" i="53"/>
  <c r="AP20" i="53"/>
  <c r="AO20" i="53"/>
  <c r="AM20" i="53"/>
  <c r="AL20" i="53"/>
  <c r="AK20" i="53"/>
  <c r="AJ20" i="53"/>
  <c r="AN20" i="53" s="1"/>
  <c r="BA19" i="53"/>
  <c r="AY19" i="53"/>
  <c r="AX19" i="53"/>
  <c r="AW19" i="53"/>
  <c r="AV19" i="53"/>
  <c r="AU19" i="53"/>
  <c r="AT19" i="53"/>
  <c r="AZ19" i="53" s="1"/>
  <c r="AQ19" i="53"/>
  <c r="AP19" i="53"/>
  <c r="AO19" i="53"/>
  <c r="AM19" i="53"/>
  <c r="AL19" i="53"/>
  <c r="AK19" i="53"/>
  <c r="AJ19" i="53"/>
  <c r="BA18" i="53"/>
  <c r="AY18" i="53"/>
  <c r="AX18" i="53"/>
  <c r="AW18" i="53"/>
  <c r="AV18" i="53"/>
  <c r="AU18" i="53"/>
  <c r="AT18" i="53"/>
  <c r="AQ18" i="53"/>
  <c r="AP18" i="53"/>
  <c r="AO18" i="53"/>
  <c r="AM18" i="53"/>
  <c r="AL18" i="53"/>
  <c r="AK18" i="53"/>
  <c r="AJ18" i="53"/>
  <c r="BA17" i="53"/>
  <c r="AY17" i="53"/>
  <c r="AX17" i="53"/>
  <c r="AW17" i="53"/>
  <c r="AV17" i="53"/>
  <c r="AU17" i="53"/>
  <c r="AT17" i="53"/>
  <c r="AQ17" i="53"/>
  <c r="AP17" i="53"/>
  <c r="AO17" i="53"/>
  <c r="AM17" i="53"/>
  <c r="AL17" i="53"/>
  <c r="AK17" i="53"/>
  <c r="AJ17" i="53"/>
  <c r="BA16" i="53"/>
  <c r="AY16" i="53"/>
  <c r="AX16" i="53"/>
  <c r="AW16" i="53"/>
  <c r="AV16" i="53"/>
  <c r="AU16" i="53"/>
  <c r="AT16" i="53"/>
  <c r="AQ16" i="53"/>
  <c r="AP16" i="53"/>
  <c r="AO16" i="53"/>
  <c r="AM16" i="53"/>
  <c r="AL16" i="53"/>
  <c r="AK16" i="53"/>
  <c r="AJ16" i="53"/>
  <c r="AN16" i="53" s="1"/>
  <c r="BA15" i="53"/>
  <c r="AY15" i="53"/>
  <c r="AX15" i="53"/>
  <c r="AW15" i="53"/>
  <c r="AV15" i="53"/>
  <c r="AU15" i="53"/>
  <c r="AT15" i="53"/>
  <c r="AQ15" i="53"/>
  <c r="AP15" i="53"/>
  <c r="AO15" i="53"/>
  <c r="AM15" i="53"/>
  <c r="AL15" i="53"/>
  <c r="AK15" i="53"/>
  <c r="AJ15" i="53"/>
  <c r="BA14" i="53"/>
  <c r="AY14" i="53"/>
  <c r="AX14" i="53"/>
  <c r="AW14" i="53"/>
  <c r="AV14" i="53"/>
  <c r="AU14" i="53"/>
  <c r="AT14" i="53"/>
  <c r="AQ14" i="53"/>
  <c r="AP14" i="53"/>
  <c r="AO14" i="53"/>
  <c r="AM14" i="53"/>
  <c r="AL14" i="53"/>
  <c r="AK14" i="53"/>
  <c r="AJ14" i="53"/>
  <c r="BA13" i="53"/>
  <c r="AY13" i="53"/>
  <c r="AX13" i="53"/>
  <c r="AW13" i="53"/>
  <c r="AV13" i="53"/>
  <c r="AU13" i="53"/>
  <c r="AT13" i="53"/>
  <c r="AQ13" i="53"/>
  <c r="AP13" i="53"/>
  <c r="AO13" i="53"/>
  <c r="AM13" i="53"/>
  <c r="AL13" i="53"/>
  <c r="AK13" i="53"/>
  <c r="AJ13" i="53"/>
  <c r="BA12" i="53"/>
  <c r="AY12" i="53"/>
  <c r="AX12" i="53"/>
  <c r="AW12" i="53"/>
  <c r="AV12" i="53"/>
  <c r="AU12" i="53"/>
  <c r="AT12" i="53"/>
  <c r="AQ12" i="53"/>
  <c r="AP12" i="53"/>
  <c r="AO12" i="53"/>
  <c r="AM12" i="53"/>
  <c r="AL12" i="53"/>
  <c r="AK12" i="53"/>
  <c r="AJ12" i="53"/>
  <c r="BA11" i="53"/>
  <c r="AY11" i="53"/>
  <c r="AX11" i="53"/>
  <c r="AW11" i="53"/>
  <c r="AV11" i="53"/>
  <c r="AU11" i="53"/>
  <c r="AT11" i="53"/>
  <c r="AQ11" i="53"/>
  <c r="AP11" i="53"/>
  <c r="AO11" i="53"/>
  <c r="AM11" i="53"/>
  <c r="AL11" i="53"/>
  <c r="AK11" i="53"/>
  <c r="AJ11" i="53"/>
  <c r="BA10" i="53"/>
  <c r="AY10" i="53"/>
  <c r="AX10" i="53"/>
  <c r="AW10" i="53"/>
  <c r="AV10" i="53"/>
  <c r="AU10" i="53"/>
  <c r="AT10" i="53"/>
  <c r="AZ10" i="53" s="1"/>
  <c r="AQ10" i="53"/>
  <c r="AP10" i="53"/>
  <c r="AO10" i="53"/>
  <c r="AM10" i="53"/>
  <c r="AL10" i="53"/>
  <c r="AK10" i="53"/>
  <c r="AJ10" i="53"/>
  <c r="BA9" i="53"/>
  <c r="AY9" i="53"/>
  <c r="AX9" i="53"/>
  <c r="AW9" i="53"/>
  <c r="AV9" i="53"/>
  <c r="AU9" i="53"/>
  <c r="AT9" i="53"/>
  <c r="AQ9" i="53"/>
  <c r="AP9" i="53"/>
  <c r="AO9" i="53"/>
  <c r="AM9" i="53"/>
  <c r="AL9" i="53"/>
  <c r="AK9" i="53"/>
  <c r="AJ9" i="53"/>
  <c r="BA8" i="53"/>
  <c r="AY8" i="53"/>
  <c r="AX8" i="53"/>
  <c r="AW8" i="53"/>
  <c r="AV8" i="53"/>
  <c r="AU8" i="53"/>
  <c r="AT8" i="53"/>
  <c r="AQ8" i="53"/>
  <c r="AP8" i="53"/>
  <c r="AO8" i="53"/>
  <c r="AM8" i="53"/>
  <c r="AL8" i="53"/>
  <c r="AK8" i="53"/>
  <c r="AJ8" i="53"/>
  <c r="BA7" i="53"/>
  <c r="AY7" i="53"/>
  <c r="AX7" i="53"/>
  <c r="AW7" i="53"/>
  <c r="AV7" i="53"/>
  <c r="AU7" i="53"/>
  <c r="AT7" i="53"/>
  <c r="AQ7" i="53"/>
  <c r="AP7" i="53"/>
  <c r="AO7" i="53"/>
  <c r="AM7" i="53"/>
  <c r="AL7" i="53"/>
  <c r="AK7" i="53"/>
  <c r="AJ7" i="53"/>
  <c r="AN7" i="53" s="1"/>
  <c r="BA6" i="53"/>
  <c r="AY6" i="53"/>
  <c r="AX6" i="53"/>
  <c r="AW6" i="53"/>
  <c r="AW28" i="53" s="1"/>
  <c r="AV6" i="53"/>
  <c r="AU6" i="53"/>
  <c r="AT6" i="53"/>
  <c r="AQ6" i="53"/>
  <c r="AQ28" i="53" s="1"/>
  <c r="AP6" i="53"/>
  <c r="AO6" i="53"/>
  <c r="AM6" i="53"/>
  <c r="AL6" i="53"/>
  <c r="AL28" i="53" s="1"/>
  <c r="AK6" i="53"/>
  <c r="AJ6" i="53"/>
  <c r="AZ6" i="53" l="1"/>
  <c r="AZ8" i="53"/>
  <c r="AN8" i="53"/>
  <c r="AZ7" i="53"/>
  <c r="AH28" i="54"/>
  <c r="D28" i="54"/>
  <c r="H28" i="54"/>
  <c r="AA28" i="54"/>
  <c r="AE28" i="54"/>
  <c r="F28" i="54"/>
  <c r="J28" i="54"/>
  <c r="Z28" i="54"/>
  <c r="AD28" i="54"/>
  <c r="AB28" i="54"/>
  <c r="AF28" i="54"/>
  <c r="AI28" i="54"/>
  <c r="Y28" i="54"/>
  <c r="AC28" i="54"/>
  <c r="AG28" i="54"/>
  <c r="AN12" i="53"/>
  <c r="AZ9" i="53"/>
  <c r="AZ11" i="53"/>
  <c r="AZ15" i="53"/>
  <c r="T28" i="54"/>
  <c r="E28" i="54"/>
  <c r="I28" i="54"/>
  <c r="L28" i="54"/>
  <c r="U28" i="54"/>
  <c r="M28" i="54"/>
  <c r="G28" i="54"/>
  <c r="K28" i="54"/>
  <c r="AX28" i="53"/>
  <c r="AN9" i="53"/>
  <c r="AN10" i="53"/>
  <c r="AN11" i="53"/>
  <c r="AN15" i="53"/>
  <c r="AZ18" i="53"/>
  <c r="AN19" i="53"/>
  <c r="AZ22" i="53"/>
  <c r="AZ23" i="53"/>
  <c r="AJ28" i="53"/>
  <c r="AO28" i="53"/>
  <c r="AU28" i="53"/>
  <c r="AY28" i="53"/>
  <c r="AZ13" i="53"/>
  <c r="AN14" i="53"/>
  <c r="AZ17" i="53"/>
  <c r="AN18" i="53"/>
  <c r="AZ21" i="53"/>
  <c r="AN22" i="53"/>
  <c r="AN23" i="53"/>
  <c r="AZ26" i="53"/>
  <c r="AM28" i="53"/>
  <c r="AZ14" i="53"/>
  <c r="AN24" i="53"/>
  <c r="AN27" i="53"/>
  <c r="AK28" i="53"/>
  <c r="AP28" i="53"/>
  <c r="AV28" i="53"/>
  <c r="BA28" i="53"/>
  <c r="AZ12" i="53"/>
  <c r="AN13" i="53"/>
  <c r="AZ16" i="53"/>
  <c r="AN17" i="53"/>
  <c r="AZ20" i="53"/>
  <c r="AN21" i="53"/>
  <c r="AZ25" i="53"/>
  <c r="AN26" i="53"/>
  <c r="AN6" i="53"/>
  <c r="AT28" i="53"/>
  <c r="O27" i="33"/>
  <c r="O26" i="33"/>
  <c r="O25" i="33"/>
  <c r="O24" i="33"/>
  <c r="O23" i="33"/>
  <c r="O22" i="33"/>
  <c r="O21" i="33"/>
  <c r="O20" i="33"/>
  <c r="O8" i="33"/>
  <c r="L6" i="33"/>
  <c r="F6" i="33"/>
  <c r="G6" i="33"/>
  <c r="H6" i="33"/>
  <c r="J6" i="33"/>
  <c r="K6" i="33"/>
  <c r="M6" i="33"/>
  <c r="N6" i="33"/>
  <c r="P6" i="33"/>
  <c r="S6" i="33"/>
  <c r="U6" i="33"/>
  <c r="V6" i="33"/>
  <c r="X6" i="33"/>
  <c r="Y6" i="33"/>
  <c r="AA6" i="33"/>
  <c r="AB6" i="33"/>
  <c r="AD6" i="33"/>
  <c r="AE6" i="33"/>
  <c r="AG6" i="33"/>
  <c r="AJ6" i="33"/>
  <c r="AK6" i="33"/>
  <c r="AL6" i="33"/>
  <c r="AM6" i="33"/>
  <c r="AN6" i="33"/>
  <c r="AO6" i="33"/>
  <c r="AP6" i="33"/>
  <c r="C6" i="33"/>
  <c r="I6" i="33" l="1"/>
  <c r="O6" i="33"/>
  <c r="AZ28" i="53"/>
  <c r="AN28" i="53"/>
  <c r="P38" i="50"/>
  <c r="Q39" i="50"/>
  <c r="P40" i="50"/>
  <c r="Q41" i="50"/>
  <c r="P42" i="50"/>
  <c r="Q43" i="50"/>
  <c r="P44" i="50"/>
  <c r="Q45" i="50"/>
  <c r="P46" i="50"/>
  <c r="Q47" i="50"/>
  <c r="Q37" i="50"/>
  <c r="G37" i="50"/>
  <c r="Q16" i="50"/>
  <c r="P6" i="50"/>
  <c r="Q6" i="50"/>
  <c r="Q38" i="50" s="1"/>
  <c r="P7" i="50"/>
  <c r="R7" i="50" s="1"/>
  <c r="Q7" i="50"/>
  <c r="P8" i="50"/>
  <c r="Q8" i="50"/>
  <c r="Q40" i="50" s="1"/>
  <c r="P9" i="50"/>
  <c r="P41" i="50" s="1"/>
  <c r="Q9" i="50"/>
  <c r="P10" i="50"/>
  <c r="Q10" i="50"/>
  <c r="Q42" i="50" s="1"/>
  <c r="P11" i="50"/>
  <c r="R11" i="50" s="1"/>
  <c r="Q11" i="50"/>
  <c r="P12" i="50"/>
  <c r="Q12" i="50"/>
  <c r="Q44" i="50" s="1"/>
  <c r="P13" i="50"/>
  <c r="P45" i="50" s="1"/>
  <c r="Q13" i="50"/>
  <c r="P14" i="50"/>
  <c r="Q14" i="50"/>
  <c r="Q46" i="50" s="1"/>
  <c r="P15" i="50"/>
  <c r="R15" i="50" s="1"/>
  <c r="Q15" i="50"/>
  <c r="Q5" i="50"/>
  <c r="P5" i="50"/>
  <c r="P37" i="50" s="1"/>
  <c r="F6" i="50"/>
  <c r="F38" i="50" s="1"/>
  <c r="G6" i="50"/>
  <c r="G38" i="50" s="1"/>
  <c r="F7" i="50"/>
  <c r="F39" i="50" s="1"/>
  <c r="G7" i="50"/>
  <c r="S7" i="50" s="1"/>
  <c r="F8" i="50"/>
  <c r="R8" i="50" s="1"/>
  <c r="G8" i="50"/>
  <c r="G40" i="50" s="1"/>
  <c r="F9" i="50"/>
  <c r="F41" i="50" s="1"/>
  <c r="G9" i="50"/>
  <c r="S9" i="50" s="1"/>
  <c r="F10" i="50"/>
  <c r="F42" i="50" s="1"/>
  <c r="G10" i="50"/>
  <c r="G42" i="50" s="1"/>
  <c r="F11" i="50"/>
  <c r="F43" i="50" s="1"/>
  <c r="G11" i="50"/>
  <c r="S11" i="50" s="1"/>
  <c r="F12" i="50"/>
  <c r="F44" i="50" s="1"/>
  <c r="G12" i="50"/>
  <c r="G44" i="50" s="1"/>
  <c r="F13" i="50"/>
  <c r="F45" i="50" s="1"/>
  <c r="G13" i="50"/>
  <c r="S13" i="50" s="1"/>
  <c r="F14" i="50"/>
  <c r="R14" i="50" s="1"/>
  <c r="G14" i="50"/>
  <c r="G46" i="50" s="1"/>
  <c r="F15" i="50"/>
  <c r="F47" i="50" s="1"/>
  <c r="G15" i="50"/>
  <c r="S15" i="50" s="1"/>
  <c r="G5" i="50"/>
  <c r="S5" i="50" s="1"/>
  <c r="F5" i="50"/>
  <c r="F37" i="50" s="1"/>
  <c r="Q48" i="50" l="1"/>
  <c r="R13" i="50"/>
  <c r="R9" i="50"/>
  <c r="F46" i="50"/>
  <c r="F40" i="50"/>
  <c r="F48" i="50" s="1"/>
  <c r="S14" i="50"/>
  <c r="S10" i="50"/>
  <c r="S8" i="50"/>
  <c r="G47" i="50"/>
  <c r="G45" i="50"/>
  <c r="G41" i="50"/>
  <c r="G39" i="50"/>
  <c r="G48" i="50" s="1"/>
  <c r="R12" i="50"/>
  <c r="R10" i="50"/>
  <c r="R6" i="50"/>
  <c r="P47" i="50"/>
  <c r="P43" i="50"/>
  <c r="P48" i="50" s="1"/>
  <c r="P39" i="50"/>
  <c r="R5" i="50"/>
  <c r="S12" i="50"/>
  <c r="S6" i="50"/>
  <c r="G43" i="50"/>
  <c r="P16" i="50"/>
  <c r="AE6" i="36"/>
  <c r="V149" i="36"/>
  <c r="W149" i="36"/>
  <c r="V150" i="36"/>
  <c r="W150" i="36"/>
  <c r="V151" i="36"/>
  <c r="W151" i="36"/>
  <c r="V152" i="36"/>
  <c r="W152" i="36"/>
  <c r="V154" i="36"/>
  <c r="W154" i="36"/>
  <c r="V155" i="36"/>
  <c r="W155" i="36"/>
  <c r="V156" i="36"/>
  <c r="W156" i="36"/>
  <c r="V157" i="36"/>
  <c r="W157" i="36"/>
  <c r="V159" i="36"/>
  <c r="W159" i="36"/>
  <c r="V160" i="36"/>
  <c r="W160" i="36"/>
  <c r="V161" i="36"/>
  <c r="W161" i="36"/>
  <c r="V162" i="36"/>
  <c r="W162" i="36"/>
  <c r="V163" i="36"/>
  <c r="W163" i="36"/>
  <c r="V164" i="36"/>
  <c r="W164" i="36"/>
  <c r="V165" i="36"/>
  <c r="W165" i="36"/>
  <c r="V167" i="36"/>
  <c r="W167" i="36"/>
  <c r="V168" i="36"/>
  <c r="W168" i="36"/>
  <c r="V169" i="36"/>
  <c r="W169" i="36"/>
  <c r="V170" i="36"/>
  <c r="W170" i="36"/>
  <c r="V171" i="36"/>
  <c r="W171" i="36"/>
  <c r="V172" i="36"/>
  <c r="W172" i="36"/>
  <c r="V173" i="36"/>
  <c r="W173" i="36"/>
  <c r="V175" i="36"/>
  <c r="W175" i="36"/>
  <c r="V176" i="36"/>
  <c r="W176" i="36"/>
  <c r="V177" i="36"/>
  <c r="W177" i="36"/>
  <c r="V178" i="36"/>
  <c r="W178" i="36"/>
  <c r="V179" i="36"/>
  <c r="W179" i="36"/>
  <c r="W180" i="36"/>
  <c r="V113" i="36"/>
  <c r="V17" i="36" s="1"/>
  <c r="W113" i="36"/>
  <c r="V114" i="36"/>
  <c r="W114" i="36"/>
  <c r="V116" i="36"/>
  <c r="W116" i="36"/>
  <c r="V117" i="36"/>
  <c r="W117" i="36"/>
  <c r="V118" i="36"/>
  <c r="W118" i="36"/>
  <c r="V119" i="36"/>
  <c r="W119" i="36"/>
  <c r="V120" i="36"/>
  <c r="W120" i="36"/>
  <c r="V122" i="36"/>
  <c r="W122" i="36"/>
  <c r="V123" i="36"/>
  <c r="W123" i="36"/>
  <c r="V124" i="36"/>
  <c r="W124" i="36"/>
  <c r="V125" i="36"/>
  <c r="W125" i="36"/>
  <c r="V126" i="36"/>
  <c r="W126" i="36"/>
  <c r="V127" i="36"/>
  <c r="W127" i="36"/>
  <c r="V128" i="36"/>
  <c r="W128" i="36"/>
  <c r="V130" i="36"/>
  <c r="W130" i="36"/>
  <c r="V131" i="36"/>
  <c r="W131" i="36"/>
  <c r="V132" i="36"/>
  <c r="W132" i="36"/>
  <c r="V134" i="36"/>
  <c r="W134" i="36"/>
  <c r="V135" i="36"/>
  <c r="W135" i="36"/>
  <c r="V136" i="36"/>
  <c r="W136" i="36"/>
  <c r="V138" i="36"/>
  <c r="W138" i="36"/>
  <c r="V139" i="36"/>
  <c r="W139" i="36"/>
  <c r="V140" i="36"/>
  <c r="W140" i="36"/>
  <c r="V141" i="36"/>
  <c r="W141" i="36"/>
  <c r="V142" i="36"/>
  <c r="W142" i="36"/>
  <c r="V107" i="36"/>
  <c r="W107" i="36"/>
  <c r="V108" i="36"/>
  <c r="W108" i="36"/>
  <c r="V109" i="36"/>
  <c r="W109" i="36"/>
  <c r="V110" i="36"/>
  <c r="W110" i="36"/>
  <c r="V111" i="36"/>
  <c r="W111" i="36"/>
  <c r="V106" i="36"/>
  <c r="W100" i="36"/>
  <c r="W106" i="36"/>
  <c r="V71" i="36"/>
  <c r="W71" i="36"/>
  <c r="V72" i="36"/>
  <c r="W72" i="36"/>
  <c r="V74" i="36"/>
  <c r="W74" i="36"/>
  <c r="V75" i="36"/>
  <c r="W75" i="36"/>
  <c r="V76" i="36"/>
  <c r="W76" i="36"/>
  <c r="V77" i="36"/>
  <c r="W77" i="36"/>
  <c r="V78" i="36"/>
  <c r="W78" i="36"/>
  <c r="V79" i="36"/>
  <c r="W79" i="36"/>
  <c r="V80" i="36"/>
  <c r="W80" i="36"/>
  <c r="V81" i="36"/>
  <c r="W81" i="36"/>
  <c r="V82" i="36"/>
  <c r="W82" i="36"/>
  <c r="V84" i="36"/>
  <c r="W84" i="36"/>
  <c r="V85" i="36"/>
  <c r="W85" i="36"/>
  <c r="V86" i="36"/>
  <c r="W86" i="36"/>
  <c r="V87" i="36"/>
  <c r="W87" i="36"/>
  <c r="V88" i="36"/>
  <c r="W88" i="36"/>
  <c r="V90" i="36"/>
  <c r="W90" i="36"/>
  <c r="V91" i="36"/>
  <c r="W91" i="36"/>
  <c r="V92" i="36"/>
  <c r="W92" i="36"/>
  <c r="V93" i="36"/>
  <c r="W93" i="36"/>
  <c r="V94" i="36"/>
  <c r="W94" i="36"/>
  <c r="V95" i="36"/>
  <c r="W95" i="36"/>
  <c r="V96" i="36"/>
  <c r="W96" i="36"/>
  <c r="V98" i="36"/>
  <c r="W98" i="36"/>
  <c r="V99" i="36"/>
  <c r="W99" i="36"/>
  <c r="V100" i="36"/>
  <c r="W70" i="36"/>
  <c r="V70" i="36"/>
  <c r="V35" i="36"/>
  <c r="W35" i="36"/>
  <c r="V36" i="36"/>
  <c r="W36" i="36"/>
  <c r="V37" i="36"/>
  <c r="W37" i="36"/>
  <c r="V38" i="36"/>
  <c r="W38" i="36"/>
  <c r="V40" i="36"/>
  <c r="W40" i="36"/>
  <c r="V41" i="36"/>
  <c r="W41" i="36"/>
  <c r="V42" i="36"/>
  <c r="W42" i="36"/>
  <c r="V43" i="36"/>
  <c r="W43" i="36"/>
  <c r="V45" i="36"/>
  <c r="W45" i="36"/>
  <c r="V46" i="36"/>
  <c r="W46" i="36"/>
  <c r="V47" i="36"/>
  <c r="W47" i="36"/>
  <c r="V48" i="36"/>
  <c r="W48" i="36"/>
  <c r="V49" i="36"/>
  <c r="W49" i="36"/>
  <c r="V50" i="36"/>
  <c r="W50" i="36"/>
  <c r="V51" i="36"/>
  <c r="W51" i="36"/>
  <c r="V52" i="36"/>
  <c r="W52" i="36"/>
  <c r="V54" i="36"/>
  <c r="W54" i="36"/>
  <c r="V55" i="36"/>
  <c r="W55" i="36"/>
  <c r="V56" i="36"/>
  <c r="W56" i="36"/>
  <c r="V57" i="36"/>
  <c r="W57" i="36"/>
  <c r="V58" i="36"/>
  <c r="W58" i="36"/>
  <c r="V59" i="36"/>
  <c r="W59" i="36"/>
  <c r="V61" i="36"/>
  <c r="W61" i="36"/>
  <c r="V62" i="36"/>
  <c r="W62" i="36"/>
  <c r="V63" i="36"/>
  <c r="W63" i="36"/>
  <c r="V64" i="36"/>
  <c r="W64" i="36"/>
  <c r="V34" i="36"/>
  <c r="BJ12" i="34"/>
  <c r="BK12" i="34"/>
  <c r="BL12" i="34"/>
  <c r="BI12" i="34"/>
  <c r="AU12" i="34"/>
  <c r="AV12" i="34"/>
  <c r="AW12" i="34"/>
  <c r="AX12" i="34"/>
  <c r="AY12" i="34"/>
  <c r="AZ12" i="34"/>
  <c r="BA12" i="34"/>
  <c r="BB12" i="34"/>
  <c r="BD12" i="34"/>
  <c r="BE12" i="34"/>
  <c r="BF12" i="34"/>
  <c r="AT12" i="34"/>
  <c r="U31" i="51"/>
  <c r="U32" i="51"/>
  <c r="U33" i="51"/>
  <c r="U80" i="34" l="1"/>
  <c r="T80" i="34"/>
  <c r="T79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C7" i="34"/>
  <c r="D7" i="34"/>
  <c r="E7" i="34"/>
  <c r="F7" i="34"/>
  <c r="G7" i="34"/>
  <c r="H7" i="34"/>
  <c r="I7" i="34"/>
  <c r="J7" i="34"/>
  <c r="K7" i="34"/>
  <c r="L7" i="34"/>
  <c r="M7" i="34"/>
  <c r="N7" i="34"/>
  <c r="O7" i="34"/>
  <c r="P7" i="34"/>
  <c r="Q7" i="34"/>
  <c r="R7" i="34"/>
  <c r="S7" i="34"/>
  <c r="C6" i="34"/>
  <c r="D6" i="34"/>
  <c r="E6" i="34"/>
  <c r="F6" i="34"/>
  <c r="G6" i="34"/>
  <c r="H6" i="34"/>
  <c r="I6" i="34"/>
  <c r="J6" i="34"/>
  <c r="K6" i="34"/>
  <c r="L6" i="34"/>
  <c r="M6" i="34"/>
  <c r="N6" i="34"/>
  <c r="O6" i="34"/>
  <c r="P6" i="34"/>
  <c r="Q6" i="34"/>
  <c r="R6" i="34"/>
  <c r="S6" i="34"/>
  <c r="C27" i="34"/>
  <c r="D27" i="34"/>
  <c r="E27" i="34"/>
  <c r="F27" i="34"/>
  <c r="G27" i="34"/>
  <c r="H27" i="34"/>
  <c r="I27" i="34"/>
  <c r="J27" i="34"/>
  <c r="K27" i="34"/>
  <c r="L27" i="34"/>
  <c r="M27" i="34"/>
  <c r="N27" i="34"/>
  <c r="O27" i="34"/>
  <c r="P27" i="34"/>
  <c r="Q27" i="34"/>
  <c r="R27" i="34"/>
  <c r="S27" i="34"/>
  <c r="C26" i="34"/>
  <c r="D26" i="34"/>
  <c r="E26" i="34"/>
  <c r="F26" i="34"/>
  <c r="G26" i="34"/>
  <c r="H26" i="34"/>
  <c r="I26" i="34"/>
  <c r="J26" i="34"/>
  <c r="K26" i="34"/>
  <c r="L26" i="34"/>
  <c r="M26" i="34"/>
  <c r="N26" i="34"/>
  <c r="O26" i="34"/>
  <c r="P26" i="34"/>
  <c r="Q26" i="34"/>
  <c r="R26" i="34"/>
  <c r="S26" i="34"/>
  <c r="C25" i="34"/>
  <c r="D25" i="34"/>
  <c r="E25" i="34"/>
  <c r="F25" i="34"/>
  <c r="G25" i="34"/>
  <c r="H25" i="34"/>
  <c r="I25" i="34"/>
  <c r="J25" i="34"/>
  <c r="K25" i="34"/>
  <c r="L25" i="34"/>
  <c r="M25" i="34"/>
  <c r="N25" i="34"/>
  <c r="O25" i="34"/>
  <c r="P25" i="34"/>
  <c r="Q25" i="34"/>
  <c r="R25" i="34"/>
  <c r="S25" i="34"/>
  <c r="C24" i="34"/>
  <c r="D24" i="34"/>
  <c r="E24" i="34"/>
  <c r="F24" i="34"/>
  <c r="G24" i="34"/>
  <c r="H24" i="34"/>
  <c r="I24" i="34"/>
  <c r="J24" i="34"/>
  <c r="K24" i="34"/>
  <c r="L24" i="34"/>
  <c r="M24" i="34"/>
  <c r="N24" i="34"/>
  <c r="O24" i="34"/>
  <c r="P24" i="34"/>
  <c r="Q24" i="34"/>
  <c r="R24" i="34"/>
  <c r="S24" i="34"/>
  <c r="C23" i="34"/>
  <c r="D23" i="34"/>
  <c r="E23" i="34"/>
  <c r="F23" i="34"/>
  <c r="G23" i="34"/>
  <c r="H23" i="34"/>
  <c r="I23" i="34"/>
  <c r="J23" i="34"/>
  <c r="K23" i="34"/>
  <c r="L23" i="34"/>
  <c r="M23" i="34"/>
  <c r="N23" i="34"/>
  <c r="O23" i="34"/>
  <c r="P23" i="34"/>
  <c r="Q23" i="34"/>
  <c r="R23" i="34"/>
  <c r="S23" i="34"/>
  <c r="C22" i="34"/>
  <c r="D22" i="34"/>
  <c r="E22" i="34"/>
  <c r="F22" i="34"/>
  <c r="G22" i="34"/>
  <c r="H22" i="34"/>
  <c r="I22" i="34"/>
  <c r="J22" i="34"/>
  <c r="K22" i="34"/>
  <c r="L22" i="34"/>
  <c r="M22" i="34"/>
  <c r="N22" i="34"/>
  <c r="O22" i="34"/>
  <c r="P22" i="34"/>
  <c r="Q22" i="34"/>
  <c r="R22" i="34"/>
  <c r="S22" i="34"/>
  <c r="C21" i="34"/>
  <c r="D21" i="34"/>
  <c r="E21" i="34"/>
  <c r="F21" i="34"/>
  <c r="G21" i="34"/>
  <c r="H21" i="34"/>
  <c r="I21" i="34"/>
  <c r="J21" i="34"/>
  <c r="K21" i="34"/>
  <c r="L21" i="34"/>
  <c r="M21" i="34"/>
  <c r="N21" i="34"/>
  <c r="O21" i="34"/>
  <c r="P21" i="34"/>
  <c r="Q21" i="34"/>
  <c r="R21" i="34"/>
  <c r="S21" i="34"/>
  <c r="C20" i="34"/>
  <c r="D20" i="34"/>
  <c r="E20" i="34"/>
  <c r="F20" i="34"/>
  <c r="G20" i="34"/>
  <c r="H20" i="34"/>
  <c r="I20" i="34"/>
  <c r="J20" i="34"/>
  <c r="K20" i="34"/>
  <c r="L20" i="34"/>
  <c r="M20" i="34"/>
  <c r="N20" i="34"/>
  <c r="O20" i="34"/>
  <c r="P20" i="34"/>
  <c r="Q20" i="34"/>
  <c r="R20" i="34"/>
  <c r="S20" i="34"/>
  <c r="C19" i="34"/>
  <c r="D19" i="34"/>
  <c r="E19" i="34"/>
  <c r="F19" i="34"/>
  <c r="G19" i="34"/>
  <c r="H19" i="34"/>
  <c r="I19" i="34"/>
  <c r="J19" i="34"/>
  <c r="K19" i="34"/>
  <c r="L19" i="34"/>
  <c r="M19" i="34"/>
  <c r="N19" i="34"/>
  <c r="O19" i="34"/>
  <c r="P19" i="34"/>
  <c r="Q19" i="34"/>
  <c r="R19" i="34"/>
  <c r="S19" i="34"/>
  <c r="C18" i="34"/>
  <c r="D18" i="34"/>
  <c r="E18" i="34"/>
  <c r="F18" i="34"/>
  <c r="G18" i="34"/>
  <c r="H18" i="34"/>
  <c r="I18" i="34"/>
  <c r="J18" i="34"/>
  <c r="K18" i="34"/>
  <c r="L18" i="34"/>
  <c r="M18" i="34"/>
  <c r="N18" i="34"/>
  <c r="O18" i="34"/>
  <c r="P18" i="34"/>
  <c r="Q18" i="34"/>
  <c r="R18" i="34"/>
  <c r="S18" i="34"/>
  <c r="C17" i="34"/>
  <c r="D17" i="34"/>
  <c r="E17" i="34"/>
  <c r="F17" i="34"/>
  <c r="G17" i="34"/>
  <c r="H17" i="34"/>
  <c r="I17" i="34"/>
  <c r="J17" i="34"/>
  <c r="K17" i="34"/>
  <c r="L17" i="34"/>
  <c r="M17" i="34"/>
  <c r="N17" i="34"/>
  <c r="O17" i="34"/>
  <c r="P17" i="34"/>
  <c r="Q17" i="34"/>
  <c r="R17" i="34"/>
  <c r="S17" i="34"/>
  <c r="C16" i="34"/>
  <c r="D16" i="34"/>
  <c r="E16" i="34"/>
  <c r="F16" i="34"/>
  <c r="G16" i="34"/>
  <c r="H16" i="34"/>
  <c r="I16" i="34"/>
  <c r="J16" i="34"/>
  <c r="K16" i="34"/>
  <c r="L16" i="34"/>
  <c r="M16" i="34"/>
  <c r="N16" i="34"/>
  <c r="O16" i="34"/>
  <c r="P16" i="34"/>
  <c r="Q16" i="34"/>
  <c r="R16" i="34"/>
  <c r="S16" i="34"/>
  <c r="C15" i="34"/>
  <c r="D15" i="34"/>
  <c r="E15" i="34"/>
  <c r="F15" i="34"/>
  <c r="G15" i="34"/>
  <c r="H15" i="34"/>
  <c r="I15" i="34"/>
  <c r="J15" i="34"/>
  <c r="K15" i="34"/>
  <c r="L15" i="34"/>
  <c r="M15" i="34"/>
  <c r="N15" i="34"/>
  <c r="O15" i="34"/>
  <c r="P15" i="34"/>
  <c r="Q15" i="34"/>
  <c r="R15" i="34"/>
  <c r="S15" i="34"/>
  <c r="C14" i="34"/>
  <c r="D14" i="34"/>
  <c r="E14" i="34"/>
  <c r="F14" i="34"/>
  <c r="G14" i="34"/>
  <c r="H14" i="34"/>
  <c r="I14" i="34"/>
  <c r="J14" i="34"/>
  <c r="K14" i="34"/>
  <c r="L14" i="34"/>
  <c r="M14" i="34"/>
  <c r="N14" i="34"/>
  <c r="O14" i="34"/>
  <c r="P14" i="34"/>
  <c r="Q14" i="34"/>
  <c r="R14" i="34"/>
  <c r="S14" i="34"/>
  <c r="C13" i="34"/>
  <c r="D13" i="34"/>
  <c r="E13" i="34"/>
  <c r="F13" i="34"/>
  <c r="G13" i="34"/>
  <c r="H13" i="34"/>
  <c r="I13" i="34"/>
  <c r="J13" i="34"/>
  <c r="K13" i="34"/>
  <c r="L13" i="34"/>
  <c r="M13" i="34"/>
  <c r="N13" i="34"/>
  <c r="O13" i="34"/>
  <c r="P13" i="34"/>
  <c r="Q13" i="34"/>
  <c r="R13" i="34"/>
  <c r="S13" i="34"/>
  <c r="C12" i="34"/>
  <c r="D12" i="34"/>
  <c r="E12" i="34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C11" i="34"/>
  <c r="D11" i="34"/>
  <c r="C10" i="34"/>
  <c r="D10" i="34"/>
  <c r="C9" i="34"/>
  <c r="C8" i="34"/>
  <c r="D8" i="34"/>
  <c r="D9" i="34"/>
  <c r="T30" i="51"/>
  <c r="T31" i="51"/>
  <c r="T32" i="51"/>
  <c r="T33" i="51"/>
  <c r="T22" i="51"/>
  <c r="D34" i="51"/>
  <c r="J85" i="36"/>
  <c r="K85" i="36"/>
  <c r="J86" i="36"/>
  <c r="K86" i="36"/>
  <c r="J87" i="36"/>
  <c r="K87" i="36"/>
  <c r="J88" i="36"/>
  <c r="K88" i="36"/>
  <c r="K84" i="36"/>
  <c r="J84" i="36"/>
  <c r="J34" i="36"/>
  <c r="C16" i="50"/>
  <c r="D16" i="50"/>
  <c r="E16" i="50"/>
  <c r="H16" i="50"/>
  <c r="I16" i="50"/>
  <c r="J16" i="50"/>
  <c r="K16" i="50"/>
  <c r="L16" i="50"/>
  <c r="M16" i="50"/>
  <c r="N16" i="50"/>
  <c r="O16" i="50"/>
  <c r="B16" i="50"/>
  <c r="C28" i="34" l="1"/>
  <c r="D28" i="34"/>
  <c r="G16" i="50"/>
  <c r="F16" i="50"/>
  <c r="B28" i="34"/>
  <c r="AD72" i="36"/>
  <c r="AE8" i="36" l="1"/>
  <c r="BJ40" i="5"/>
  <c r="K51" i="27" l="1"/>
  <c r="L51" i="27"/>
  <c r="J51" i="27"/>
  <c r="M51" i="27" s="1"/>
  <c r="I51" i="27"/>
  <c r="H51" i="27"/>
  <c r="G51" i="27"/>
  <c r="F51" i="27"/>
  <c r="E51" i="27"/>
  <c r="D51" i="27"/>
  <c r="C51" i="27"/>
  <c r="B51" i="27"/>
  <c r="J57" i="32"/>
  <c r="K57" i="32"/>
  <c r="E30" i="51" l="1"/>
  <c r="U30" i="51" s="1"/>
  <c r="H29" i="51"/>
  <c r="E29" i="51"/>
  <c r="U29" i="51" s="1"/>
  <c r="B29" i="51"/>
  <c r="T29" i="51" s="1"/>
  <c r="I28" i="51"/>
  <c r="H28" i="51"/>
  <c r="E28" i="51"/>
  <c r="U28" i="51" s="1"/>
  <c r="B28" i="51"/>
  <c r="T28" i="51" s="1"/>
  <c r="I27" i="51"/>
  <c r="H27" i="51"/>
  <c r="E27" i="51"/>
  <c r="C27" i="51"/>
  <c r="U27" i="51" s="1"/>
  <c r="B27" i="51"/>
  <c r="E26" i="51"/>
  <c r="C26" i="51"/>
  <c r="B26" i="51"/>
  <c r="T26" i="51" s="1"/>
  <c r="I25" i="51"/>
  <c r="H25" i="51"/>
  <c r="G25" i="51"/>
  <c r="F25" i="51"/>
  <c r="E25" i="51"/>
  <c r="C25" i="51"/>
  <c r="B25" i="51"/>
  <c r="H24" i="51"/>
  <c r="E24" i="51"/>
  <c r="C24" i="51"/>
  <c r="U24" i="51" s="1"/>
  <c r="B24" i="51"/>
  <c r="B23" i="51"/>
  <c r="T23" i="51" s="1"/>
  <c r="C23" i="51"/>
  <c r="U23" i="51" s="1"/>
  <c r="C22" i="51"/>
  <c r="U22" i="51" s="1"/>
  <c r="BC80" i="34"/>
  <c r="I180" i="27"/>
  <c r="H180" i="27"/>
  <c r="I179" i="27"/>
  <c r="H179" i="27"/>
  <c r="I178" i="27"/>
  <c r="H178" i="27"/>
  <c r="I177" i="27"/>
  <c r="H177" i="27"/>
  <c r="I176" i="27"/>
  <c r="H176" i="27"/>
  <c r="I175" i="27"/>
  <c r="H175" i="27"/>
  <c r="I173" i="27"/>
  <c r="H173" i="27"/>
  <c r="I172" i="27"/>
  <c r="H172" i="27"/>
  <c r="I171" i="27"/>
  <c r="H171" i="27"/>
  <c r="I170" i="27"/>
  <c r="H170" i="27"/>
  <c r="I169" i="27"/>
  <c r="H169" i="27"/>
  <c r="I168" i="27"/>
  <c r="H168" i="27"/>
  <c r="I167" i="27"/>
  <c r="H167" i="27"/>
  <c r="I165" i="27"/>
  <c r="H165" i="27"/>
  <c r="I164" i="27"/>
  <c r="H164" i="27"/>
  <c r="I163" i="27"/>
  <c r="H163" i="27"/>
  <c r="I162" i="27"/>
  <c r="H162" i="27"/>
  <c r="I161" i="27"/>
  <c r="H161" i="27"/>
  <c r="I160" i="27"/>
  <c r="H160" i="27"/>
  <c r="I159" i="27"/>
  <c r="H159" i="27"/>
  <c r="I157" i="27"/>
  <c r="H157" i="27"/>
  <c r="I156" i="27"/>
  <c r="H156" i="27"/>
  <c r="I155" i="27"/>
  <c r="H155" i="27"/>
  <c r="I154" i="27"/>
  <c r="H154" i="27"/>
  <c r="I152" i="27"/>
  <c r="H152" i="27"/>
  <c r="I151" i="27"/>
  <c r="H151" i="27"/>
  <c r="I150" i="27"/>
  <c r="H150" i="27"/>
  <c r="I149" i="27"/>
  <c r="H149" i="27"/>
  <c r="I148" i="27"/>
  <c r="H148" i="27"/>
  <c r="I142" i="27"/>
  <c r="H142" i="27"/>
  <c r="I141" i="27"/>
  <c r="H141" i="27"/>
  <c r="I140" i="27"/>
  <c r="H140" i="27"/>
  <c r="I139" i="27"/>
  <c r="H139" i="27"/>
  <c r="I138" i="27"/>
  <c r="H138" i="27"/>
  <c r="I136" i="27"/>
  <c r="H136" i="27"/>
  <c r="I135" i="27"/>
  <c r="H135" i="27"/>
  <c r="I134" i="27"/>
  <c r="H134" i="27"/>
  <c r="I132" i="27"/>
  <c r="H132" i="27"/>
  <c r="I131" i="27"/>
  <c r="H131" i="27"/>
  <c r="I130" i="27"/>
  <c r="H130" i="27"/>
  <c r="I128" i="27"/>
  <c r="H128" i="27"/>
  <c r="I127" i="27"/>
  <c r="H127" i="27"/>
  <c r="I126" i="27"/>
  <c r="H126" i="27"/>
  <c r="I125" i="27"/>
  <c r="H125" i="27"/>
  <c r="I124" i="27"/>
  <c r="H124" i="27"/>
  <c r="I123" i="27"/>
  <c r="H123" i="27"/>
  <c r="I122" i="27"/>
  <c r="H122" i="27"/>
  <c r="I120" i="27"/>
  <c r="H120" i="27"/>
  <c r="I119" i="27"/>
  <c r="H119" i="27"/>
  <c r="I118" i="27"/>
  <c r="H118" i="27"/>
  <c r="I117" i="27"/>
  <c r="H117" i="27"/>
  <c r="I116" i="27"/>
  <c r="H116" i="27"/>
  <c r="I114" i="27"/>
  <c r="H114" i="27"/>
  <c r="I113" i="27"/>
  <c r="H113" i="27"/>
  <c r="I111" i="27"/>
  <c r="H111" i="27"/>
  <c r="I110" i="27"/>
  <c r="H110" i="27"/>
  <c r="I109" i="27"/>
  <c r="H109" i="27"/>
  <c r="I108" i="27"/>
  <c r="H108" i="27"/>
  <c r="I107" i="27"/>
  <c r="H107" i="27"/>
  <c r="I106" i="27"/>
  <c r="H106" i="27"/>
  <c r="I100" i="27"/>
  <c r="H100" i="27"/>
  <c r="I99" i="27"/>
  <c r="H99" i="27"/>
  <c r="I98" i="27"/>
  <c r="H98" i="27"/>
  <c r="I96" i="27"/>
  <c r="H96" i="27"/>
  <c r="I95" i="27"/>
  <c r="H95" i="27"/>
  <c r="I94" i="27"/>
  <c r="H94" i="27"/>
  <c r="I93" i="27"/>
  <c r="H93" i="27"/>
  <c r="I92" i="27"/>
  <c r="H92" i="27"/>
  <c r="I91" i="27"/>
  <c r="H91" i="27"/>
  <c r="I90" i="27"/>
  <c r="H90" i="27"/>
  <c r="I88" i="27"/>
  <c r="H88" i="27"/>
  <c r="I87" i="27"/>
  <c r="H87" i="27"/>
  <c r="I86" i="27"/>
  <c r="H86" i="27"/>
  <c r="I85" i="27"/>
  <c r="H85" i="27"/>
  <c r="I84" i="27"/>
  <c r="H84" i="27"/>
  <c r="I82" i="27"/>
  <c r="H82" i="27"/>
  <c r="I81" i="27"/>
  <c r="H81" i="27"/>
  <c r="I80" i="27"/>
  <c r="H80" i="27"/>
  <c r="I79" i="27"/>
  <c r="H79" i="27"/>
  <c r="I78" i="27"/>
  <c r="H78" i="27"/>
  <c r="I76" i="27"/>
  <c r="H76" i="27"/>
  <c r="I75" i="27"/>
  <c r="H75" i="27"/>
  <c r="I74" i="27"/>
  <c r="H74" i="27"/>
  <c r="I72" i="27"/>
  <c r="H72" i="27"/>
  <c r="I71" i="27"/>
  <c r="H71" i="27"/>
  <c r="I70" i="27"/>
  <c r="H70" i="27"/>
  <c r="I64" i="27"/>
  <c r="H64" i="27"/>
  <c r="I63" i="27"/>
  <c r="H63" i="27"/>
  <c r="I62" i="27"/>
  <c r="H62" i="27"/>
  <c r="I61" i="27"/>
  <c r="H61" i="27"/>
  <c r="I59" i="27"/>
  <c r="H59" i="27"/>
  <c r="I58" i="27"/>
  <c r="H58" i="27"/>
  <c r="I57" i="27"/>
  <c r="H57" i="27"/>
  <c r="I56" i="27"/>
  <c r="H56" i="27"/>
  <c r="I55" i="27"/>
  <c r="H55" i="27"/>
  <c r="I54" i="27"/>
  <c r="H54" i="27"/>
  <c r="I52" i="27"/>
  <c r="H52" i="27"/>
  <c r="I50" i="27"/>
  <c r="H50" i="27"/>
  <c r="I49" i="27"/>
  <c r="H49" i="27"/>
  <c r="I48" i="27"/>
  <c r="H48" i="27"/>
  <c r="I47" i="27"/>
  <c r="H47" i="27"/>
  <c r="I46" i="27"/>
  <c r="H46" i="27"/>
  <c r="I45" i="27"/>
  <c r="H45" i="27"/>
  <c r="I43" i="27"/>
  <c r="H43" i="27"/>
  <c r="I42" i="27"/>
  <c r="H42" i="27"/>
  <c r="I41" i="27"/>
  <c r="H41" i="27"/>
  <c r="I40" i="27"/>
  <c r="H40" i="27"/>
  <c r="I38" i="27"/>
  <c r="H35" i="27"/>
  <c r="I35" i="27"/>
  <c r="H36" i="27"/>
  <c r="I36" i="27"/>
  <c r="H37" i="27"/>
  <c r="I37" i="27"/>
  <c r="H38" i="27"/>
  <c r="Q6" i="27"/>
  <c r="R6" i="27"/>
  <c r="S6" i="27"/>
  <c r="U6" i="27"/>
  <c r="V6" i="27"/>
  <c r="W6" i="27"/>
  <c r="X6" i="27"/>
  <c r="Z6" i="27"/>
  <c r="AA6" i="27"/>
  <c r="Q7" i="27"/>
  <c r="R7" i="27"/>
  <c r="S7" i="27"/>
  <c r="U7" i="27"/>
  <c r="V7" i="27"/>
  <c r="W7" i="27"/>
  <c r="X7" i="27"/>
  <c r="Z7" i="27"/>
  <c r="AA7" i="27"/>
  <c r="Q8" i="27"/>
  <c r="R8" i="27"/>
  <c r="S8" i="27"/>
  <c r="U8" i="27"/>
  <c r="V8" i="27"/>
  <c r="W8" i="27"/>
  <c r="X8" i="27"/>
  <c r="Z8" i="27"/>
  <c r="AA8" i="27"/>
  <c r="Q9" i="27"/>
  <c r="R9" i="27"/>
  <c r="S9" i="27"/>
  <c r="U9" i="27"/>
  <c r="V9" i="27"/>
  <c r="W9" i="27"/>
  <c r="X9" i="27"/>
  <c r="Z9" i="27"/>
  <c r="AA9" i="27"/>
  <c r="Q10" i="27"/>
  <c r="R10" i="27"/>
  <c r="S10" i="27"/>
  <c r="U10" i="27"/>
  <c r="V10" i="27"/>
  <c r="W10" i="27"/>
  <c r="X10" i="27"/>
  <c r="Z10" i="27"/>
  <c r="AA10" i="27"/>
  <c r="Q11" i="27"/>
  <c r="R11" i="27"/>
  <c r="S11" i="27"/>
  <c r="U11" i="27"/>
  <c r="V11" i="27"/>
  <c r="W11" i="27"/>
  <c r="X11" i="27"/>
  <c r="Z11" i="27"/>
  <c r="AA11" i="27"/>
  <c r="Q12" i="27"/>
  <c r="R12" i="27"/>
  <c r="S12" i="27"/>
  <c r="U12" i="27"/>
  <c r="V12" i="27"/>
  <c r="W12" i="27"/>
  <c r="X12" i="27"/>
  <c r="Z12" i="27"/>
  <c r="AA12" i="27"/>
  <c r="Q13" i="27"/>
  <c r="R13" i="27"/>
  <c r="S13" i="27"/>
  <c r="U13" i="27"/>
  <c r="V13" i="27"/>
  <c r="W13" i="27"/>
  <c r="X13" i="27"/>
  <c r="Z13" i="27"/>
  <c r="AA13" i="27"/>
  <c r="Q14" i="27"/>
  <c r="R14" i="27"/>
  <c r="S14" i="27"/>
  <c r="U14" i="27"/>
  <c r="V14" i="27"/>
  <c r="W14" i="27"/>
  <c r="X14" i="27"/>
  <c r="Z14" i="27"/>
  <c r="AA14" i="27"/>
  <c r="Q15" i="27"/>
  <c r="R15" i="27"/>
  <c r="S15" i="27"/>
  <c r="U15" i="27"/>
  <c r="V15" i="27"/>
  <c r="W15" i="27"/>
  <c r="X15" i="27"/>
  <c r="Z15" i="27"/>
  <c r="AA15" i="27"/>
  <c r="Q16" i="27"/>
  <c r="R16" i="27"/>
  <c r="S16" i="27"/>
  <c r="U16" i="27"/>
  <c r="V16" i="27"/>
  <c r="W16" i="27"/>
  <c r="X16" i="27"/>
  <c r="Z16" i="27"/>
  <c r="AA16" i="27"/>
  <c r="Q17" i="27"/>
  <c r="R17" i="27"/>
  <c r="S17" i="27"/>
  <c r="U17" i="27"/>
  <c r="V17" i="27"/>
  <c r="W17" i="27"/>
  <c r="X17" i="27"/>
  <c r="Z17" i="27"/>
  <c r="AA17" i="27"/>
  <c r="Q18" i="27"/>
  <c r="R18" i="27"/>
  <c r="S18" i="27"/>
  <c r="U18" i="27"/>
  <c r="V18" i="27"/>
  <c r="W18" i="27"/>
  <c r="X18" i="27"/>
  <c r="Z18" i="27"/>
  <c r="AA18" i="27"/>
  <c r="Q19" i="27"/>
  <c r="R19" i="27"/>
  <c r="S19" i="27"/>
  <c r="U19" i="27"/>
  <c r="V19" i="27"/>
  <c r="W19" i="27"/>
  <c r="X19" i="27"/>
  <c r="Z19" i="27"/>
  <c r="AA19" i="27"/>
  <c r="Q20" i="27"/>
  <c r="R20" i="27"/>
  <c r="S20" i="27"/>
  <c r="U20" i="27"/>
  <c r="V20" i="27"/>
  <c r="W20" i="27"/>
  <c r="X20" i="27"/>
  <c r="Z20" i="27"/>
  <c r="AA20" i="27"/>
  <c r="Q21" i="27"/>
  <c r="R21" i="27"/>
  <c r="S21" i="27"/>
  <c r="U21" i="27"/>
  <c r="V21" i="27"/>
  <c r="W21" i="27"/>
  <c r="X21" i="27"/>
  <c r="Z21" i="27"/>
  <c r="AA21" i="27"/>
  <c r="Q22" i="27"/>
  <c r="R22" i="27"/>
  <c r="S22" i="27"/>
  <c r="U22" i="27"/>
  <c r="V22" i="27"/>
  <c r="W22" i="27"/>
  <c r="X22" i="27"/>
  <c r="Z22" i="27"/>
  <c r="AA22" i="27"/>
  <c r="Q23" i="27"/>
  <c r="R23" i="27"/>
  <c r="S23" i="27"/>
  <c r="U23" i="27"/>
  <c r="V23" i="27"/>
  <c r="W23" i="27"/>
  <c r="X23" i="27"/>
  <c r="Z23" i="27"/>
  <c r="AA23" i="27"/>
  <c r="Q24" i="27"/>
  <c r="R24" i="27"/>
  <c r="S24" i="27"/>
  <c r="U24" i="27"/>
  <c r="V24" i="27"/>
  <c r="W24" i="27"/>
  <c r="X24" i="27"/>
  <c r="Z24" i="27"/>
  <c r="AA24" i="27"/>
  <c r="Q25" i="27"/>
  <c r="R25" i="27"/>
  <c r="S25" i="27"/>
  <c r="U25" i="27"/>
  <c r="V25" i="27"/>
  <c r="W25" i="27"/>
  <c r="X25" i="27"/>
  <c r="Z25" i="27"/>
  <c r="AA25" i="27"/>
  <c r="Q26" i="27"/>
  <c r="R26" i="27"/>
  <c r="S26" i="27"/>
  <c r="U26" i="27"/>
  <c r="V26" i="27"/>
  <c r="W26" i="27"/>
  <c r="X26" i="27"/>
  <c r="Z26" i="27"/>
  <c r="AA26" i="27"/>
  <c r="Q27" i="27"/>
  <c r="R27" i="27"/>
  <c r="S27" i="27"/>
  <c r="U27" i="27"/>
  <c r="V27" i="27"/>
  <c r="W27" i="27"/>
  <c r="X27" i="27"/>
  <c r="Z27" i="27"/>
  <c r="AA27" i="27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3" i="33"/>
  <c r="B12" i="33"/>
  <c r="B11" i="33"/>
  <c r="B10" i="33"/>
  <c r="B9" i="33"/>
  <c r="B8" i="33"/>
  <c r="B7" i="33"/>
  <c r="B6" i="33"/>
  <c r="BN6" i="26"/>
  <c r="AF149" i="11"/>
  <c r="AG149" i="11"/>
  <c r="AF150" i="11"/>
  <c r="AG150" i="11"/>
  <c r="AF151" i="11"/>
  <c r="AG151" i="11"/>
  <c r="AF152" i="11"/>
  <c r="AG152" i="11"/>
  <c r="AF154" i="11"/>
  <c r="AG154" i="11"/>
  <c r="AF155" i="11"/>
  <c r="AG155" i="11"/>
  <c r="AF156" i="11"/>
  <c r="AG156" i="11"/>
  <c r="AF157" i="11"/>
  <c r="AG157" i="11"/>
  <c r="AF158" i="11"/>
  <c r="AG158" i="11"/>
  <c r="AF160" i="11"/>
  <c r="AG160" i="11"/>
  <c r="AF161" i="11"/>
  <c r="AG161" i="11"/>
  <c r="AF162" i="11"/>
  <c r="AG162" i="11"/>
  <c r="AF163" i="11"/>
  <c r="AG163" i="11"/>
  <c r="AF164" i="11"/>
  <c r="AG164" i="11"/>
  <c r="AF165" i="11"/>
  <c r="AG165" i="11"/>
  <c r="AF167" i="11"/>
  <c r="AG167" i="11"/>
  <c r="AF168" i="11"/>
  <c r="AG168" i="11"/>
  <c r="AF169" i="11"/>
  <c r="AG169" i="11"/>
  <c r="AF170" i="11"/>
  <c r="AG170" i="11"/>
  <c r="AF171" i="11"/>
  <c r="AG171" i="11"/>
  <c r="AF172" i="11"/>
  <c r="AG172" i="11"/>
  <c r="AF173" i="11"/>
  <c r="AG173" i="11"/>
  <c r="AF175" i="11"/>
  <c r="AG175" i="11"/>
  <c r="AF176" i="11"/>
  <c r="AG176" i="11"/>
  <c r="AF177" i="11"/>
  <c r="AG177" i="11"/>
  <c r="AF178" i="11"/>
  <c r="AG178" i="11"/>
  <c r="AF179" i="11"/>
  <c r="AG179" i="11"/>
  <c r="AF180" i="11"/>
  <c r="AG180" i="11"/>
  <c r="AF148" i="11"/>
  <c r="AG148" i="11"/>
  <c r="AF107" i="11"/>
  <c r="AG107" i="11"/>
  <c r="AF108" i="11"/>
  <c r="AG108" i="11"/>
  <c r="AF109" i="11"/>
  <c r="AG109" i="11"/>
  <c r="AF110" i="11"/>
  <c r="AG110" i="11"/>
  <c r="AF111" i="11"/>
  <c r="AG111" i="11"/>
  <c r="AF113" i="11"/>
  <c r="AG113" i="11"/>
  <c r="AF114" i="11"/>
  <c r="AG114" i="11"/>
  <c r="AF116" i="11"/>
  <c r="AG116" i="11"/>
  <c r="AF117" i="11"/>
  <c r="AG117" i="11"/>
  <c r="AF118" i="11"/>
  <c r="AG118" i="11"/>
  <c r="AF119" i="11"/>
  <c r="AG119" i="11"/>
  <c r="AF120" i="11"/>
  <c r="AG120" i="11"/>
  <c r="AF122" i="11"/>
  <c r="AG122" i="11"/>
  <c r="AF123" i="11"/>
  <c r="AG123" i="11"/>
  <c r="AF124" i="11"/>
  <c r="AG124" i="11"/>
  <c r="AF125" i="11"/>
  <c r="AG125" i="11"/>
  <c r="AF126" i="11"/>
  <c r="AG126" i="11"/>
  <c r="AF127" i="11"/>
  <c r="AG127" i="11"/>
  <c r="AF128" i="11"/>
  <c r="AG128" i="11"/>
  <c r="AF130" i="11"/>
  <c r="AG130" i="11"/>
  <c r="AF131" i="11"/>
  <c r="AG131" i="11"/>
  <c r="AF132" i="11"/>
  <c r="AG132" i="11"/>
  <c r="AF134" i="11"/>
  <c r="AG134" i="11"/>
  <c r="AF135" i="11"/>
  <c r="AG135" i="11"/>
  <c r="AF136" i="11"/>
  <c r="AG136" i="11"/>
  <c r="AF138" i="11"/>
  <c r="AG138" i="11"/>
  <c r="AF139" i="11"/>
  <c r="AG139" i="11"/>
  <c r="AF140" i="11"/>
  <c r="AG140" i="11"/>
  <c r="AF141" i="11"/>
  <c r="AG141" i="11"/>
  <c r="AF142" i="11"/>
  <c r="AG142" i="11"/>
  <c r="AG106" i="11"/>
  <c r="AF106" i="11"/>
  <c r="AF100" i="11"/>
  <c r="AG100" i="11"/>
  <c r="AF71" i="11"/>
  <c r="AG71" i="11"/>
  <c r="AF72" i="11"/>
  <c r="AG72" i="11"/>
  <c r="AF74" i="11"/>
  <c r="AG74" i="11"/>
  <c r="AF75" i="11"/>
  <c r="AG75" i="11"/>
  <c r="AF76" i="11"/>
  <c r="AG76" i="11"/>
  <c r="AF77" i="11"/>
  <c r="AG77" i="11"/>
  <c r="AF78" i="11"/>
  <c r="AG78" i="11"/>
  <c r="AF79" i="11"/>
  <c r="AG79" i="11"/>
  <c r="AF80" i="11"/>
  <c r="AG80" i="11"/>
  <c r="AF81" i="11"/>
  <c r="AG81" i="11"/>
  <c r="AF82" i="11"/>
  <c r="AG82" i="11"/>
  <c r="AF84" i="11"/>
  <c r="AG84" i="11"/>
  <c r="AF85" i="11"/>
  <c r="AG85" i="11"/>
  <c r="AF86" i="11"/>
  <c r="AG86" i="11"/>
  <c r="AF87" i="11"/>
  <c r="AG87" i="11"/>
  <c r="AF88" i="11"/>
  <c r="AG88" i="11"/>
  <c r="AF90" i="11"/>
  <c r="AG90" i="11"/>
  <c r="AF91" i="11"/>
  <c r="AG91" i="11"/>
  <c r="AF92" i="11"/>
  <c r="AG92" i="11"/>
  <c r="AF93" i="11"/>
  <c r="AG93" i="11"/>
  <c r="AF94" i="11"/>
  <c r="AG94" i="11"/>
  <c r="AF95" i="11"/>
  <c r="AG95" i="11"/>
  <c r="AF96" i="11"/>
  <c r="AG96" i="11"/>
  <c r="AF98" i="11"/>
  <c r="AG98" i="11"/>
  <c r="AF99" i="11"/>
  <c r="AG99" i="11"/>
  <c r="AG70" i="11"/>
  <c r="AF70" i="11"/>
  <c r="U25" i="51" l="1"/>
  <c r="T24" i="51"/>
  <c r="T25" i="51"/>
  <c r="U26" i="51"/>
  <c r="T27" i="51"/>
  <c r="AF11" i="11"/>
  <c r="AS27" i="11"/>
  <c r="AS26" i="11"/>
  <c r="AS25" i="11"/>
  <c r="AS24" i="11"/>
  <c r="AS23" i="11"/>
  <c r="AS22" i="11"/>
  <c r="AS21" i="11"/>
  <c r="AS20" i="11"/>
  <c r="AS19" i="11"/>
  <c r="AS18" i="11"/>
  <c r="AS17" i="11"/>
  <c r="AS16" i="11"/>
  <c r="AS15" i="11"/>
  <c r="AS14" i="11"/>
  <c r="AS13" i="11"/>
  <c r="AS12" i="11"/>
  <c r="AS11" i="11"/>
  <c r="AS10" i="11"/>
  <c r="AS9" i="11"/>
  <c r="AS8" i="11"/>
  <c r="AS7" i="11"/>
  <c r="AS6" i="11"/>
  <c r="AS28" i="11" s="1"/>
  <c r="BA6" i="5"/>
  <c r="AR27" i="11"/>
  <c r="H56" i="32" s="1"/>
  <c r="T34" i="51" l="1"/>
  <c r="AK156" i="33"/>
  <c r="Y34" i="27"/>
  <c r="I34" i="27"/>
  <c r="H34" i="27"/>
  <c r="AC149" i="31"/>
  <c r="AC150" i="31"/>
  <c r="AC151" i="31"/>
  <c r="AC152" i="31"/>
  <c r="AC154" i="31"/>
  <c r="AC155" i="31"/>
  <c r="AC156" i="31"/>
  <c r="AC157" i="31"/>
  <c r="AC159" i="31"/>
  <c r="AC160" i="31"/>
  <c r="AC161" i="31"/>
  <c r="AC162" i="31"/>
  <c r="AC163" i="31"/>
  <c r="AC164" i="31"/>
  <c r="AC165" i="31"/>
  <c r="AC167" i="31"/>
  <c r="AC168" i="31"/>
  <c r="AC169" i="31"/>
  <c r="AC170" i="31"/>
  <c r="AC171" i="31"/>
  <c r="AC172" i="31"/>
  <c r="AC173" i="31"/>
  <c r="AC175" i="31"/>
  <c r="AC176" i="31"/>
  <c r="AC177" i="31"/>
  <c r="AC178" i="31"/>
  <c r="AC179" i="31"/>
  <c r="AC180" i="31"/>
  <c r="AC148" i="31"/>
  <c r="AC107" i="31"/>
  <c r="AC108" i="31"/>
  <c r="AC109" i="31"/>
  <c r="AC110" i="31"/>
  <c r="AC111" i="31"/>
  <c r="AC112" i="31"/>
  <c r="AC113" i="31"/>
  <c r="AC114" i="31"/>
  <c r="AC116" i="31"/>
  <c r="AC117" i="31"/>
  <c r="AC118" i="31"/>
  <c r="AC119" i="31"/>
  <c r="AC120" i="31"/>
  <c r="AC122" i="31"/>
  <c r="AC123" i="31"/>
  <c r="AC124" i="31"/>
  <c r="AC125" i="31"/>
  <c r="AC126" i="31"/>
  <c r="AC127" i="31"/>
  <c r="AC128" i="31"/>
  <c r="AC130" i="31"/>
  <c r="AC131" i="31"/>
  <c r="AC132" i="31"/>
  <c r="AC133" i="31"/>
  <c r="AC134" i="31"/>
  <c r="AC135" i="31"/>
  <c r="AC136" i="31"/>
  <c r="AC138" i="31"/>
  <c r="AC139" i="31"/>
  <c r="AC140" i="31"/>
  <c r="AC141" i="31"/>
  <c r="AC142" i="31"/>
  <c r="AC106" i="31"/>
  <c r="AC71" i="31"/>
  <c r="AC72" i="31"/>
  <c r="AC74" i="31"/>
  <c r="AC75" i="31"/>
  <c r="AC76" i="31"/>
  <c r="AC77" i="31"/>
  <c r="AC78" i="31"/>
  <c r="AC79" i="31"/>
  <c r="AC80" i="31"/>
  <c r="AC81" i="31"/>
  <c r="AC82" i="31"/>
  <c r="AC83" i="31"/>
  <c r="AC84" i="31"/>
  <c r="AC85" i="31"/>
  <c r="AC86" i="31"/>
  <c r="AC87" i="31"/>
  <c r="AC88" i="31"/>
  <c r="AC90" i="31"/>
  <c r="AC91" i="31"/>
  <c r="AC92" i="31"/>
  <c r="AC93" i="31"/>
  <c r="AC94" i="31"/>
  <c r="AC95" i="31"/>
  <c r="AC96" i="31"/>
  <c r="AC98" i="31"/>
  <c r="AC99" i="31"/>
  <c r="AC100" i="31"/>
  <c r="AC70" i="31"/>
  <c r="AC35" i="31"/>
  <c r="AC36" i="31"/>
  <c r="AC37" i="31"/>
  <c r="AC38" i="31"/>
  <c r="AC40" i="31"/>
  <c r="AC41" i="31"/>
  <c r="AC42" i="31"/>
  <c r="AC43" i="31"/>
  <c r="AC45" i="31"/>
  <c r="AC46" i="31"/>
  <c r="AC47" i="31"/>
  <c r="AC48" i="31"/>
  <c r="AC49" i="31"/>
  <c r="AC50" i="31"/>
  <c r="AC51" i="31"/>
  <c r="AC52" i="31"/>
  <c r="AC54" i="31"/>
  <c r="AC55" i="31"/>
  <c r="AC56" i="31"/>
  <c r="AC57" i="31"/>
  <c r="AC58" i="31"/>
  <c r="AC59" i="31"/>
  <c r="AC61" i="31"/>
  <c r="AC62" i="31"/>
  <c r="AC63" i="31"/>
  <c r="AC64" i="31"/>
  <c r="AC34" i="31"/>
  <c r="X149" i="31"/>
  <c r="X150" i="31"/>
  <c r="X151" i="31"/>
  <c r="X152" i="31"/>
  <c r="X154" i="31"/>
  <c r="X155" i="31"/>
  <c r="X156" i="31"/>
  <c r="X157" i="31"/>
  <c r="X159" i="31"/>
  <c r="X160" i="31"/>
  <c r="X161" i="31"/>
  <c r="X162" i="31"/>
  <c r="X163" i="31"/>
  <c r="X164" i="31"/>
  <c r="X165" i="31"/>
  <c r="X167" i="31"/>
  <c r="X168" i="31"/>
  <c r="X169" i="31"/>
  <c r="X170" i="31"/>
  <c r="X171" i="31"/>
  <c r="X172" i="31"/>
  <c r="X173" i="31"/>
  <c r="X175" i="31"/>
  <c r="X176" i="31"/>
  <c r="X177" i="31"/>
  <c r="X178" i="31"/>
  <c r="X179" i="31"/>
  <c r="X180" i="31"/>
  <c r="X148" i="31"/>
  <c r="X107" i="31"/>
  <c r="X108" i="31"/>
  <c r="X109" i="31"/>
  <c r="X110" i="31"/>
  <c r="X111" i="31"/>
  <c r="X113" i="31"/>
  <c r="X114" i="31"/>
  <c r="X115" i="31"/>
  <c r="X116" i="31"/>
  <c r="X117" i="31"/>
  <c r="X118" i="31"/>
  <c r="X119" i="31"/>
  <c r="X120" i="31"/>
  <c r="X122" i="31"/>
  <c r="X123" i="31"/>
  <c r="X124" i="31"/>
  <c r="X125" i="31"/>
  <c r="X126" i="31"/>
  <c r="X127" i="31"/>
  <c r="X128" i="31"/>
  <c r="X130" i="31"/>
  <c r="X131" i="31"/>
  <c r="X132" i="31"/>
  <c r="X133" i="31"/>
  <c r="X134" i="31"/>
  <c r="X135" i="31"/>
  <c r="X136" i="31"/>
  <c r="X138" i="31"/>
  <c r="X139" i="31"/>
  <c r="X140" i="31"/>
  <c r="X141" i="31"/>
  <c r="X142" i="31"/>
  <c r="X106" i="31"/>
  <c r="X71" i="31"/>
  <c r="X72" i="31"/>
  <c r="X74" i="31"/>
  <c r="X75" i="31"/>
  <c r="X76" i="31"/>
  <c r="X77" i="31"/>
  <c r="X78" i="31"/>
  <c r="X79" i="31"/>
  <c r="X80" i="31"/>
  <c r="X81" i="31"/>
  <c r="X82" i="31"/>
  <c r="X84" i="31"/>
  <c r="X85" i="31"/>
  <c r="X86" i="31"/>
  <c r="X87" i="31"/>
  <c r="X88" i="31"/>
  <c r="X90" i="31"/>
  <c r="X91" i="31"/>
  <c r="X92" i="31"/>
  <c r="X93" i="31"/>
  <c r="X94" i="31"/>
  <c r="X95" i="31"/>
  <c r="X96" i="31"/>
  <c r="X98" i="31"/>
  <c r="X99" i="31"/>
  <c r="X100" i="31"/>
  <c r="X70" i="31"/>
  <c r="S149" i="31"/>
  <c r="S150" i="31"/>
  <c r="S151" i="31"/>
  <c r="S152" i="31"/>
  <c r="S154" i="31"/>
  <c r="S155" i="31"/>
  <c r="S156" i="31"/>
  <c r="S157" i="31"/>
  <c r="S159" i="31"/>
  <c r="S160" i="31"/>
  <c r="S161" i="31"/>
  <c r="S162" i="31"/>
  <c r="S163" i="31"/>
  <c r="S164" i="31"/>
  <c r="S165" i="31"/>
  <c r="S167" i="31"/>
  <c r="S168" i="31"/>
  <c r="S169" i="31"/>
  <c r="S170" i="31"/>
  <c r="S171" i="31"/>
  <c r="S172" i="31"/>
  <c r="S173" i="31"/>
  <c r="S175" i="31"/>
  <c r="S176" i="31"/>
  <c r="S177" i="31"/>
  <c r="S178" i="31"/>
  <c r="S179" i="31"/>
  <c r="S180" i="31"/>
  <c r="S148" i="31"/>
  <c r="S107" i="31"/>
  <c r="S108" i="31"/>
  <c r="S109" i="31"/>
  <c r="S110" i="31"/>
  <c r="S111" i="31"/>
  <c r="S113" i="31"/>
  <c r="S114" i="31"/>
  <c r="S115" i="31"/>
  <c r="S116" i="31"/>
  <c r="S117" i="31"/>
  <c r="S118" i="31"/>
  <c r="S119" i="31"/>
  <c r="S120" i="31"/>
  <c r="S122" i="31"/>
  <c r="S123" i="31"/>
  <c r="S124" i="31"/>
  <c r="S125" i="31"/>
  <c r="S126" i="31"/>
  <c r="S127" i="31"/>
  <c r="S128" i="31"/>
  <c r="S130" i="31"/>
  <c r="S131" i="31"/>
  <c r="S132" i="31"/>
  <c r="S134" i="31"/>
  <c r="S135" i="31"/>
  <c r="S136" i="31"/>
  <c r="S138" i="31"/>
  <c r="S139" i="31"/>
  <c r="S140" i="31"/>
  <c r="S141" i="31"/>
  <c r="S142" i="31"/>
  <c r="S106" i="31"/>
  <c r="S71" i="31"/>
  <c r="S72" i="31"/>
  <c r="S74" i="31"/>
  <c r="S75" i="31"/>
  <c r="S76" i="31"/>
  <c r="S77" i="31"/>
  <c r="S78" i="31"/>
  <c r="S79" i="31"/>
  <c r="S80" i="31"/>
  <c r="S81" i="31"/>
  <c r="S82" i="31"/>
  <c r="S84" i="31"/>
  <c r="S85" i="31"/>
  <c r="S86" i="31"/>
  <c r="S87" i="31"/>
  <c r="S88" i="31"/>
  <c r="S90" i="31"/>
  <c r="S91" i="31"/>
  <c r="S92" i="31"/>
  <c r="S93" i="31"/>
  <c r="S94" i="31"/>
  <c r="S95" i="31"/>
  <c r="S96" i="31"/>
  <c r="S98" i="31"/>
  <c r="S99" i="31"/>
  <c r="S100" i="31"/>
  <c r="S70" i="31"/>
  <c r="S35" i="31"/>
  <c r="S36" i="31"/>
  <c r="S37" i="31"/>
  <c r="S38" i="31"/>
  <c r="S40" i="31"/>
  <c r="S41" i="31"/>
  <c r="S42" i="31"/>
  <c r="S43" i="31"/>
  <c r="S45" i="31"/>
  <c r="S46" i="31"/>
  <c r="S47" i="31"/>
  <c r="S48" i="31"/>
  <c r="S49" i="31"/>
  <c r="S50" i="31"/>
  <c r="S51" i="31"/>
  <c r="S52" i="31"/>
  <c r="S54" i="31"/>
  <c r="S55" i="31"/>
  <c r="S56" i="31"/>
  <c r="S57" i="31"/>
  <c r="S58" i="31"/>
  <c r="S59" i="31"/>
  <c r="S61" i="31"/>
  <c r="S62" i="31"/>
  <c r="S63" i="31"/>
  <c r="S64" i="31"/>
  <c r="S34" i="31"/>
  <c r="L76" i="31"/>
  <c r="M76" i="31"/>
  <c r="L149" i="31"/>
  <c r="M149" i="31"/>
  <c r="L150" i="31"/>
  <c r="M150" i="31"/>
  <c r="L151" i="31"/>
  <c r="M151" i="31"/>
  <c r="L152" i="31"/>
  <c r="M152" i="31"/>
  <c r="L154" i="31"/>
  <c r="M154" i="31"/>
  <c r="L155" i="31"/>
  <c r="M155" i="31"/>
  <c r="L156" i="31"/>
  <c r="M156" i="31"/>
  <c r="L157" i="31"/>
  <c r="M157" i="31"/>
  <c r="L159" i="31"/>
  <c r="M159" i="31"/>
  <c r="L160" i="31"/>
  <c r="M160" i="31"/>
  <c r="L161" i="31"/>
  <c r="M161" i="31"/>
  <c r="L162" i="31"/>
  <c r="M162" i="31"/>
  <c r="L163" i="31"/>
  <c r="M163" i="31"/>
  <c r="L164" i="31"/>
  <c r="M164" i="31"/>
  <c r="L165" i="31"/>
  <c r="M165" i="31"/>
  <c r="L167" i="31"/>
  <c r="M167" i="31"/>
  <c r="L168" i="31"/>
  <c r="M168" i="31"/>
  <c r="L169" i="31"/>
  <c r="M169" i="31"/>
  <c r="L170" i="31"/>
  <c r="M170" i="31"/>
  <c r="L171" i="31"/>
  <c r="M171" i="31"/>
  <c r="L172" i="31"/>
  <c r="M172" i="31"/>
  <c r="L173" i="31"/>
  <c r="M173" i="31"/>
  <c r="L175" i="31"/>
  <c r="M175" i="31"/>
  <c r="L176" i="31"/>
  <c r="M176" i="31"/>
  <c r="L177" i="31"/>
  <c r="M177" i="31"/>
  <c r="L178" i="31"/>
  <c r="M178" i="31"/>
  <c r="L179" i="31"/>
  <c r="M179" i="31"/>
  <c r="L180" i="31"/>
  <c r="M180" i="31"/>
  <c r="M148" i="31"/>
  <c r="L148" i="31"/>
  <c r="L107" i="31"/>
  <c r="M107" i="31"/>
  <c r="L108" i="31"/>
  <c r="M108" i="31"/>
  <c r="L109" i="31"/>
  <c r="M109" i="31"/>
  <c r="L110" i="31"/>
  <c r="M110" i="31"/>
  <c r="L111" i="31"/>
  <c r="M111" i="31"/>
  <c r="L113" i="31"/>
  <c r="M113" i="31"/>
  <c r="L114" i="31"/>
  <c r="M114" i="31"/>
  <c r="L116" i="31"/>
  <c r="M116" i="31"/>
  <c r="L117" i="31"/>
  <c r="M117" i="31"/>
  <c r="L118" i="31"/>
  <c r="M118" i="31"/>
  <c r="L119" i="31"/>
  <c r="M119" i="31"/>
  <c r="L120" i="31"/>
  <c r="M120" i="31"/>
  <c r="L122" i="31"/>
  <c r="M122" i="31"/>
  <c r="L123" i="31"/>
  <c r="M123" i="31"/>
  <c r="L124" i="31"/>
  <c r="M124" i="31"/>
  <c r="L125" i="31"/>
  <c r="M125" i="31"/>
  <c r="L126" i="31"/>
  <c r="M126" i="31"/>
  <c r="L127" i="31"/>
  <c r="M127" i="31"/>
  <c r="L128" i="31"/>
  <c r="M128" i="31"/>
  <c r="L130" i="31"/>
  <c r="M130" i="31"/>
  <c r="L131" i="31"/>
  <c r="M131" i="31"/>
  <c r="L132" i="31"/>
  <c r="M132" i="31"/>
  <c r="L134" i="31"/>
  <c r="M134" i="31"/>
  <c r="L135" i="31"/>
  <c r="M135" i="31"/>
  <c r="L136" i="31"/>
  <c r="M136" i="31"/>
  <c r="L138" i="31"/>
  <c r="M138" i="31"/>
  <c r="L139" i="31"/>
  <c r="M139" i="31"/>
  <c r="L140" i="31"/>
  <c r="M140" i="31"/>
  <c r="L141" i="31"/>
  <c r="M141" i="31"/>
  <c r="L142" i="31"/>
  <c r="M142" i="31"/>
  <c r="M106" i="31"/>
  <c r="L106" i="31"/>
  <c r="L71" i="31"/>
  <c r="M71" i="31"/>
  <c r="L72" i="31"/>
  <c r="M72" i="31"/>
  <c r="L74" i="31"/>
  <c r="M74" i="31"/>
  <c r="L75" i="31"/>
  <c r="M75" i="31"/>
  <c r="L77" i="31"/>
  <c r="M77" i="31"/>
  <c r="L78" i="31"/>
  <c r="M78" i="31"/>
  <c r="L79" i="31"/>
  <c r="M79" i="31"/>
  <c r="L80" i="31"/>
  <c r="M80" i="31"/>
  <c r="L81" i="31"/>
  <c r="M81" i="31"/>
  <c r="L82" i="31"/>
  <c r="M82" i="31"/>
  <c r="L84" i="31"/>
  <c r="M84" i="31"/>
  <c r="L85" i="31"/>
  <c r="M85" i="31"/>
  <c r="L86" i="31"/>
  <c r="M86" i="31"/>
  <c r="L87" i="31"/>
  <c r="M87" i="31"/>
  <c r="L88" i="31"/>
  <c r="M88" i="31"/>
  <c r="L90" i="31"/>
  <c r="M90" i="31"/>
  <c r="L91" i="31"/>
  <c r="M91" i="31"/>
  <c r="L92" i="31"/>
  <c r="M92" i="31"/>
  <c r="L93" i="31"/>
  <c r="M93" i="31"/>
  <c r="L94" i="31"/>
  <c r="M94" i="31"/>
  <c r="L95" i="31"/>
  <c r="M95" i="31"/>
  <c r="L96" i="31"/>
  <c r="M96" i="31"/>
  <c r="L97" i="31"/>
  <c r="M97" i="31"/>
  <c r="L98" i="31"/>
  <c r="M98" i="31"/>
  <c r="L99" i="31"/>
  <c r="M99" i="31"/>
  <c r="L100" i="31"/>
  <c r="M100" i="31"/>
  <c r="M70" i="31"/>
  <c r="L70" i="31"/>
  <c r="L35" i="31"/>
  <c r="M35" i="31"/>
  <c r="L36" i="31"/>
  <c r="M36" i="31"/>
  <c r="L37" i="31"/>
  <c r="M37" i="31"/>
  <c r="L38" i="31"/>
  <c r="M38" i="31"/>
  <c r="L40" i="31"/>
  <c r="M40" i="31"/>
  <c r="L41" i="31"/>
  <c r="M41" i="31"/>
  <c r="L42" i="31"/>
  <c r="M42" i="31"/>
  <c r="L43" i="31"/>
  <c r="M43" i="31"/>
  <c r="L45" i="31"/>
  <c r="M45" i="31"/>
  <c r="L46" i="31"/>
  <c r="M46" i="31"/>
  <c r="L47" i="31"/>
  <c r="M47" i="31"/>
  <c r="L48" i="31"/>
  <c r="M48" i="31"/>
  <c r="L49" i="31"/>
  <c r="M49" i="31"/>
  <c r="L50" i="31"/>
  <c r="M50" i="31"/>
  <c r="L51" i="31"/>
  <c r="M51" i="31"/>
  <c r="L52" i="31"/>
  <c r="M52" i="31"/>
  <c r="L54" i="31"/>
  <c r="M54" i="31"/>
  <c r="L55" i="31"/>
  <c r="M55" i="31"/>
  <c r="L56" i="31"/>
  <c r="M56" i="31"/>
  <c r="L58" i="31"/>
  <c r="M58" i="31"/>
  <c r="L59" i="31"/>
  <c r="M59" i="31"/>
  <c r="L61" i="31"/>
  <c r="M61" i="31"/>
  <c r="L62" i="31"/>
  <c r="M62" i="31"/>
  <c r="L63" i="31"/>
  <c r="M63" i="31"/>
  <c r="L64" i="31"/>
  <c r="M64" i="31"/>
  <c r="M34" i="31"/>
  <c r="L34" i="31"/>
  <c r="AC6" i="31" l="1"/>
  <c r="Y180" i="27"/>
  <c r="Y160" i="27"/>
  <c r="Y161" i="27"/>
  <c r="Y162" i="27"/>
  <c r="Y163" i="27"/>
  <c r="Y164" i="27"/>
  <c r="Y165" i="27"/>
  <c r="Y167" i="27"/>
  <c r="Y168" i="27"/>
  <c r="Y169" i="27"/>
  <c r="Y170" i="27"/>
  <c r="Y171" i="27"/>
  <c r="Y172" i="27"/>
  <c r="Y173" i="27"/>
  <c r="Y175" i="27"/>
  <c r="Y176" i="27"/>
  <c r="Y177" i="27"/>
  <c r="Y178" i="27"/>
  <c r="Y179" i="27"/>
  <c r="Y149" i="27"/>
  <c r="Y150" i="27"/>
  <c r="Y151" i="27"/>
  <c r="Y152" i="27"/>
  <c r="Y154" i="27"/>
  <c r="Y155" i="27"/>
  <c r="Y156" i="27"/>
  <c r="Y157" i="27"/>
  <c r="Y159" i="27"/>
  <c r="Y148" i="27"/>
  <c r="Y138" i="27"/>
  <c r="Y139" i="27"/>
  <c r="Y140" i="27"/>
  <c r="Y141" i="27"/>
  <c r="Y142" i="27"/>
  <c r="Y123" i="27"/>
  <c r="Y124" i="27"/>
  <c r="Y125" i="27"/>
  <c r="Y126" i="27"/>
  <c r="Y127" i="27"/>
  <c r="Y128" i="27"/>
  <c r="Y130" i="27"/>
  <c r="Y131" i="27"/>
  <c r="Y132" i="27"/>
  <c r="Y133" i="27"/>
  <c r="Y134" i="27"/>
  <c r="Y135" i="27"/>
  <c r="Y136" i="27"/>
  <c r="Y107" i="27"/>
  <c r="Y108" i="27"/>
  <c r="Y109" i="27"/>
  <c r="Y110" i="27"/>
  <c r="Y111" i="27"/>
  <c r="Y113" i="27"/>
  <c r="Y114" i="27"/>
  <c r="Y116" i="27"/>
  <c r="Y117" i="27"/>
  <c r="Y118" i="27"/>
  <c r="Y119" i="27"/>
  <c r="Y120" i="27"/>
  <c r="Y122" i="27"/>
  <c r="Y106" i="27"/>
  <c r="Y95" i="27"/>
  <c r="Y96" i="27"/>
  <c r="Y98" i="27"/>
  <c r="Y99" i="27"/>
  <c r="Y100" i="27"/>
  <c r="Y94" i="27"/>
  <c r="Y71" i="27"/>
  <c r="Y72" i="27"/>
  <c r="Y74" i="27"/>
  <c r="Y75" i="27"/>
  <c r="Y76" i="27"/>
  <c r="Y78" i="27"/>
  <c r="Y79" i="27"/>
  <c r="Y80" i="27"/>
  <c r="Y81" i="27"/>
  <c r="Y82" i="27"/>
  <c r="Y84" i="27"/>
  <c r="Y85" i="27"/>
  <c r="Y86" i="27"/>
  <c r="Y87" i="27"/>
  <c r="Y88" i="27"/>
  <c r="Y90" i="27"/>
  <c r="Y91" i="27"/>
  <c r="Y92" i="27"/>
  <c r="Y93" i="27"/>
  <c r="Y70" i="27"/>
  <c r="Y11" i="27" s="1"/>
  <c r="Y35" i="27"/>
  <c r="Y36" i="27"/>
  <c r="Y37" i="27"/>
  <c r="Y38" i="27"/>
  <c r="Y40" i="27"/>
  <c r="Y41" i="27"/>
  <c r="Y42" i="27"/>
  <c r="Y43" i="27"/>
  <c r="Y45" i="27"/>
  <c r="Y46" i="27"/>
  <c r="Y47" i="27"/>
  <c r="Y48" i="27"/>
  <c r="Y49" i="27"/>
  <c r="Y50" i="27"/>
  <c r="Y51" i="27"/>
  <c r="Y52" i="27"/>
  <c r="Y54" i="27"/>
  <c r="Y55" i="27"/>
  <c r="Y56" i="27"/>
  <c r="Y57" i="27"/>
  <c r="Y58" i="27"/>
  <c r="Y59" i="27"/>
  <c r="Y61" i="27"/>
  <c r="Y62" i="27"/>
  <c r="Y63" i="27"/>
  <c r="Y64" i="27"/>
  <c r="T55" i="27"/>
  <c r="T35" i="27"/>
  <c r="T36" i="27"/>
  <c r="T37" i="27"/>
  <c r="T38" i="27"/>
  <c r="T40" i="27"/>
  <c r="T41" i="27"/>
  <c r="T42" i="27"/>
  <c r="T43" i="27"/>
  <c r="T45" i="27"/>
  <c r="T46" i="27"/>
  <c r="T47" i="27"/>
  <c r="T48" i="27"/>
  <c r="T49" i="27"/>
  <c r="T50" i="27"/>
  <c r="T51" i="27"/>
  <c r="T52" i="27"/>
  <c r="T54" i="27"/>
  <c r="T56" i="27"/>
  <c r="T57" i="27"/>
  <c r="T58" i="27"/>
  <c r="T59" i="27"/>
  <c r="T61" i="27"/>
  <c r="T62" i="27"/>
  <c r="T63" i="27"/>
  <c r="T64" i="27"/>
  <c r="AO40" i="33"/>
  <c r="X45" i="31"/>
  <c r="X46" i="31"/>
  <c r="X47" i="31"/>
  <c r="X48" i="31"/>
  <c r="X49" i="31"/>
  <c r="X50" i="31"/>
  <c r="X51" i="31"/>
  <c r="X52" i="31"/>
  <c r="X54" i="31"/>
  <c r="X55" i="31"/>
  <c r="X56" i="31"/>
  <c r="X57" i="31"/>
  <c r="X58" i="31"/>
  <c r="X59" i="31"/>
  <c r="X61" i="31"/>
  <c r="X62" i="31"/>
  <c r="X63" i="31"/>
  <c r="X64" i="31"/>
  <c r="X41" i="31"/>
  <c r="X42" i="31"/>
  <c r="X43" i="31"/>
  <c r="X40" i="31"/>
  <c r="X35" i="31"/>
  <c r="X36" i="31"/>
  <c r="X37" i="31"/>
  <c r="X38" i="31"/>
  <c r="X34" i="31"/>
  <c r="Y6" i="27" l="1"/>
  <c r="Y19" i="27"/>
  <c r="Y25" i="27"/>
  <c r="T10" i="27"/>
  <c r="Y10" i="27"/>
  <c r="Y9" i="27"/>
  <c r="Y8" i="27"/>
  <c r="Y7" i="27"/>
  <c r="Y13" i="27"/>
  <c r="Y12" i="27"/>
  <c r="Y15" i="27"/>
  <c r="Y22" i="27"/>
  <c r="Y24" i="27"/>
  <c r="Y26" i="27"/>
  <c r="T9" i="27"/>
  <c r="T8" i="27"/>
  <c r="T7" i="27"/>
  <c r="Y14" i="27"/>
  <c r="Y16" i="27"/>
  <c r="Y18" i="27"/>
  <c r="Y17" i="27"/>
  <c r="Y21" i="27"/>
  <c r="Y20" i="27"/>
  <c r="Y23" i="27"/>
  <c r="Y27" i="27"/>
  <c r="X6" i="31"/>
  <c r="S31" i="50"/>
  <c r="R31" i="50"/>
  <c r="R47" i="50" s="1"/>
  <c r="S30" i="50"/>
  <c r="R30" i="50"/>
  <c r="S29" i="50"/>
  <c r="R29" i="50"/>
  <c r="R45" i="50" s="1"/>
  <c r="S28" i="50"/>
  <c r="R28" i="50"/>
  <c r="S27" i="50"/>
  <c r="R27" i="50"/>
  <c r="R43" i="50" s="1"/>
  <c r="S26" i="50"/>
  <c r="R26" i="50"/>
  <c r="S25" i="50"/>
  <c r="R25" i="50"/>
  <c r="R41" i="50" s="1"/>
  <c r="S24" i="50"/>
  <c r="R24" i="50"/>
  <c r="S23" i="50"/>
  <c r="R23" i="50"/>
  <c r="R39" i="50" s="1"/>
  <c r="S22" i="50"/>
  <c r="R22" i="50"/>
  <c r="S21" i="50"/>
  <c r="S32" i="50" s="1"/>
  <c r="R21" i="50"/>
  <c r="R40" i="50"/>
  <c r="R42" i="50"/>
  <c r="R44" i="50"/>
  <c r="R46" i="50"/>
  <c r="S16" i="50"/>
  <c r="B38" i="50"/>
  <c r="C38" i="50"/>
  <c r="D38" i="50"/>
  <c r="E38" i="50"/>
  <c r="B39" i="50"/>
  <c r="C39" i="50"/>
  <c r="D39" i="50"/>
  <c r="E39" i="50"/>
  <c r="B40" i="50"/>
  <c r="C40" i="50"/>
  <c r="D40" i="50"/>
  <c r="E40" i="50"/>
  <c r="B41" i="50"/>
  <c r="C41" i="50"/>
  <c r="D41" i="50"/>
  <c r="E41" i="50"/>
  <c r="B42" i="50"/>
  <c r="C42" i="50"/>
  <c r="D42" i="50"/>
  <c r="E42" i="50"/>
  <c r="B43" i="50"/>
  <c r="C43" i="50"/>
  <c r="D43" i="50"/>
  <c r="E43" i="50"/>
  <c r="B44" i="50"/>
  <c r="C44" i="50"/>
  <c r="D44" i="50"/>
  <c r="E44" i="50"/>
  <c r="B45" i="50"/>
  <c r="C45" i="50"/>
  <c r="D45" i="50"/>
  <c r="E45" i="50"/>
  <c r="B46" i="50"/>
  <c r="C46" i="50"/>
  <c r="D46" i="50"/>
  <c r="E46" i="50"/>
  <c r="B47" i="50"/>
  <c r="C47" i="50"/>
  <c r="D47" i="50"/>
  <c r="E47" i="50"/>
  <c r="C37" i="50"/>
  <c r="D37" i="50"/>
  <c r="E37" i="50"/>
  <c r="B37" i="50"/>
  <c r="B40" i="51"/>
  <c r="C40" i="51"/>
  <c r="D40" i="51"/>
  <c r="E40" i="51"/>
  <c r="F40" i="51"/>
  <c r="G40" i="51"/>
  <c r="H40" i="51"/>
  <c r="I40" i="51"/>
  <c r="J40" i="51"/>
  <c r="K40" i="51"/>
  <c r="L40" i="51"/>
  <c r="M40" i="51"/>
  <c r="N40" i="51"/>
  <c r="O40" i="51"/>
  <c r="P40" i="51"/>
  <c r="Q40" i="51"/>
  <c r="R40" i="51"/>
  <c r="S40" i="51"/>
  <c r="B41" i="51"/>
  <c r="C41" i="51"/>
  <c r="D41" i="51"/>
  <c r="E41" i="51"/>
  <c r="F41" i="51"/>
  <c r="G41" i="51"/>
  <c r="H41" i="51"/>
  <c r="I41" i="51"/>
  <c r="J41" i="51"/>
  <c r="K41" i="51"/>
  <c r="L41" i="51"/>
  <c r="M41" i="51"/>
  <c r="N41" i="51"/>
  <c r="O41" i="51"/>
  <c r="P41" i="51"/>
  <c r="Q41" i="51"/>
  <c r="R41" i="51"/>
  <c r="S41" i="51"/>
  <c r="B42" i="51"/>
  <c r="C42" i="51"/>
  <c r="D42" i="51"/>
  <c r="E42" i="51"/>
  <c r="F42" i="51"/>
  <c r="G42" i="51"/>
  <c r="H42" i="51"/>
  <c r="I42" i="51"/>
  <c r="J42" i="51"/>
  <c r="K42" i="51"/>
  <c r="L42" i="51"/>
  <c r="M42" i="51"/>
  <c r="N42" i="51"/>
  <c r="O42" i="51"/>
  <c r="P42" i="51"/>
  <c r="Q42" i="51"/>
  <c r="R42" i="51"/>
  <c r="S42" i="51"/>
  <c r="B43" i="51"/>
  <c r="C43" i="51"/>
  <c r="D43" i="51"/>
  <c r="E43" i="51"/>
  <c r="F43" i="51"/>
  <c r="G43" i="51"/>
  <c r="H43" i="51"/>
  <c r="I43" i="51"/>
  <c r="J43" i="51"/>
  <c r="K43" i="51"/>
  <c r="L43" i="51"/>
  <c r="M43" i="51"/>
  <c r="N43" i="51"/>
  <c r="O43" i="51"/>
  <c r="P43" i="51"/>
  <c r="Q43" i="51"/>
  <c r="R43" i="51"/>
  <c r="S43" i="51"/>
  <c r="B44" i="51"/>
  <c r="C44" i="51"/>
  <c r="D44" i="51"/>
  <c r="E44" i="51"/>
  <c r="F44" i="51"/>
  <c r="G44" i="51"/>
  <c r="H44" i="51"/>
  <c r="I44" i="51"/>
  <c r="J44" i="51"/>
  <c r="K44" i="51"/>
  <c r="L44" i="51"/>
  <c r="M44" i="51"/>
  <c r="N44" i="51"/>
  <c r="O44" i="51"/>
  <c r="P44" i="51"/>
  <c r="Q44" i="51"/>
  <c r="R44" i="51"/>
  <c r="S44" i="51"/>
  <c r="B45" i="51"/>
  <c r="C45" i="51"/>
  <c r="D45" i="51"/>
  <c r="E45" i="51"/>
  <c r="F45" i="51"/>
  <c r="G45" i="51"/>
  <c r="H45" i="51"/>
  <c r="I45" i="51"/>
  <c r="J45" i="51"/>
  <c r="K45" i="51"/>
  <c r="L45" i="51"/>
  <c r="M45" i="51"/>
  <c r="N45" i="51"/>
  <c r="O45" i="51"/>
  <c r="P45" i="51"/>
  <c r="Q45" i="51"/>
  <c r="R45" i="51"/>
  <c r="S45" i="51"/>
  <c r="B46" i="51"/>
  <c r="C46" i="51"/>
  <c r="D46" i="51"/>
  <c r="E46" i="51"/>
  <c r="F46" i="51"/>
  <c r="G46" i="51"/>
  <c r="H46" i="51"/>
  <c r="I46" i="51"/>
  <c r="J46" i="51"/>
  <c r="K46" i="51"/>
  <c r="L46" i="51"/>
  <c r="M46" i="51"/>
  <c r="N46" i="51"/>
  <c r="O46" i="51"/>
  <c r="P46" i="51"/>
  <c r="Q46" i="51"/>
  <c r="R46" i="51"/>
  <c r="S46" i="51"/>
  <c r="B47" i="51"/>
  <c r="C47" i="51"/>
  <c r="D47" i="51"/>
  <c r="E47" i="51"/>
  <c r="F47" i="51"/>
  <c r="G47" i="51"/>
  <c r="H47" i="51"/>
  <c r="I47" i="51"/>
  <c r="J47" i="51"/>
  <c r="K47" i="51"/>
  <c r="L47" i="51"/>
  <c r="M47" i="51"/>
  <c r="N47" i="51"/>
  <c r="O47" i="51"/>
  <c r="P47" i="51"/>
  <c r="Q47" i="51"/>
  <c r="R47" i="51"/>
  <c r="S47" i="51"/>
  <c r="B48" i="51"/>
  <c r="C48" i="51"/>
  <c r="D48" i="51"/>
  <c r="E48" i="51"/>
  <c r="F48" i="51"/>
  <c r="G48" i="51"/>
  <c r="H48" i="51"/>
  <c r="I48" i="51"/>
  <c r="J48" i="51"/>
  <c r="K48" i="51"/>
  <c r="L48" i="51"/>
  <c r="M48" i="51"/>
  <c r="N48" i="51"/>
  <c r="O48" i="51"/>
  <c r="P48" i="51"/>
  <c r="Q48" i="51"/>
  <c r="R48" i="51"/>
  <c r="S48" i="51"/>
  <c r="B49" i="51"/>
  <c r="C49" i="51"/>
  <c r="D49" i="51"/>
  <c r="E49" i="51"/>
  <c r="F49" i="51"/>
  <c r="G49" i="51"/>
  <c r="H49" i="51"/>
  <c r="I49" i="51"/>
  <c r="J49" i="51"/>
  <c r="K49" i="51"/>
  <c r="L49" i="51"/>
  <c r="M49" i="51"/>
  <c r="N49" i="51"/>
  <c r="O49" i="51"/>
  <c r="P49" i="51"/>
  <c r="Q49" i="51"/>
  <c r="R49" i="51"/>
  <c r="S49" i="51"/>
  <c r="B50" i="51"/>
  <c r="C50" i="51"/>
  <c r="D50" i="51"/>
  <c r="E50" i="51"/>
  <c r="F50" i="51"/>
  <c r="G50" i="51"/>
  <c r="H50" i="51"/>
  <c r="I50" i="51"/>
  <c r="J50" i="51"/>
  <c r="K50" i="51"/>
  <c r="L50" i="51"/>
  <c r="M50" i="51"/>
  <c r="N50" i="51"/>
  <c r="O50" i="51"/>
  <c r="P50" i="51"/>
  <c r="Q50" i="51"/>
  <c r="R50" i="51"/>
  <c r="S50" i="51"/>
  <c r="C39" i="51"/>
  <c r="D39" i="51"/>
  <c r="E39" i="51"/>
  <c r="F39" i="51"/>
  <c r="G39" i="51"/>
  <c r="H39" i="51"/>
  <c r="I39" i="51"/>
  <c r="J39" i="51"/>
  <c r="J51" i="51" s="1"/>
  <c r="K39" i="51"/>
  <c r="L39" i="51"/>
  <c r="L51" i="51" s="1"/>
  <c r="M39" i="51"/>
  <c r="N39" i="51"/>
  <c r="O39" i="51"/>
  <c r="P39" i="51"/>
  <c r="P51" i="51" s="1"/>
  <c r="Q39" i="51"/>
  <c r="R39" i="51"/>
  <c r="S39" i="51"/>
  <c r="B39" i="51"/>
  <c r="B51" i="51" s="1"/>
  <c r="F51" i="51"/>
  <c r="C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U34" i="51"/>
  <c r="B34" i="51"/>
  <c r="S17" i="51"/>
  <c r="R17" i="51"/>
  <c r="Q17" i="51"/>
  <c r="P17" i="51"/>
  <c r="O17" i="51"/>
  <c r="N17" i="51"/>
  <c r="M17" i="51"/>
  <c r="L17" i="51"/>
  <c r="K17" i="51"/>
  <c r="J17" i="51"/>
  <c r="I17" i="51"/>
  <c r="H17" i="51"/>
  <c r="G17" i="51"/>
  <c r="F17" i="51"/>
  <c r="E17" i="51"/>
  <c r="D17" i="51"/>
  <c r="C17" i="51"/>
  <c r="B17" i="51"/>
  <c r="U16" i="51"/>
  <c r="U50" i="51" s="1"/>
  <c r="T16" i="51"/>
  <c r="T50" i="51" s="1"/>
  <c r="U15" i="51"/>
  <c r="U49" i="51" s="1"/>
  <c r="T15" i="51"/>
  <c r="T49" i="51" s="1"/>
  <c r="U14" i="51"/>
  <c r="U48" i="51" s="1"/>
  <c r="T14" i="51"/>
  <c r="T48" i="51" s="1"/>
  <c r="U13" i="51"/>
  <c r="U47" i="51" s="1"/>
  <c r="T13" i="51"/>
  <c r="T47" i="51" s="1"/>
  <c r="U12" i="51"/>
  <c r="U46" i="51" s="1"/>
  <c r="T12" i="51"/>
  <c r="T46" i="51" s="1"/>
  <c r="U11" i="51"/>
  <c r="U45" i="51" s="1"/>
  <c r="T11" i="51"/>
  <c r="T45" i="51" s="1"/>
  <c r="U10" i="51"/>
  <c r="U44" i="51" s="1"/>
  <c r="T10" i="51"/>
  <c r="T44" i="51" s="1"/>
  <c r="U9" i="51"/>
  <c r="U43" i="51" s="1"/>
  <c r="T9" i="51"/>
  <c r="T43" i="51" s="1"/>
  <c r="U8" i="51"/>
  <c r="U42" i="51" s="1"/>
  <c r="T8" i="51"/>
  <c r="T42" i="51" s="1"/>
  <c r="U7" i="51"/>
  <c r="U41" i="51" s="1"/>
  <c r="T7" i="51"/>
  <c r="T41" i="51" s="1"/>
  <c r="U6" i="51"/>
  <c r="U40" i="51" s="1"/>
  <c r="T6" i="51"/>
  <c r="T40" i="51" s="1"/>
  <c r="U5" i="51"/>
  <c r="T5" i="51"/>
  <c r="T17" i="51" s="1"/>
  <c r="H38" i="50"/>
  <c r="I38" i="50"/>
  <c r="J38" i="50"/>
  <c r="K38" i="50"/>
  <c r="L38" i="50"/>
  <c r="M38" i="50"/>
  <c r="N38" i="50"/>
  <c r="O38" i="50"/>
  <c r="H39" i="50"/>
  <c r="I39" i="50"/>
  <c r="J39" i="50"/>
  <c r="K39" i="50"/>
  <c r="L39" i="50"/>
  <c r="M39" i="50"/>
  <c r="N39" i="50"/>
  <c r="O39" i="50"/>
  <c r="H40" i="50"/>
  <c r="I40" i="50"/>
  <c r="J40" i="50"/>
  <c r="K40" i="50"/>
  <c r="L40" i="50"/>
  <c r="M40" i="50"/>
  <c r="N40" i="50"/>
  <c r="O40" i="50"/>
  <c r="H41" i="50"/>
  <c r="I41" i="50"/>
  <c r="J41" i="50"/>
  <c r="K41" i="50"/>
  <c r="L41" i="50"/>
  <c r="M41" i="50"/>
  <c r="N41" i="50"/>
  <c r="O41" i="50"/>
  <c r="H42" i="50"/>
  <c r="I42" i="50"/>
  <c r="J42" i="50"/>
  <c r="K42" i="50"/>
  <c r="L42" i="50"/>
  <c r="M42" i="50"/>
  <c r="N42" i="50"/>
  <c r="O42" i="50"/>
  <c r="H43" i="50"/>
  <c r="I43" i="50"/>
  <c r="J43" i="50"/>
  <c r="K43" i="50"/>
  <c r="L43" i="50"/>
  <c r="M43" i="50"/>
  <c r="N43" i="50"/>
  <c r="O43" i="50"/>
  <c r="H44" i="50"/>
  <c r="I44" i="50"/>
  <c r="J44" i="50"/>
  <c r="K44" i="50"/>
  <c r="L44" i="50"/>
  <c r="M44" i="50"/>
  <c r="N44" i="50"/>
  <c r="O44" i="50"/>
  <c r="H45" i="50"/>
  <c r="I45" i="50"/>
  <c r="J45" i="50"/>
  <c r="K45" i="50"/>
  <c r="L45" i="50"/>
  <c r="M45" i="50"/>
  <c r="N45" i="50"/>
  <c r="O45" i="50"/>
  <c r="H46" i="50"/>
  <c r="I46" i="50"/>
  <c r="J46" i="50"/>
  <c r="K46" i="50"/>
  <c r="L46" i="50"/>
  <c r="M46" i="50"/>
  <c r="N46" i="50"/>
  <c r="O46" i="50"/>
  <c r="H47" i="50"/>
  <c r="I47" i="50"/>
  <c r="J47" i="50"/>
  <c r="K47" i="50"/>
  <c r="L47" i="50"/>
  <c r="M47" i="50"/>
  <c r="N47" i="50"/>
  <c r="O47" i="50"/>
  <c r="I37" i="50"/>
  <c r="I48" i="50" s="1"/>
  <c r="J37" i="50"/>
  <c r="J48" i="50" s="1"/>
  <c r="K37" i="50"/>
  <c r="L37" i="50"/>
  <c r="L48" i="50" s="1"/>
  <c r="M37" i="50"/>
  <c r="M48" i="50" s="1"/>
  <c r="N37" i="50"/>
  <c r="N48" i="50" s="1"/>
  <c r="O37" i="50"/>
  <c r="H37" i="50"/>
  <c r="H48" i="50" s="1"/>
  <c r="O32" i="50"/>
  <c r="N32" i="50"/>
  <c r="M32" i="50"/>
  <c r="L32" i="50"/>
  <c r="K32" i="50"/>
  <c r="J32" i="50"/>
  <c r="I32" i="50"/>
  <c r="H32" i="50"/>
  <c r="S47" i="50"/>
  <c r="S46" i="50"/>
  <c r="S45" i="50"/>
  <c r="S44" i="50"/>
  <c r="S43" i="50"/>
  <c r="S42" i="50"/>
  <c r="S41" i="50"/>
  <c r="S40" i="50"/>
  <c r="S39" i="50"/>
  <c r="S38" i="50"/>
  <c r="B40" i="49"/>
  <c r="C40" i="49"/>
  <c r="D40" i="49"/>
  <c r="E40" i="49"/>
  <c r="F40" i="49"/>
  <c r="G40" i="49"/>
  <c r="H40" i="49"/>
  <c r="I40" i="49"/>
  <c r="J40" i="49"/>
  <c r="K40" i="49"/>
  <c r="B41" i="49"/>
  <c r="C41" i="49"/>
  <c r="D41" i="49"/>
  <c r="E41" i="49"/>
  <c r="F41" i="49"/>
  <c r="G41" i="49"/>
  <c r="H41" i="49"/>
  <c r="I41" i="49"/>
  <c r="J41" i="49"/>
  <c r="K41" i="49"/>
  <c r="B42" i="49"/>
  <c r="C42" i="49"/>
  <c r="D42" i="49"/>
  <c r="E42" i="49"/>
  <c r="F42" i="49"/>
  <c r="G42" i="49"/>
  <c r="H42" i="49"/>
  <c r="I42" i="49"/>
  <c r="J42" i="49"/>
  <c r="K42" i="49"/>
  <c r="B43" i="49"/>
  <c r="C43" i="49"/>
  <c r="D43" i="49"/>
  <c r="E43" i="49"/>
  <c r="F43" i="49"/>
  <c r="G43" i="49"/>
  <c r="H43" i="49"/>
  <c r="I43" i="49"/>
  <c r="J43" i="49"/>
  <c r="K43" i="49"/>
  <c r="B44" i="49"/>
  <c r="C44" i="49"/>
  <c r="D44" i="49"/>
  <c r="E44" i="49"/>
  <c r="F44" i="49"/>
  <c r="G44" i="49"/>
  <c r="H44" i="49"/>
  <c r="I44" i="49"/>
  <c r="J44" i="49"/>
  <c r="K44" i="49"/>
  <c r="B45" i="49"/>
  <c r="C45" i="49"/>
  <c r="D45" i="49"/>
  <c r="E45" i="49"/>
  <c r="F45" i="49"/>
  <c r="G45" i="49"/>
  <c r="H45" i="49"/>
  <c r="I45" i="49"/>
  <c r="J45" i="49"/>
  <c r="K45" i="49"/>
  <c r="B46" i="49"/>
  <c r="C46" i="49"/>
  <c r="D46" i="49"/>
  <c r="E46" i="49"/>
  <c r="F46" i="49"/>
  <c r="G46" i="49"/>
  <c r="H46" i="49"/>
  <c r="I46" i="49"/>
  <c r="J46" i="49"/>
  <c r="K46" i="49"/>
  <c r="B47" i="49"/>
  <c r="C47" i="49"/>
  <c r="D47" i="49"/>
  <c r="E47" i="49"/>
  <c r="F47" i="49"/>
  <c r="G47" i="49"/>
  <c r="H47" i="49"/>
  <c r="I47" i="49"/>
  <c r="J47" i="49"/>
  <c r="K47" i="49"/>
  <c r="B48" i="49"/>
  <c r="C48" i="49"/>
  <c r="D48" i="49"/>
  <c r="E48" i="49"/>
  <c r="F48" i="49"/>
  <c r="G48" i="49"/>
  <c r="H48" i="49"/>
  <c r="I48" i="49"/>
  <c r="J48" i="49"/>
  <c r="K48" i="49"/>
  <c r="B49" i="49"/>
  <c r="C49" i="49"/>
  <c r="D49" i="49"/>
  <c r="E49" i="49"/>
  <c r="F49" i="49"/>
  <c r="G49" i="49"/>
  <c r="H49" i="49"/>
  <c r="I49" i="49"/>
  <c r="J49" i="49"/>
  <c r="K49" i="49"/>
  <c r="B50" i="49"/>
  <c r="C50" i="49"/>
  <c r="D50" i="49"/>
  <c r="E50" i="49"/>
  <c r="F50" i="49"/>
  <c r="G50" i="49"/>
  <c r="H50" i="49"/>
  <c r="I50" i="49"/>
  <c r="J50" i="49"/>
  <c r="K50" i="49"/>
  <c r="C39" i="49"/>
  <c r="D39" i="49"/>
  <c r="E39" i="49"/>
  <c r="F39" i="49"/>
  <c r="G39" i="49"/>
  <c r="H39" i="49"/>
  <c r="I39" i="49"/>
  <c r="J39" i="49"/>
  <c r="K39" i="49"/>
  <c r="B39" i="49"/>
  <c r="K34" i="49"/>
  <c r="J34" i="49"/>
  <c r="I34" i="49"/>
  <c r="H34" i="49"/>
  <c r="G34" i="49"/>
  <c r="F34" i="49"/>
  <c r="E34" i="49"/>
  <c r="D34" i="49"/>
  <c r="C34" i="49"/>
  <c r="B34" i="49"/>
  <c r="L34" i="49" s="1"/>
  <c r="M33" i="49"/>
  <c r="L33" i="49"/>
  <c r="M32" i="49"/>
  <c r="L32" i="49"/>
  <c r="M31" i="49"/>
  <c r="L31" i="49"/>
  <c r="M30" i="49"/>
  <c r="L30" i="49"/>
  <c r="M29" i="49"/>
  <c r="L29" i="49"/>
  <c r="M28" i="49"/>
  <c r="L28" i="49"/>
  <c r="M27" i="49"/>
  <c r="L27" i="49"/>
  <c r="M26" i="49"/>
  <c r="L26" i="49"/>
  <c r="M25" i="49"/>
  <c r="L25" i="49"/>
  <c r="M24" i="49"/>
  <c r="L24" i="49"/>
  <c r="M23" i="49"/>
  <c r="L23" i="49"/>
  <c r="M22" i="49"/>
  <c r="L22" i="49"/>
  <c r="K17" i="49"/>
  <c r="J17" i="49"/>
  <c r="I17" i="49"/>
  <c r="H17" i="49"/>
  <c r="G17" i="49"/>
  <c r="F17" i="49"/>
  <c r="E17" i="49"/>
  <c r="D17" i="49"/>
  <c r="C17" i="49"/>
  <c r="B17" i="49"/>
  <c r="M16" i="49"/>
  <c r="L16" i="49"/>
  <c r="M15" i="49"/>
  <c r="L15" i="49"/>
  <c r="M14" i="49"/>
  <c r="L14" i="49"/>
  <c r="M13" i="49"/>
  <c r="L13" i="49"/>
  <c r="M12" i="49"/>
  <c r="L12" i="49"/>
  <c r="M11" i="49"/>
  <c r="L11" i="49"/>
  <c r="M10" i="49"/>
  <c r="L10" i="49"/>
  <c r="M9" i="49"/>
  <c r="L9" i="49"/>
  <c r="M8" i="49"/>
  <c r="L8" i="49"/>
  <c r="M7" i="49"/>
  <c r="L7" i="49"/>
  <c r="M6" i="49"/>
  <c r="L6" i="49"/>
  <c r="M5" i="49"/>
  <c r="M17" i="49" s="1"/>
  <c r="L5" i="49"/>
  <c r="R32" i="50" l="1"/>
  <c r="R37" i="50"/>
  <c r="M34" i="49"/>
  <c r="I51" i="49"/>
  <c r="E51" i="49"/>
  <c r="O48" i="50"/>
  <c r="K48" i="50"/>
  <c r="U17" i="51"/>
  <c r="L17" i="49"/>
  <c r="L39" i="49"/>
  <c r="K51" i="49"/>
  <c r="G51" i="49"/>
  <c r="E48" i="50"/>
  <c r="C48" i="50"/>
  <c r="R38" i="50"/>
  <c r="R16" i="50"/>
  <c r="N51" i="51"/>
  <c r="R51" i="51"/>
  <c r="S51" i="51"/>
  <c r="Q51" i="51"/>
  <c r="O51" i="51"/>
  <c r="M51" i="51"/>
  <c r="K51" i="51"/>
  <c r="H51" i="51"/>
  <c r="I51" i="51"/>
  <c r="G51" i="51"/>
  <c r="D51" i="51"/>
  <c r="E51" i="51"/>
  <c r="C51" i="51"/>
  <c r="T39" i="51"/>
  <c r="T51" i="51" s="1"/>
  <c r="U39" i="51"/>
  <c r="U51" i="51" s="1"/>
  <c r="B48" i="50"/>
  <c r="D48" i="50"/>
  <c r="S37" i="50"/>
  <c r="S48" i="50" s="1"/>
  <c r="R48" i="50"/>
  <c r="M39" i="49"/>
  <c r="L50" i="49"/>
  <c r="L49" i="49"/>
  <c r="L48" i="49"/>
  <c r="L47" i="49"/>
  <c r="L46" i="49"/>
  <c r="L45" i="49"/>
  <c r="L44" i="49"/>
  <c r="L43" i="49"/>
  <c r="L42" i="49"/>
  <c r="L41" i="49"/>
  <c r="L40" i="49"/>
  <c r="J51" i="49"/>
  <c r="H51" i="49"/>
  <c r="F51" i="49"/>
  <c r="D51" i="49"/>
  <c r="M50" i="49"/>
  <c r="M49" i="49"/>
  <c r="M48" i="49"/>
  <c r="M47" i="49"/>
  <c r="M46" i="49"/>
  <c r="M45" i="49"/>
  <c r="M44" i="49"/>
  <c r="M43" i="49"/>
  <c r="M42" i="49"/>
  <c r="M41" i="49"/>
  <c r="M40" i="49"/>
  <c r="C51" i="49"/>
  <c r="B51" i="49"/>
  <c r="M51" i="49" l="1"/>
  <c r="L51" i="49"/>
  <c r="T149" i="27" l="1"/>
  <c r="T150" i="27"/>
  <c r="T151" i="27"/>
  <c r="T152" i="27"/>
  <c r="T154" i="27"/>
  <c r="T155" i="27"/>
  <c r="T156" i="27"/>
  <c r="T157" i="27"/>
  <c r="T159" i="27"/>
  <c r="T160" i="27"/>
  <c r="T161" i="27"/>
  <c r="T162" i="27"/>
  <c r="T163" i="27"/>
  <c r="T164" i="27"/>
  <c r="T165" i="27"/>
  <c r="T167" i="27"/>
  <c r="T168" i="27"/>
  <c r="T169" i="27"/>
  <c r="T170" i="27"/>
  <c r="T171" i="27"/>
  <c r="T172" i="27"/>
  <c r="T173" i="27"/>
  <c r="T175" i="27"/>
  <c r="T176" i="27"/>
  <c r="T177" i="27"/>
  <c r="T178" i="27"/>
  <c r="T179" i="27"/>
  <c r="T180" i="27"/>
  <c r="T148" i="27"/>
  <c r="T141" i="27"/>
  <c r="T107" i="27"/>
  <c r="T108" i="27"/>
  <c r="T109" i="27"/>
  <c r="T110" i="27"/>
  <c r="T111" i="27"/>
  <c r="T113" i="27"/>
  <c r="T114" i="27"/>
  <c r="T116" i="27"/>
  <c r="T117" i="27"/>
  <c r="T118" i="27"/>
  <c r="T119" i="27"/>
  <c r="T120" i="27"/>
  <c r="T122" i="27"/>
  <c r="T123" i="27"/>
  <c r="T124" i="27"/>
  <c r="T125" i="27"/>
  <c r="T126" i="27"/>
  <c r="T127" i="27"/>
  <c r="T128" i="27"/>
  <c r="T130" i="27"/>
  <c r="T131" i="27"/>
  <c r="T132" i="27"/>
  <c r="T134" i="27"/>
  <c r="T135" i="27"/>
  <c r="T136" i="27"/>
  <c r="T138" i="27"/>
  <c r="T139" i="27"/>
  <c r="T140" i="27"/>
  <c r="T142" i="27"/>
  <c r="T106" i="27"/>
  <c r="T16" i="27" s="1"/>
  <c r="T71" i="27"/>
  <c r="T72" i="27"/>
  <c r="T74" i="27"/>
  <c r="T75" i="27"/>
  <c r="T76" i="27"/>
  <c r="T77" i="27"/>
  <c r="T78" i="27"/>
  <c r="T79" i="27"/>
  <c r="T80" i="27"/>
  <c r="T81" i="27"/>
  <c r="T82" i="27"/>
  <c r="T84" i="27"/>
  <c r="T85" i="27"/>
  <c r="T86" i="27"/>
  <c r="T87" i="27"/>
  <c r="T88" i="27"/>
  <c r="T90" i="27"/>
  <c r="T91" i="27"/>
  <c r="T92" i="27"/>
  <c r="T93" i="27"/>
  <c r="T94" i="27"/>
  <c r="T95" i="27"/>
  <c r="T96" i="27"/>
  <c r="T98" i="27"/>
  <c r="T99" i="27"/>
  <c r="T100" i="27"/>
  <c r="T70" i="27"/>
  <c r="T11" i="27" s="1"/>
  <c r="T34" i="27"/>
  <c r="T6" i="27" s="1"/>
  <c r="T23" i="27" l="1"/>
  <c r="T14" i="27"/>
  <c r="T12" i="27"/>
  <c r="T21" i="27"/>
  <c r="T19" i="27"/>
  <c r="T27" i="27"/>
  <c r="T25" i="27"/>
  <c r="T24" i="27"/>
  <c r="T15" i="27"/>
  <c r="T13" i="27"/>
  <c r="T22" i="27"/>
  <c r="T20" i="27"/>
  <c r="T18" i="27"/>
  <c r="T17" i="27"/>
  <c r="T26" i="27"/>
  <c r="AO156" i="33"/>
  <c r="AO122" i="33"/>
  <c r="AO116" i="33"/>
  <c r="AO80" i="33"/>
  <c r="AO38" i="33"/>
  <c r="AO35" i="33"/>
  <c r="AR156" i="11"/>
  <c r="AR122" i="11"/>
  <c r="AR116" i="11"/>
  <c r="AR80" i="11"/>
  <c r="AR38" i="11"/>
  <c r="AR35" i="11"/>
  <c r="T156" i="11"/>
  <c r="N37" i="33"/>
  <c r="D6" i="33"/>
  <c r="E36" i="33"/>
  <c r="E6" i="33" s="1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28" i="27" s="1"/>
  <c r="B7" i="27"/>
  <c r="B6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H6" i="27"/>
  <c r="I6" i="27"/>
  <c r="H7" i="27"/>
  <c r="I7" i="27"/>
  <c r="H8" i="27"/>
  <c r="I8" i="27"/>
  <c r="H9" i="27"/>
  <c r="I9" i="27"/>
  <c r="H10" i="27"/>
  <c r="I10" i="27"/>
  <c r="H11" i="27"/>
  <c r="I11" i="27"/>
  <c r="H12" i="27"/>
  <c r="I12" i="27"/>
  <c r="H13" i="27"/>
  <c r="I13" i="27"/>
  <c r="H14" i="27"/>
  <c r="I14" i="27"/>
  <c r="H15" i="27"/>
  <c r="I15" i="27"/>
  <c r="H16" i="27"/>
  <c r="I16" i="27"/>
  <c r="H17" i="27"/>
  <c r="I17" i="27"/>
  <c r="H18" i="27"/>
  <c r="I18" i="27"/>
  <c r="H19" i="27"/>
  <c r="I19" i="27"/>
  <c r="H20" i="27"/>
  <c r="I20" i="27"/>
  <c r="H21" i="27"/>
  <c r="I21" i="27"/>
  <c r="H22" i="27"/>
  <c r="I22" i="27"/>
  <c r="H23" i="27"/>
  <c r="I23" i="27"/>
  <c r="H24" i="27"/>
  <c r="I24" i="27"/>
  <c r="H25" i="27"/>
  <c r="I25" i="27"/>
  <c r="H26" i="27"/>
  <c r="I26" i="27"/>
  <c r="H27" i="27"/>
  <c r="I27" i="27"/>
  <c r="D6" i="27"/>
  <c r="E6" i="27"/>
  <c r="F6" i="27"/>
  <c r="G6" i="27"/>
  <c r="D7" i="27"/>
  <c r="E7" i="27"/>
  <c r="F7" i="27"/>
  <c r="G7" i="27"/>
  <c r="D8" i="27"/>
  <c r="E8" i="27"/>
  <c r="F8" i="27"/>
  <c r="G8" i="27"/>
  <c r="D9" i="27"/>
  <c r="E9" i="27"/>
  <c r="F9" i="27"/>
  <c r="G9" i="27"/>
  <c r="D10" i="27"/>
  <c r="E10" i="27"/>
  <c r="F10" i="27"/>
  <c r="G10" i="27"/>
  <c r="D11" i="27"/>
  <c r="E11" i="27"/>
  <c r="F11" i="27"/>
  <c r="G11" i="27"/>
  <c r="D12" i="27"/>
  <c r="E12" i="27"/>
  <c r="F12" i="27"/>
  <c r="G12" i="27"/>
  <c r="D13" i="27"/>
  <c r="E13" i="27"/>
  <c r="F13" i="27"/>
  <c r="G13" i="27"/>
  <c r="D14" i="27"/>
  <c r="E14" i="27"/>
  <c r="F14" i="27"/>
  <c r="G14" i="27"/>
  <c r="D15" i="27"/>
  <c r="E15" i="27"/>
  <c r="F15" i="27"/>
  <c r="G15" i="27"/>
  <c r="D16" i="27"/>
  <c r="E16" i="27"/>
  <c r="F16" i="27"/>
  <c r="G16" i="27"/>
  <c r="D17" i="27"/>
  <c r="E17" i="27"/>
  <c r="F17" i="27"/>
  <c r="G17" i="27"/>
  <c r="D18" i="27"/>
  <c r="E18" i="27"/>
  <c r="F18" i="27"/>
  <c r="G18" i="27"/>
  <c r="D19" i="27"/>
  <c r="E19" i="27"/>
  <c r="F19" i="27"/>
  <c r="G19" i="27"/>
  <c r="D20" i="27"/>
  <c r="E20" i="27"/>
  <c r="F20" i="27"/>
  <c r="G20" i="27"/>
  <c r="D21" i="27"/>
  <c r="E21" i="27"/>
  <c r="F21" i="27"/>
  <c r="G21" i="27"/>
  <c r="D22" i="27"/>
  <c r="E22" i="27"/>
  <c r="F22" i="27"/>
  <c r="G22" i="27"/>
  <c r="D23" i="27"/>
  <c r="E23" i="27"/>
  <c r="F23" i="27"/>
  <c r="G23" i="27"/>
  <c r="D24" i="27"/>
  <c r="E24" i="27"/>
  <c r="F24" i="27"/>
  <c r="G24" i="27"/>
  <c r="D25" i="27"/>
  <c r="E25" i="27"/>
  <c r="F25" i="27"/>
  <c r="G25" i="27"/>
  <c r="D26" i="27"/>
  <c r="E26" i="27"/>
  <c r="F26" i="27"/>
  <c r="G26" i="27"/>
  <c r="D27" i="27"/>
  <c r="E27" i="27"/>
  <c r="F27" i="27"/>
  <c r="G27" i="27"/>
  <c r="J154" i="27"/>
  <c r="K154" i="27"/>
  <c r="L154" i="27"/>
  <c r="AQ27" i="36"/>
  <c r="AQ26" i="36"/>
  <c r="AQ25" i="36"/>
  <c r="AQ24" i="36"/>
  <c r="AQ23" i="36"/>
  <c r="AQ22" i="36"/>
  <c r="AQ21" i="36"/>
  <c r="AQ20" i="36"/>
  <c r="AQ19" i="36"/>
  <c r="AQ18" i="36"/>
  <c r="AQ17" i="36"/>
  <c r="AQ16" i="36"/>
  <c r="AQ15" i="36"/>
  <c r="AQ14" i="36"/>
  <c r="AQ13" i="36"/>
  <c r="AQ12" i="36"/>
  <c r="AQ11" i="36"/>
  <c r="AQ10" i="36"/>
  <c r="AQ9" i="36"/>
  <c r="AQ8" i="36"/>
  <c r="AQ7" i="36"/>
  <c r="AQ6" i="36"/>
  <c r="AO27" i="36"/>
  <c r="AO26" i="36"/>
  <c r="AO25" i="36"/>
  <c r="AO24" i="36"/>
  <c r="AO23" i="36"/>
  <c r="AO22" i="36"/>
  <c r="AO21" i="36"/>
  <c r="AO20" i="36"/>
  <c r="AO19" i="36"/>
  <c r="AO18" i="36"/>
  <c r="AO17" i="36"/>
  <c r="AO16" i="36"/>
  <c r="AO15" i="36"/>
  <c r="AO14" i="36"/>
  <c r="AO13" i="36"/>
  <c r="AO12" i="36"/>
  <c r="AO11" i="36"/>
  <c r="AO10" i="36"/>
  <c r="AO9" i="36"/>
  <c r="AO8" i="36"/>
  <c r="AO7" i="36"/>
  <c r="AO6" i="36"/>
  <c r="AN6" i="36"/>
  <c r="B21" i="36"/>
  <c r="B22" i="36"/>
  <c r="B23" i="36"/>
  <c r="B24" i="36"/>
  <c r="B25" i="36"/>
  <c r="B26" i="36"/>
  <c r="B27" i="36"/>
  <c r="B14" i="36"/>
  <c r="BF18" i="5"/>
  <c r="BF17" i="5"/>
  <c r="BF16" i="5"/>
  <c r="BF15" i="5"/>
  <c r="BF6" i="5"/>
  <c r="BF14" i="5"/>
  <c r="BF13" i="5"/>
  <c r="BF12" i="5"/>
  <c r="BF11" i="5"/>
  <c r="BF10" i="5"/>
  <c r="BF9" i="5"/>
  <c r="BF8" i="5"/>
  <c r="BF7" i="5"/>
  <c r="BD27" i="34"/>
  <c r="S25" i="33"/>
  <c r="S17" i="33"/>
  <c r="S15" i="33"/>
  <c r="AT7" i="33"/>
  <c r="AT6" i="33"/>
  <c r="AN70" i="33"/>
  <c r="AN149" i="33"/>
  <c r="AN150" i="33"/>
  <c r="AN151" i="33"/>
  <c r="AN152" i="33"/>
  <c r="AN153" i="33"/>
  <c r="AN154" i="33"/>
  <c r="AN155" i="33"/>
  <c r="AN156" i="33"/>
  <c r="AN157" i="33"/>
  <c r="AN158" i="33"/>
  <c r="AN159" i="33"/>
  <c r="AN160" i="33"/>
  <c r="AN161" i="33"/>
  <c r="AN162" i="33"/>
  <c r="AN163" i="33"/>
  <c r="AN164" i="33"/>
  <c r="AN165" i="33"/>
  <c r="AN166" i="33"/>
  <c r="AN167" i="33"/>
  <c r="AN168" i="33"/>
  <c r="AN169" i="33"/>
  <c r="AN170" i="33"/>
  <c r="AN171" i="33"/>
  <c r="AN172" i="33"/>
  <c r="AN173" i="33"/>
  <c r="AN174" i="33"/>
  <c r="AN175" i="33"/>
  <c r="AN176" i="33"/>
  <c r="AN177" i="33"/>
  <c r="AN178" i="33"/>
  <c r="AN179" i="33"/>
  <c r="AN180" i="33"/>
  <c r="AN148" i="33"/>
  <c r="AN107" i="33"/>
  <c r="AN108" i="33"/>
  <c r="AN109" i="33"/>
  <c r="AN110" i="33"/>
  <c r="AN111" i="33"/>
  <c r="AN112" i="33"/>
  <c r="AN113" i="33"/>
  <c r="AN114" i="33"/>
  <c r="AN115" i="33"/>
  <c r="AN116" i="33"/>
  <c r="AN117" i="33"/>
  <c r="AN118" i="33"/>
  <c r="AN119" i="33"/>
  <c r="AN120" i="33"/>
  <c r="AN121" i="33"/>
  <c r="AN122" i="33"/>
  <c r="AN123" i="33"/>
  <c r="AN124" i="33"/>
  <c r="AN125" i="33"/>
  <c r="AN126" i="33"/>
  <c r="AN127" i="33"/>
  <c r="AN128" i="33"/>
  <c r="AN129" i="33"/>
  <c r="AN130" i="33"/>
  <c r="AN131" i="33"/>
  <c r="AN132" i="33"/>
  <c r="AN133" i="33"/>
  <c r="AN134" i="33"/>
  <c r="AN135" i="33"/>
  <c r="AN136" i="33"/>
  <c r="AN139" i="33"/>
  <c r="AN140" i="33"/>
  <c r="AN141" i="33"/>
  <c r="AN142" i="33"/>
  <c r="AN106" i="33"/>
  <c r="AN85" i="33"/>
  <c r="AN86" i="33"/>
  <c r="AN87" i="33"/>
  <c r="AN88" i="33"/>
  <c r="AN89" i="33"/>
  <c r="AN90" i="33"/>
  <c r="AN91" i="33"/>
  <c r="AN92" i="33"/>
  <c r="AN93" i="33"/>
  <c r="AN94" i="33"/>
  <c r="AN95" i="33"/>
  <c r="AN96" i="33"/>
  <c r="AN97" i="33"/>
  <c r="AN98" i="33"/>
  <c r="AN99" i="33"/>
  <c r="AN100" i="33"/>
  <c r="AN84" i="33"/>
  <c r="AN71" i="33"/>
  <c r="AN72" i="33"/>
  <c r="AN73" i="33"/>
  <c r="AN74" i="33"/>
  <c r="AN75" i="33"/>
  <c r="AN76" i="33"/>
  <c r="AN77" i="33"/>
  <c r="AN78" i="33"/>
  <c r="AN79" i="33"/>
  <c r="AN80" i="33"/>
  <c r="AN81" i="33"/>
  <c r="AN82" i="33"/>
  <c r="AN35" i="33"/>
  <c r="AN36" i="33"/>
  <c r="AN37" i="33"/>
  <c r="AN38" i="33"/>
  <c r="AN39" i="33"/>
  <c r="AN40" i="33"/>
  <c r="AN41" i="33"/>
  <c r="AN42" i="33"/>
  <c r="AN43" i="33"/>
  <c r="AN44" i="33"/>
  <c r="AN45" i="33"/>
  <c r="AN46" i="33"/>
  <c r="AN47" i="33"/>
  <c r="AN48" i="33"/>
  <c r="AN49" i="33"/>
  <c r="AN50" i="33"/>
  <c r="AN51" i="33"/>
  <c r="AN52" i="33"/>
  <c r="AN53" i="33"/>
  <c r="AN54" i="33"/>
  <c r="AN55" i="33"/>
  <c r="AN56" i="33"/>
  <c r="AN57" i="33"/>
  <c r="AN58" i="33"/>
  <c r="AN59" i="33"/>
  <c r="AN60" i="33"/>
  <c r="AN61" i="33"/>
  <c r="AN62" i="33"/>
  <c r="AN63" i="33"/>
  <c r="AN64" i="33"/>
  <c r="AN34" i="33"/>
  <c r="AG180" i="33"/>
  <c r="AE180" i="33"/>
  <c r="AG179" i="33"/>
  <c r="AE179" i="33"/>
  <c r="AG178" i="33"/>
  <c r="AE178" i="33"/>
  <c r="AG177" i="33"/>
  <c r="AE177" i="33"/>
  <c r="AG176" i="33"/>
  <c r="AE176" i="33"/>
  <c r="AG175" i="33"/>
  <c r="AE175" i="33"/>
  <c r="AG173" i="33"/>
  <c r="AE173" i="33"/>
  <c r="AG172" i="33"/>
  <c r="AE172" i="33"/>
  <c r="AG171" i="33"/>
  <c r="AE171" i="33"/>
  <c r="AG170" i="33"/>
  <c r="AE170" i="33"/>
  <c r="AG169" i="33"/>
  <c r="AE169" i="33"/>
  <c r="AG168" i="33"/>
  <c r="AE168" i="33"/>
  <c r="AG167" i="33"/>
  <c r="AE167" i="33"/>
  <c r="AG165" i="33"/>
  <c r="AE165" i="33"/>
  <c r="AG164" i="33"/>
  <c r="AE164" i="33"/>
  <c r="AG163" i="33"/>
  <c r="AE163" i="33"/>
  <c r="AG162" i="33"/>
  <c r="AE162" i="33"/>
  <c r="AG161" i="33"/>
  <c r="AE161" i="33"/>
  <c r="AG160" i="33"/>
  <c r="AE160" i="33"/>
  <c r="AG159" i="33"/>
  <c r="AE159" i="33"/>
  <c r="AG157" i="33"/>
  <c r="AE157" i="33"/>
  <c r="AG156" i="33"/>
  <c r="AE156" i="33"/>
  <c r="AG155" i="33"/>
  <c r="AE155" i="33"/>
  <c r="AG154" i="33"/>
  <c r="AE154" i="33"/>
  <c r="AG152" i="33"/>
  <c r="AE152" i="33"/>
  <c r="AG151" i="33"/>
  <c r="AE151" i="33"/>
  <c r="AG149" i="33"/>
  <c r="AE149" i="33"/>
  <c r="AG148" i="33"/>
  <c r="AE148" i="33"/>
  <c r="AG142" i="33"/>
  <c r="AE142" i="33"/>
  <c r="AG141" i="33"/>
  <c r="AE141" i="33"/>
  <c r="AG140" i="33"/>
  <c r="AE140" i="33"/>
  <c r="AG139" i="33"/>
  <c r="AE139" i="33"/>
  <c r="AG136" i="33"/>
  <c r="AE136" i="33"/>
  <c r="AG135" i="33"/>
  <c r="AE135" i="33"/>
  <c r="AG134" i="33"/>
  <c r="AE134" i="33"/>
  <c r="AG132" i="33"/>
  <c r="AE132" i="33"/>
  <c r="AG131" i="33"/>
  <c r="AE131" i="33"/>
  <c r="AG130" i="33"/>
  <c r="AE130" i="33"/>
  <c r="AG128" i="33"/>
  <c r="AE128" i="33"/>
  <c r="AG127" i="33"/>
  <c r="AE127" i="33"/>
  <c r="AG126" i="33"/>
  <c r="AE126" i="33"/>
  <c r="AG125" i="33"/>
  <c r="AE125" i="33"/>
  <c r="AG124" i="33"/>
  <c r="AE124" i="33"/>
  <c r="AG123" i="33"/>
  <c r="AE123" i="33"/>
  <c r="AG122" i="33"/>
  <c r="AE122" i="33"/>
  <c r="AG120" i="33"/>
  <c r="AE120" i="33"/>
  <c r="AG119" i="33"/>
  <c r="AE119" i="33"/>
  <c r="AG118" i="33"/>
  <c r="AE118" i="33"/>
  <c r="AG117" i="33"/>
  <c r="AE117" i="33"/>
  <c r="AG116" i="33"/>
  <c r="AE116" i="33"/>
  <c r="AG114" i="33"/>
  <c r="AE114" i="33"/>
  <c r="AG113" i="33"/>
  <c r="AE113" i="33"/>
  <c r="AG111" i="33"/>
  <c r="AE111" i="33"/>
  <c r="AG110" i="33"/>
  <c r="AE110" i="33"/>
  <c r="AG109" i="33"/>
  <c r="AE109" i="33"/>
  <c r="AG108" i="33"/>
  <c r="AE108" i="33"/>
  <c r="AG107" i="33"/>
  <c r="AE107" i="33"/>
  <c r="AG106" i="33"/>
  <c r="AE106" i="33"/>
  <c r="AE100" i="33"/>
  <c r="AG100" i="33"/>
  <c r="AG99" i="33"/>
  <c r="AE99" i="33"/>
  <c r="AG98" i="33"/>
  <c r="AE98" i="33"/>
  <c r="AG96" i="33"/>
  <c r="AE96" i="33"/>
  <c r="AG95" i="33"/>
  <c r="AE95" i="33"/>
  <c r="AG94" i="33"/>
  <c r="AE94" i="33"/>
  <c r="AG93" i="33"/>
  <c r="AE93" i="33"/>
  <c r="AG92" i="33"/>
  <c r="AE92" i="33"/>
  <c r="AG91" i="33"/>
  <c r="AE91" i="33"/>
  <c r="AG90" i="33"/>
  <c r="AE90" i="33"/>
  <c r="AG89" i="33"/>
  <c r="AG88" i="33"/>
  <c r="AE88" i="33"/>
  <c r="AG87" i="33"/>
  <c r="AE87" i="33"/>
  <c r="AG86" i="33"/>
  <c r="AE86" i="33"/>
  <c r="AG85" i="33"/>
  <c r="AE85" i="33"/>
  <c r="AG84" i="33"/>
  <c r="AE84" i="33"/>
  <c r="AG82" i="33"/>
  <c r="AE82" i="33"/>
  <c r="AG81" i="33"/>
  <c r="AE81" i="33"/>
  <c r="AG80" i="33"/>
  <c r="AE80" i="33"/>
  <c r="AG79" i="33"/>
  <c r="AE79" i="33"/>
  <c r="AG78" i="33"/>
  <c r="AE78" i="33"/>
  <c r="AG77" i="33"/>
  <c r="AE77" i="33"/>
  <c r="AG75" i="33"/>
  <c r="AE75" i="33"/>
  <c r="AG74" i="33"/>
  <c r="AE74" i="33"/>
  <c r="AG72" i="33"/>
  <c r="AE72" i="33"/>
  <c r="AG71" i="33"/>
  <c r="AE71" i="33"/>
  <c r="AG70" i="33"/>
  <c r="AE70" i="33"/>
  <c r="AG64" i="33"/>
  <c r="AE64" i="33"/>
  <c r="AG63" i="33"/>
  <c r="AE63" i="33"/>
  <c r="AG62" i="33"/>
  <c r="AE62" i="33"/>
  <c r="AG61" i="33"/>
  <c r="AE61" i="33"/>
  <c r="AG59" i="33"/>
  <c r="AE59" i="33"/>
  <c r="AG58" i="33"/>
  <c r="AE58" i="33"/>
  <c r="AG57" i="33"/>
  <c r="AE57" i="33"/>
  <c r="AG56" i="33"/>
  <c r="AE56" i="33"/>
  <c r="AG55" i="33"/>
  <c r="AE55" i="33"/>
  <c r="AG54" i="33"/>
  <c r="AE54" i="33"/>
  <c r="AG52" i="33"/>
  <c r="AE52" i="33"/>
  <c r="AG51" i="33"/>
  <c r="AE51" i="33"/>
  <c r="AG50" i="33"/>
  <c r="AE50" i="33"/>
  <c r="AG49" i="33"/>
  <c r="AE49" i="33"/>
  <c r="AG48" i="33"/>
  <c r="AE48" i="33"/>
  <c r="AG47" i="33"/>
  <c r="AE47" i="33"/>
  <c r="AG46" i="33"/>
  <c r="AE46" i="33"/>
  <c r="AG45" i="33"/>
  <c r="AE45" i="33"/>
  <c r="AG43" i="33"/>
  <c r="AE43" i="33"/>
  <c r="AG42" i="33"/>
  <c r="AE42" i="33"/>
  <c r="AG41" i="33"/>
  <c r="AE41" i="33"/>
  <c r="AG40" i="33"/>
  <c r="AE40" i="33"/>
  <c r="AG38" i="33"/>
  <c r="AE38" i="33"/>
  <c r="AG37" i="33"/>
  <c r="AE37" i="33"/>
  <c r="AG36" i="33"/>
  <c r="AE36" i="33"/>
  <c r="AG35" i="33"/>
  <c r="AE35" i="33"/>
  <c r="AG34" i="33"/>
  <c r="AE34" i="33"/>
  <c r="P149" i="33"/>
  <c r="P150" i="33"/>
  <c r="P151" i="33"/>
  <c r="P152" i="33"/>
  <c r="P154" i="33"/>
  <c r="P155" i="33"/>
  <c r="P156" i="33"/>
  <c r="P157" i="33"/>
  <c r="P159" i="33"/>
  <c r="P160" i="33"/>
  <c r="P161" i="33"/>
  <c r="P162" i="33"/>
  <c r="P163" i="33"/>
  <c r="P164" i="33"/>
  <c r="P165" i="33"/>
  <c r="P167" i="33"/>
  <c r="P168" i="33"/>
  <c r="P169" i="33"/>
  <c r="P170" i="33"/>
  <c r="P171" i="33"/>
  <c r="P172" i="33"/>
  <c r="P173" i="33"/>
  <c r="P175" i="33"/>
  <c r="P176" i="33"/>
  <c r="P177" i="33"/>
  <c r="P178" i="33"/>
  <c r="P179" i="33"/>
  <c r="P180" i="33"/>
  <c r="P148" i="33"/>
  <c r="N148" i="33"/>
  <c r="N142" i="33"/>
  <c r="N107" i="33"/>
  <c r="P107" i="33"/>
  <c r="N108" i="33"/>
  <c r="P108" i="33"/>
  <c r="N109" i="33"/>
  <c r="P109" i="33"/>
  <c r="N110" i="33"/>
  <c r="P110" i="33"/>
  <c r="N111" i="33"/>
  <c r="P111" i="33"/>
  <c r="N113" i="33"/>
  <c r="P113" i="33"/>
  <c r="N114" i="33"/>
  <c r="P114" i="33"/>
  <c r="N116" i="33"/>
  <c r="P116" i="33"/>
  <c r="N117" i="33"/>
  <c r="P117" i="33"/>
  <c r="N118" i="33"/>
  <c r="P118" i="33"/>
  <c r="N119" i="33"/>
  <c r="P119" i="33"/>
  <c r="N120" i="33"/>
  <c r="P120" i="33"/>
  <c r="N122" i="33"/>
  <c r="P122" i="33"/>
  <c r="N123" i="33"/>
  <c r="P123" i="33"/>
  <c r="N124" i="33"/>
  <c r="P124" i="33"/>
  <c r="N125" i="33"/>
  <c r="P125" i="33"/>
  <c r="N126" i="33"/>
  <c r="P126" i="33"/>
  <c r="N127" i="33"/>
  <c r="P127" i="33"/>
  <c r="N128" i="33"/>
  <c r="P128" i="33"/>
  <c r="N130" i="33"/>
  <c r="P130" i="33"/>
  <c r="N131" i="33"/>
  <c r="P131" i="33"/>
  <c r="N132" i="33"/>
  <c r="P132" i="33"/>
  <c r="N133" i="33"/>
  <c r="P133" i="33"/>
  <c r="N134" i="33"/>
  <c r="P134" i="33"/>
  <c r="N135" i="33"/>
  <c r="P135" i="33"/>
  <c r="N136" i="33"/>
  <c r="P136" i="33"/>
  <c r="N139" i="33"/>
  <c r="P139" i="33"/>
  <c r="N140" i="33"/>
  <c r="P140" i="33"/>
  <c r="N141" i="33"/>
  <c r="P141" i="33"/>
  <c r="P142" i="33"/>
  <c r="P106" i="33"/>
  <c r="N106" i="33"/>
  <c r="N71" i="33"/>
  <c r="P71" i="33"/>
  <c r="N72" i="33"/>
  <c r="P72" i="33"/>
  <c r="N74" i="33"/>
  <c r="P74" i="33"/>
  <c r="N75" i="33"/>
  <c r="P75" i="33"/>
  <c r="N77" i="33"/>
  <c r="P77" i="33"/>
  <c r="N78" i="33"/>
  <c r="P78" i="33"/>
  <c r="N79" i="33"/>
  <c r="P79" i="33"/>
  <c r="N80" i="33"/>
  <c r="P80" i="33"/>
  <c r="N81" i="33"/>
  <c r="P81" i="33"/>
  <c r="N82" i="33"/>
  <c r="P82" i="33"/>
  <c r="N84" i="33"/>
  <c r="P84" i="33"/>
  <c r="N85" i="33"/>
  <c r="P85" i="33"/>
  <c r="N86" i="33"/>
  <c r="P86" i="33"/>
  <c r="N87" i="33"/>
  <c r="P87" i="33"/>
  <c r="N88" i="33"/>
  <c r="P88" i="33"/>
  <c r="N90" i="33"/>
  <c r="P90" i="33"/>
  <c r="N91" i="33"/>
  <c r="P91" i="33"/>
  <c r="N92" i="33"/>
  <c r="P92" i="33"/>
  <c r="N93" i="33"/>
  <c r="P93" i="33"/>
  <c r="N94" i="33"/>
  <c r="P94" i="33"/>
  <c r="N95" i="33"/>
  <c r="P95" i="33"/>
  <c r="N96" i="33"/>
  <c r="P96" i="33"/>
  <c r="N98" i="33"/>
  <c r="P98" i="33"/>
  <c r="N99" i="33"/>
  <c r="P99" i="33"/>
  <c r="N100" i="33"/>
  <c r="P100" i="33"/>
  <c r="P70" i="33"/>
  <c r="N70" i="33"/>
  <c r="N64" i="33"/>
  <c r="P64" i="33"/>
  <c r="N62" i="33"/>
  <c r="P62" i="33"/>
  <c r="N63" i="33"/>
  <c r="P63" i="33"/>
  <c r="P61" i="33"/>
  <c r="N61" i="33"/>
  <c r="N55" i="33"/>
  <c r="P55" i="33"/>
  <c r="N56" i="33"/>
  <c r="P56" i="33"/>
  <c r="N57" i="33"/>
  <c r="P57" i="33"/>
  <c r="N58" i="33"/>
  <c r="P58" i="33"/>
  <c r="N59" i="33"/>
  <c r="P59" i="33"/>
  <c r="P54" i="33"/>
  <c r="N54" i="33"/>
  <c r="N46" i="33"/>
  <c r="P46" i="33"/>
  <c r="N47" i="33"/>
  <c r="P47" i="33"/>
  <c r="N48" i="33"/>
  <c r="P48" i="33"/>
  <c r="N49" i="33"/>
  <c r="P49" i="33"/>
  <c r="N50" i="33"/>
  <c r="P50" i="33"/>
  <c r="N51" i="33"/>
  <c r="P51" i="33"/>
  <c r="N52" i="33"/>
  <c r="P52" i="33"/>
  <c r="P45" i="33"/>
  <c r="N45" i="33"/>
  <c r="N8" i="33" s="1"/>
  <c r="N41" i="33"/>
  <c r="P41" i="33"/>
  <c r="N42" i="33"/>
  <c r="P42" i="33"/>
  <c r="N43" i="33"/>
  <c r="P43" i="33"/>
  <c r="P40" i="33"/>
  <c r="N40" i="33"/>
  <c r="P34" i="33"/>
  <c r="P35" i="33"/>
  <c r="P36" i="33"/>
  <c r="P37" i="33"/>
  <c r="P38" i="33"/>
  <c r="N35" i="33"/>
  <c r="N36" i="33"/>
  <c r="N38" i="33"/>
  <c r="N34" i="33"/>
  <c r="M154" i="27" l="1"/>
  <c r="N149" i="33"/>
  <c r="N152" i="33" l="1"/>
  <c r="N151" i="33"/>
  <c r="N150" i="33"/>
  <c r="AP180" i="36"/>
  <c r="AD180" i="36"/>
  <c r="T180" i="36"/>
  <c r="R180" i="36"/>
  <c r="R27" i="36" s="1"/>
  <c r="P180" i="36"/>
  <c r="N180" i="36"/>
  <c r="K180" i="36"/>
  <c r="J180" i="36"/>
  <c r="AP179" i="36"/>
  <c r="AD179" i="36"/>
  <c r="K179" i="36"/>
  <c r="J179" i="36"/>
  <c r="AP178" i="36"/>
  <c r="AD178" i="36"/>
  <c r="K178" i="36"/>
  <c r="J178" i="36"/>
  <c r="AP177" i="36"/>
  <c r="AD177" i="36"/>
  <c r="K177" i="36"/>
  <c r="J177" i="36"/>
  <c r="AP176" i="36"/>
  <c r="AD176" i="36"/>
  <c r="K176" i="36"/>
  <c r="J176" i="36"/>
  <c r="AP175" i="36"/>
  <c r="AD175" i="36"/>
  <c r="K175" i="36"/>
  <c r="J175" i="36"/>
  <c r="J27" i="36" s="1"/>
  <c r="L28" i="32" s="1"/>
  <c r="AP173" i="36"/>
  <c r="AD173" i="36"/>
  <c r="K173" i="36"/>
  <c r="J173" i="36"/>
  <c r="AP172" i="36"/>
  <c r="AD172" i="36"/>
  <c r="K172" i="36"/>
  <c r="J172" i="36"/>
  <c r="AP171" i="36"/>
  <c r="AD171" i="36"/>
  <c r="K171" i="36"/>
  <c r="J171" i="36"/>
  <c r="AP170" i="36"/>
  <c r="AD170" i="36"/>
  <c r="K170" i="36"/>
  <c r="J170" i="36"/>
  <c r="AP169" i="36"/>
  <c r="AD169" i="36"/>
  <c r="K169" i="36"/>
  <c r="J169" i="36"/>
  <c r="AP168" i="36"/>
  <c r="AD168" i="36"/>
  <c r="K168" i="36"/>
  <c r="J168" i="36"/>
  <c r="AP167" i="36"/>
  <c r="AD167" i="36"/>
  <c r="K167" i="36"/>
  <c r="J167" i="36"/>
  <c r="AP166" i="36"/>
  <c r="AP165" i="36"/>
  <c r="AD165" i="36"/>
  <c r="K165" i="36"/>
  <c r="J165" i="36"/>
  <c r="AP164" i="36"/>
  <c r="AD164" i="36"/>
  <c r="K164" i="36"/>
  <c r="J164" i="36"/>
  <c r="AP163" i="36"/>
  <c r="AD163" i="36"/>
  <c r="K163" i="36"/>
  <c r="J163" i="36"/>
  <c r="AP162" i="36"/>
  <c r="AD162" i="36"/>
  <c r="K162" i="36"/>
  <c r="J162" i="36"/>
  <c r="AP161" i="36"/>
  <c r="AD161" i="36"/>
  <c r="K161" i="36"/>
  <c r="J161" i="36"/>
  <c r="AP160" i="36"/>
  <c r="AD160" i="36"/>
  <c r="K160" i="36"/>
  <c r="J160" i="36"/>
  <c r="AP159" i="36"/>
  <c r="AD159" i="36"/>
  <c r="K159" i="36"/>
  <c r="J159" i="36"/>
  <c r="AP157" i="36"/>
  <c r="AD157" i="36"/>
  <c r="K157" i="36"/>
  <c r="J157" i="36"/>
  <c r="AP156" i="36"/>
  <c r="AD156" i="36"/>
  <c r="K156" i="36"/>
  <c r="J156" i="36"/>
  <c r="AP155" i="36"/>
  <c r="AD155" i="36"/>
  <c r="K155" i="36"/>
  <c r="J155" i="36"/>
  <c r="AP154" i="36"/>
  <c r="AD154" i="36"/>
  <c r="K154" i="36"/>
  <c r="K24" i="36" s="1"/>
  <c r="J154" i="36"/>
  <c r="AP152" i="36"/>
  <c r="AD152" i="36"/>
  <c r="K152" i="36"/>
  <c r="J152" i="36"/>
  <c r="AP151" i="36"/>
  <c r="AD151" i="36"/>
  <c r="K151" i="36"/>
  <c r="J151" i="36"/>
  <c r="AP150" i="36"/>
  <c r="AD150" i="36"/>
  <c r="K150" i="36"/>
  <c r="J150" i="36"/>
  <c r="AP149" i="36"/>
  <c r="AD149" i="36"/>
  <c r="K149" i="36"/>
  <c r="J149" i="36"/>
  <c r="AP148" i="36"/>
  <c r="AD148" i="36"/>
  <c r="W148" i="36"/>
  <c r="V148" i="36"/>
  <c r="K148" i="36"/>
  <c r="J148" i="36"/>
  <c r="AP142" i="36"/>
  <c r="AD142" i="36"/>
  <c r="K142" i="36"/>
  <c r="J142" i="36"/>
  <c r="AP141" i="36"/>
  <c r="AD141" i="36"/>
  <c r="K141" i="36"/>
  <c r="J141" i="36"/>
  <c r="AP140" i="36"/>
  <c r="AD140" i="36"/>
  <c r="K140" i="36"/>
  <c r="J140" i="36"/>
  <c r="AP139" i="36"/>
  <c r="AD139" i="36"/>
  <c r="K139" i="36"/>
  <c r="J139" i="36"/>
  <c r="AP138" i="36"/>
  <c r="AD138" i="36"/>
  <c r="K138" i="36"/>
  <c r="K22" i="36" s="1"/>
  <c r="J138" i="36"/>
  <c r="AP137" i="36"/>
  <c r="AP136" i="36"/>
  <c r="AD136" i="36"/>
  <c r="K136" i="36"/>
  <c r="J136" i="36"/>
  <c r="AP135" i="36"/>
  <c r="AD135" i="36"/>
  <c r="K135" i="36"/>
  <c r="J135" i="36"/>
  <c r="AP134" i="36"/>
  <c r="AD134" i="36"/>
  <c r="K134" i="36"/>
  <c r="J134" i="36"/>
  <c r="J21" i="36" s="1"/>
  <c r="L22" i="32" s="1"/>
  <c r="AP132" i="36"/>
  <c r="AD132" i="36"/>
  <c r="K132" i="36"/>
  <c r="J132" i="36"/>
  <c r="AP131" i="36"/>
  <c r="AD131" i="36"/>
  <c r="K131" i="36"/>
  <c r="J131" i="36"/>
  <c r="AP130" i="36"/>
  <c r="AD130" i="36"/>
  <c r="K130" i="36"/>
  <c r="J130" i="36"/>
  <c r="AP128" i="36"/>
  <c r="AD128" i="36"/>
  <c r="K128" i="36"/>
  <c r="J128" i="36"/>
  <c r="AP127" i="36"/>
  <c r="AD127" i="36"/>
  <c r="K127" i="36"/>
  <c r="J127" i="36"/>
  <c r="AP126" i="36"/>
  <c r="AD126" i="36"/>
  <c r="K126" i="36"/>
  <c r="J126" i="36"/>
  <c r="AP125" i="36"/>
  <c r="AD125" i="36"/>
  <c r="K125" i="36"/>
  <c r="J125" i="36"/>
  <c r="AP124" i="36"/>
  <c r="AD124" i="36"/>
  <c r="K124" i="36"/>
  <c r="J124" i="36"/>
  <c r="AP123" i="36"/>
  <c r="AD123" i="36"/>
  <c r="K123" i="36"/>
  <c r="J123" i="36"/>
  <c r="AP122" i="36"/>
  <c r="AD122" i="36"/>
  <c r="K122" i="36"/>
  <c r="J122" i="36"/>
  <c r="K121" i="36"/>
  <c r="J121" i="36"/>
  <c r="AP120" i="36"/>
  <c r="AD120" i="36"/>
  <c r="K120" i="36"/>
  <c r="J120" i="36"/>
  <c r="AP119" i="36"/>
  <c r="AD119" i="36"/>
  <c r="K119" i="36"/>
  <c r="J119" i="36"/>
  <c r="AP118" i="36"/>
  <c r="AD118" i="36"/>
  <c r="K118" i="36"/>
  <c r="J118" i="36"/>
  <c r="AP117" i="36"/>
  <c r="AD117" i="36"/>
  <c r="K117" i="36"/>
  <c r="J117" i="36"/>
  <c r="AP116" i="36"/>
  <c r="AD116" i="36"/>
  <c r="K116" i="36"/>
  <c r="J116" i="36"/>
  <c r="AP114" i="36"/>
  <c r="AD114" i="36"/>
  <c r="K114" i="36"/>
  <c r="J114" i="36"/>
  <c r="AP113" i="36"/>
  <c r="AD113" i="36"/>
  <c r="K113" i="36"/>
  <c r="J113" i="36"/>
  <c r="AP111" i="36"/>
  <c r="AD111" i="36"/>
  <c r="K111" i="36"/>
  <c r="J111" i="36"/>
  <c r="AP110" i="36"/>
  <c r="AD110" i="36"/>
  <c r="K110" i="36"/>
  <c r="J110" i="36"/>
  <c r="AP109" i="36"/>
  <c r="AD109" i="36"/>
  <c r="K109" i="36"/>
  <c r="J109" i="36"/>
  <c r="AP108" i="36"/>
  <c r="AD108" i="36"/>
  <c r="K108" i="36"/>
  <c r="J108" i="36"/>
  <c r="AP107" i="36"/>
  <c r="AD107" i="36"/>
  <c r="K107" i="36"/>
  <c r="J107" i="36"/>
  <c r="AP106" i="36"/>
  <c r="AD106" i="36"/>
  <c r="K106" i="36"/>
  <c r="J106" i="36"/>
  <c r="AP100" i="36"/>
  <c r="AD100" i="36"/>
  <c r="K100" i="36"/>
  <c r="J100" i="36"/>
  <c r="AP99" i="36"/>
  <c r="AD99" i="36"/>
  <c r="K99" i="36"/>
  <c r="J99" i="36"/>
  <c r="AP98" i="36"/>
  <c r="AD98" i="36"/>
  <c r="K98" i="36"/>
  <c r="J98" i="36"/>
  <c r="AP96" i="36"/>
  <c r="AD96" i="36"/>
  <c r="K96" i="36"/>
  <c r="J96" i="36"/>
  <c r="AP95" i="36"/>
  <c r="AD95" i="36"/>
  <c r="K95" i="36"/>
  <c r="J95" i="36"/>
  <c r="AP94" i="36"/>
  <c r="AD94" i="36"/>
  <c r="K94" i="36"/>
  <c r="J94" i="36"/>
  <c r="AP93" i="36"/>
  <c r="AD93" i="36"/>
  <c r="K93" i="36"/>
  <c r="J93" i="36"/>
  <c r="AP92" i="36"/>
  <c r="AD92" i="36"/>
  <c r="K92" i="36"/>
  <c r="J92" i="36"/>
  <c r="AP91" i="36"/>
  <c r="AD91" i="36"/>
  <c r="K91" i="36"/>
  <c r="J91" i="36"/>
  <c r="AP90" i="36"/>
  <c r="AD90" i="36"/>
  <c r="K90" i="36"/>
  <c r="J90" i="36"/>
  <c r="K89" i="36"/>
  <c r="J89" i="36"/>
  <c r="AP88" i="36"/>
  <c r="AD88" i="36"/>
  <c r="AP87" i="36"/>
  <c r="AD87" i="36"/>
  <c r="AP86" i="36"/>
  <c r="AD86" i="36"/>
  <c r="AP85" i="36"/>
  <c r="AD85" i="36"/>
  <c r="AP84" i="36"/>
  <c r="AD84" i="36"/>
  <c r="K83" i="36"/>
  <c r="J83" i="36"/>
  <c r="AP82" i="36"/>
  <c r="AD82" i="36"/>
  <c r="K82" i="36"/>
  <c r="J82" i="36"/>
  <c r="AP81" i="36"/>
  <c r="AD81" i="36"/>
  <c r="K81" i="36"/>
  <c r="J81" i="36"/>
  <c r="AP80" i="36"/>
  <c r="AD80" i="36"/>
  <c r="K80" i="36"/>
  <c r="J80" i="36"/>
  <c r="AP79" i="36"/>
  <c r="AD79" i="36"/>
  <c r="K79" i="36"/>
  <c r="J79" i="36"/>
  <c r="AP78" i="36"/>
  <c r="AD78" i="36"/>
  <c r="K78" i="36"/>
  <c r="J78" i="36"/>
  <c r="AP77" i="36"/>
  <c r="AD77" i="36"/>
  <c r="K77" i="36"/>
  <c r="J77" i="36"/>
  <c r="AP76" i="36"/>
  <c r="AD76" i="36"/>
  <c r="K76" i="36"/>
  <c r="J76" i="36"/>
  <c r="AP75" i="36"/>
  <c r="AD75" i="36"/>
  <c r="K75" i="36"/>
  <c r="J75" i="36"/>
  <c r="AP74" i="36"/>
  <c r="AD74" i="36"/>
  <c r="K74" i="36"/>
  <c r="J74" i="36"/>
  <c r="J12" i="36" s="1"/>
  <c r="L13" i="32" s="1"/>
  <c r="AP73" i="36"/>
  <c r="K73" i="36"/>
  <c r="J73" i="36"/>
  <c r="AP72" i="36"/>
  <c r="K72" i="36"/>
  <c r="J72" i="36"/>
  <c r="AP71" i="36"/>
  <c r="AD71" i="36"/>
  <c r="K71" i="36"/>
  <c r="J71" i="36"/>
  <c r="AP70" i="36"/>
  <c r="AD70" i="36"/>
  <c r="K70" i="36"/>
  <c r="J70" i="36"/>
  <c r="J11" i="36" s="1"/>
  <c r="L12" i="32" s="1"/>
  <c r="AP64" i="36"/>
  <c r="AD64" i="36"/>
  <c r="K64" i="36"/>
  <c r="J64" i="36"/>
  <c r="AP63" i="36"/>
  <c r="AD63" i="36"/>
  <c r="K63" i="36"/>
  <c r="J63" i="36"/>
  <c r="AP62" i="36"/>
  <c r="AD62" i="36"/>
  <c r="K62" i="36"/>
  <c r="J62" i="36"/>
  <c r="AP61" i="36"/>
  <c r="AD61" i="36"/>
  <c r="K61" i="36"/>
  <c r="J61" i="36"/>
  <c r="J10" i="36" s="1"/>
  <c r="L11" i="32" s="1"/>
  <c r="AP59" i="36"/>
  <c r="AD59" i="36"/>
  <c r="K59" i="36"/>
  <c r="J59" i="36"/>
  <c r="AP58" i="36"/>
  <c r="AD58" i="36"/>
  <c r="K58" i="36"/>
  <c r="J58" i="36"/>
  <c r="AP57" i="36"/>
  <c r="AD57" i="36"/>
  <c r="K57" i="36"/>
  <c r="J57" i="36"/>
  <c r="AP56" i="36"/>
  <c r="AD56" i="36"/>
  <c r="K56" i="36"/>
  <c r="J56" i="36"/>
  <c r="AP55" i="36"/>
  <c r="AD55" i="36"/>
  <c r="K55" i="36"/>
  <c r="J55" i="36"/>
  <c r="AP54" i="36"/>
  <c r="AD54" i="36"/>
  <c r="K54" i="36"/>
  <c r="J54" i="36"/>
  <c r="J9" i="36" s="1"/>
  <c r="L10" i="32" s="1"/>
  <c r="K53" i="36"/>
  <c r="J53" i="36"/>
  <c r="AP52" i="36"/>
  <c r="AD52" i="36"/>
  <c r="K52" i="36"/>
  <c r="J52" i="36"/>
  <c r="AP51" i="36"/>
  <c r="AD51" i="36"/>
  <c r="K51" i="36"/>
  <c r="J51" i="36"/>
  <c r="AP50" i="36"/>
  <c r="AD50" i="36"/>
  <c r="K50" i="36"/>
  <c r="J50" i="36"/>
  <c r="AP49" i="36"/>
  <c r="AD49" i="36"/>
  <c r="K49" i="36"/>
  <c r="J49" i="36"/>
  <c r="AP48" i="36"/>
  <c r="AD48" i="36"/>
  <c r="K48" i="36"/>
  <c r="J48" i="36"/>
  <c r="AP47" i="36"/>
  <c r="AD47" i="36"/>
  <c r="K47" i="36"/>
  <c r="J47" i="36"/>
  <c r="AP46" i="36"/>
  <c r="AD46" i="36"/>
  <c r="K46" i="36"/>
  <c r="J46" i="36"/>
  <c r="AP45" i="36"/>
  <c r="AD45" i="36"/>
  <c r="K45" i="36"/>
  <c r="J45" i="36"/>
  <c r="J8" i="36" s="1"/>
  <c r="K44" i="36"/>
  <c r="J44" i="36"/>
  <c r="AP43" i="36"/>
  <c r="AD43" i="36"/>
  <c r="K43" i="36"/>
  <c r="J43" i="36"/>
  <c r="AP42" i="36"/>
  <c r="AD42" i="36"/>
  <c r="K42" i="36"/>
  <c r="J42" i="36"/>
  <c r="AP41" i="36"/>
  <c r="AD41" i="36"/>
  <c r="K41" i="36"/>
  <c r="J41" i="36"/>
  <c r="AP40" i="36"/>
  <c r="AD40" i="36"/>
  <c r="K40" i="36"/>
  <c r="J40" i="36"/>
  <c r="J7" i="36" s="1"/>
  <c r="AP38" i="36"/>
  <c r="AD38" i="36"/>
  <c r="K38" i="36"/>
  <c r="J38" i="36"/>
  <c r="AP37" i="36"/>
  <c r="AD37" i="36"/>
  <c r="K37" i="36"/>
  <c r="J37" i="36"/>
  <c r="AP36" i="36"/>
  <c r="AD36" i="36"/>
  <c r="K36" i="36"/>
  <c r="J36" i="36"/>
  <c r="AP35" i="36"/>
  <c r="AD35" i="36"/>
  <c r="K35" i="36"/>
  <c r="J35" i="36"/>
  <c r="J6" i="36" s="1"/>
  <c r="AP34" i="36"/>
  <c r="AD34" i="36"/>
  <c r="W34" i="36"/>
  <c r="K34" i="36"/>
  <c r="AQ28" i="36"/>
  <c r="AO28" i="36"/>
  <c r="AN27" i="36"/>
  <c r="AM27" i="36"/>
  <c r="AL27" i="36"/>
  <c r="AK27" i="36"/>
  <c r="AJ27" i="36"/>
  <c r="AG27" i="36"/>
  <c r="O28" i="32" s="1"/>
  <c r="AF27" i="36"/>
  <c r="AE27" i="36"/>
  <c r="AC27" i="36"/>
  <c r="AB27" i="36"/>
  <c r="AA27" i="36"/>
  <c r="Z27" i="36"/>
  <c r="W27" i="36"/>
  <c r="U27" i="36"/>
  <c r="T27" i="36"/>
  <c r="S27" i="36"/>
  <c r="Q27" i="36"/>
  <c r="P27" i="36"/>
  <c r="O27" i="36"/>
  <c r="K27" i="36"/>
  <c r="I27" i="36"/>
  <c r="H27" i="36"/>
  <c r="G27" i="36"/>
  <c r="F27" i="36"/>
  <c r="E27" i="36"/>
  <c r="D27" i="36"/>
  <c r="C27" i="36"/>
  <c r="AN26" i="36"/>
  <c r="AM26" i="36"/>
  <c r="AL26" i="36"/>
  <c r="AK26" i="36"/>
  <c r="AJ26" i="36"/>
  <c r="AG26" i="36"/>
  <c r="O27" i="32" s="1"/>
  <c r="AF26" i="36"/>
  <c r="AE26" i="36"/>
  <c r="AC26" i="36"/>
  <c r="AB26" i="36"/>
  <c r="AA26" i="36"/>
  <c r="Z26" i="36"/>
  <c r="W26" i="36"/>
  <c r="V26" i="36"/>
  <c r="U26" i="36"/>
  <c r="T26" i="36"/>
  <c r="S26" i="36"/>
  <c r="R26" i="36"/>
  <c r="Q26" i="36"/>
  <c r="P26" i="36"/>
  <c r="O26" i="36"/>
  <c r="N26" i="36"/>
  <c r="K26" i="36"/>
  <c r="J26" i="36"/>
  <c r="L27" i="32" s="1"/>
  <c r="I26" i="36"/>
  <c r="H26" i="36"/>
  <c r="G26" i="36"/>
  <c r="F26" i="36"/>
  <c r="E26" i="36"/>
  <c r="D26" i="36"/>
  <c r="C26" i="36"/>
  <c r="AN25" i="36"/>
  <c r="AM25" i="36"/>
  <c r="AL25" i="36"/>
  <c r="AK25" i="36"/>
  <c r="AJ25" i="36"/>
  <c r="AG25" i="36"/>
  <c r="O26" i="32" s="1"/>
  <c r="AF25" i="36"/>
  <c r="AE25" i="36"/>
  <c r="AC25" i="36"/>
  <c r="AB25" i="36"/>
  <c r="AA25" i="36"/>
  <c r="Z25" i="36"/>
  <c r="W25" i="36"/>
  <c r="V25" i="36"/>
  <c r="U25" i="36"/>
  <c r="T25" i="36"/>
  <c r="S25" i="36"/>
  <c r="R25" i="36"/>
  <c r="Q25" i="36"/>
  <c r="P25" i="36"/>
  <c r="O25" i="36"/>
  <c r="N25" i="36"/>
  <c r="K25" i="36"/>
  <c r="J25" i="36"/>
  <c r="L26" i="32" s="1"/>
  <c r="I25" i="36"/>
  <c r="H25" i="36"/>
  <c r="G25" i="36"/>
  <c r="F25" i="36"/>
  <c r="E25" i="36"/>
  <c r="D25" i="36"/>
  <c r="C25" i="36"/>
  <c r="AN24" i="36"/>
  <c r="AM24" i="36"/>
  <c r="AL24" i="36"/>
  <c r="AK24" i="36"/>
  <c r="AJ24" i="36"/>
  <c r="AG24" i="36"/>
  <c r="O25" i="32" s="1"/>
  <c r="AF24" i="36"/>
  <c r="AE24" i="36"/>
  <c r="AC24" i="36"/>
  <c r="AB24" i="36"/>
  <c r="AA24" i="36"/>
  <c r="Z24" i="36"/>
  <c r="W24" i="36"/>
  <c r="V24" i="36"/>
  <c r="U24" i="36"/>
  <c r="T24" i="36"/>
  <c r="S24" i="36"/>
  <c r="R24" i="36"/>
  <c r="Q24" i="36"/>
  <c r="P24" i="36"/>
  <c r="O24" i="36"/>
  <c r="N24" i="36"/>
  <c r="J24" i="36"/>
  <c r="L25" i="32" s="1"/>
  <c r="I24" i="36"/>
  <c r="H24" i="36"/>
  <c r="G24" i="36"/>
  <c r="F24" i="36"/>
  <c r="E24" i="36"/>
  <c r="D24" i="36"/>
  <c r="C24" i="36"/>
  <c r="AN23" i="36"/>
  <c r="AM23" i="36"/>
  <c r="AL23" i="36"/>
  <c r="AK23" i="36"/>
  <c r="AJ23" i="36"/>
  <c r="AG23" i="36"/>
  <c r="O24" i="32" s="1"/>
  <c r="AF23" i="36"/>
  <c r="AE23" i="36"/>
  <c r="AC23" i="36"/>
  <c r="AB23" i="36"/>
  <c r="AA23" i="36"/>
  <c r="Z23" i="36"/>
  <c r="W23" i="36"/>
  <c r="V23" i="36"/>
  <c r="U23" i="36"/>
  <c r="T23" i="36"/>
  <c r="S23" i="36"/>
  <c r="R23" i="36"/>
  <c r="Q23" i="36"/>
  <c r="P23" i="36"/>
  <c r="O23" i="36"/>
  <c r="N23" i="36"/>
  <c r="K23" i="36"/>
  <c r="J23" i="36"/>
  <c r="L24" i="32" s="1"/>
  <c r="I23" i="36"/>
  <c r="H23" i="36"/>
  <c r="G23" i="36"/>
  <c r="F23" i="36"/>
  <c r="E23" i="36"/>
  <c r="D23" i="36"/>
  <c r="C23" i="36"/>
  <c r="AN22" i="36"/>
  <c r="AM22" i="36"/>
  <c r="AL22" i="36"/>
  <c r="AK22" i="36"/>
  <c r="AJ22" i="36"/>
  <c r="AG22" i="36"/>
  <c r="O23" i="32" s="1"/>
  <c r="AF22" i="36"/>
  <c r="AE22" i="36"/>
  <c r="AC22" i="36"/>
  <c r="AB22" i="36"/>
  <c r="AA22" i="36"/>
  <c r="Z22" i="36"/>
  <c r="W22" i="36"/>
  <c r="V22" i="36"/>
  <c r="U22" i="36"/>
  <c r="T22" i="36"/>
  <c r="S22" i="36"/>
  <c r="R22" i="36"/>
  <c r="Q22" i="36"/>
  <c r="P22" i="36"/>
  <c r="O22" i="36"/>
  <c r="N22" i="36"/>
  <c r="J22" i="36"/>
  <c r="L23" i="32" s="1"/>
  <c r="I22" i="36"/>
  <c r="H22" i="36"/>
  <c r="G22" i="36"/>
  <c r="F22" i="36"/>
  <c r="E22" i="36"/>
  <c r="D22" i="36"/>
  <c r="C22" i="36"/>
  <c r="AN21" i="36"/>
  <c r="AM21" i="36"/>
  <c r="AL21" i="36"/>
  <c r="AK21" i="36"/>
  <c r="AJ21" i="36"/>
  <c r="AG21" i="36"/>
  <c r="O22" i="32" s="1"/>
  <c r="AF21" i="36"/>
  <c r="AE21" i="36"/>
  <c r="AC21" i="36"/>
  <c r="AB21" i="36"/>
  <c r="AA21" i="36"/>
  <c r="Z21" i="36"/>
  <c r="W21" i="36"/>
  <c r="V21" i="36"/>
  <c r="U21" i="36"/>
  <c r="T21" i="36"/>
  <c r="S21" i="36"/>
  <c r="R21" i="36"/>
  <c r="Q21" i="36"/>
  <c r="P21" i="36"/>
  <c r="O21" i="36"/>
  <c r="N21" i="36"/>
  <c r="K21" i="36"/>
  <c r="I21" i="36"/>
  <c r="H21" i="36"/>
  <c r="G21" i="36"/>
  <c r="F21" i="36"/>
  <c r="E21" i="36"/>
  <c r="D21" i="36"/>
  <c r="C21" i="36"/>
  <c r="AN20" i="36"/>
  <c r="AM20" i="36"/>
  <c r="AL20" i="36"/>
  <c r="AK20" i="36"/>
  <c r="AJ20" i="36"/>
  <c r="AG20" i="36"/>
  <c r="O21" i="32" s="1"/>
  <c r="AF20" i="36"/>
  <c r="AE20" i="36"/>
  <c r="AC20" i="36"/>
  <c r="AB20" i="36"/>
  <c r="AA20" i="36"/>
  <c r="Z20" i="36"/>
  <c r="W20" i="36"/>
  <c r="V20" i="36"/>
  <c r="U20" i="36"/>
  <c r="T20" i="36"/>
  <c r="S20" i="36"/>
  <c r="R20" i="36"/>
  <c r="Q20" i="36"/>
  <c r="P20" i="36"/>
  <c r="O20" i="36"/>
  <c r="N20" i="36"/>
  <c r="K20" i="36"/>
  <c r="J20" i="36"/>
  <c r="L21" i="32" s="1"/>
  <c r="I20" i="36"/>
  <c r="H20" i="36"/>
  <c r="G20" i="36"/>
  <c r="F20" i="36"/>
  <c r="E20" i="36"/>
  <c r="D20" i="36"/>
  <c r="C20" i="36"/>
  <c r="B20" i="36"/>
  <c r="AN19" i="36"/>
  <c r="AM19" i="36"/>
  <c r="AL19" i="36"/>
  <c r="AK19" i="36"/>
  <c r="AJ19" i="36"/>
  <c r="AG19" i="36"/>
  <c r="O20" i="32" s="1"/>
  <c r="AF19" i="36"/>
  <c r="AE19" i="36"/>
  <c r="AC19" i="36"/>
  <c r="AB19" i="36"/>
  <c r="AA19" i="36"/>
  <c r="Z19" i="36"/>
  <c r="W19" i="36"/>
  <c r="V19" i="36"/>
  <c r="U19" i="36"/>
  <c r="T19" i="36"/>
  <c r="S19" i="36"/>
  <c r="R19" i="36"/>
  <c r="Q19" i="36"/>
  <c r="P19" i="36"/>
  <c r="O19" i="36"/>
  <c r="N19" i="36"/>
  <c r="K19" i="36"/>
  <c r="J19" i="36"/>
  <c r="L20" i="32" s="1"/>
  <c r="I19" i="36"/>
  <c r="H19" i="36"/>
  <c r="G19" i="36"/>
  <c r="F19" i="36"/>
  <c r="E19" i="36"/>
  <c r="D19" i="36"/>
  <c r="C19" i="36"/>
  <c r="B19" i="36"/>
  <c r="AN18" i="36"/>
  <c r="AM18" i="36"/>
  <c r="AL18" i="36"/>
  <c r="AK18" i="36"/>
  <c r="AJ18" i="36"/>
  <c r="AG18" i="36"/>
  <c r="O19" i="32" s="1"/>
  <c r="AF18" i="36"/>
  <c r="AE18" i="36"/>
  <c r="AC18" i="36"/>
  <c r="AB18" i="36"/>
  <c r="AA18" i="36"/>
  <c r="Z18" i="36"/>
  <c r="W18" i="36"/>
  <c r="V18" i="36"/>
  <c r="U18" i="36"/>
  <c r="T18" i="36"/>
  <c r="S18" i="36"/>
  <c r="R18" i="36"/>
  <c r="Q18" i="36"/>
  <c r="P18" i="36"/>
  <c r="O18" i="36"/>
  <c r="N18" i="36"/>
  <c r="K18" i="36"/>
  <c r="J18" i="36"/>
  <c r="L19" i="32" s="1"/>
  <c r="I18" i="36"/>
  <c r="H18" i="36"/>
  <c r="G18" i="36"/>
  <c r="F18" i="36"/>
  <c r="E18" i="36"/>
  <c r="D18" i="36"/>
  <c r="C18" i="36"/>
  <c r="B18" i="36"/>
  <c r="AN17" i="36"/>
  <c r="AM17" i="36"/>
  <c r="AL17" i="36"/>
  <c r="AK17" i="36"/>
  <c r="AJ17" i="36"/>
  <c r="AG17" i="36"/>
  <c r="O18" i="32" s="1"/>
  <c r="AF17" i="36"/>
  <c r="AE17" i="36"/>
  <c r="AC17" i="36"/>
  <c r="AB17" i="36"/>
  <c r="AA17" i="36"/>
  <c r="Z17" i="36"/>
  <c r="W17" i="36"/>
  <c r="U17" i="36"/>
  <c r="T17" i="36"/>
  <c r="S17" i="36"/>
  <c r="R17" i="36"/>
  <c r="Q17" i="36"/>
  <c r="P17" i="36"/>
  <c r="O17" i="36"/>
  <c r="N17" i="36"/>
  <c r="K17" i="36"/>
  <c r="J17" i="36"/>
  <c r="L18" i="32" s="1"/>
  <c r="I17" i="36"/>
  <c r="H17" i="36"/>
  <c r="G17" i="36"/>
  <c r="F17" i="36"/>
  <c r="E17" i="36"/>
  <c r="D17" i="36"/>
  <c r="C17" i="36"/>
  <c r="B17" i="36"/>
  <c r="AN16" i="36"/>
  <c r="AM16" i="36"/>
  <c r="AL16" i="36"/>
  <c r="AK16" i="36"/>
  <c r="AJ16" i="36"/>
  <c r="AG16" i="36"/>
  <c r="O17" i="32" s="1"/>
  <c r="AF16" i="36"/>
  <c r="AE16" i="36"/>
  <c r="AC16" i="36"/>
  <c r="AB16" i="36"/>
  <c r="AA16" i="36"/>
  <c r="Z16" i="36"/>
  <c r="W16" i="36"/>
  <c r="V16" i="36"/>
  <c r="U16" i="36"/>
  <c r="T16" i="36"/>
  <c r="S16" i="36"/>
  <c r="R16" i="36"/>
  <c r="Q16" i="36"/>
  <c r="P16" i="36"/>
  <c r="O16" i="36"/>
  <c r="N16" i="36"/>
  <c r="K16" i="36"/>
  <c r="J16" i="36"/>
  <c r="L17" i="32" s="1"/>
  <c r="I16" i="36"/>
  <c r="H16" i="36"/>
  <c r="G16" i="36"/>
  <c r="F16" i="36"/>
  <c r="E16" i="36"/>
  <c r="D16" i="36"/>
  <c r="C16" i="36"/>
  <c r="B16" i="36"/>
  <c r="AN15" i="36"/>
  <c r="AM15" i="36"/>
  <c r="AL15" i="36"/>
  <c r="AK15" i="36"/>
  <c r="AJ15" i="36"/>
  <c r="AG15" i="36"/>
  <c r="O16" i="32" s="1"/>
  <c r="AF15" i="36"/>
  <c r="AE15" i="36"/>
  <c r="AC15" i="36"/>
  <c r="AB15" i="36"/>
  <c r="AA15" i="36"/>
  <c r="Z15" i="36"/>
  <c r="W15" i="36"/>
  <c r="V15" i="36"/>
  <c r="U15" i="36"/>
  <c r="T15" i="36"/>
  <c r="S15" i="36"/>
  <c r="R15" i="36"/>
  <c r="Q15" i="36"/>
  <c r="P15" i="36"/>
  <c r="O15" i="36"/>
  <c r="N15" i="36"/>
  <c r="K15" i="36"/>
  <c r="J15" i="36"/>
  <c r="L16" i="32" s="1"/>
  <c r="I15" i="36"/>
  <c r="H15" i="36"/>
  <c r="G15" i="36"/>
  <c r="F15" i="36"/>
  <c r="E15" i="36"/>
  <c r="D15" i="36"/>
  <c r="C15" i="36"/>
  <c r="B15" i="36"/>
  <c r="AN14" i="36"/>
  <c r="AM14" i="36"/>
  <c r="AL14" i="36"/>
  <c r="AK14" i="36"/>
  <c r="AJ14" i="36"/>
  <c r="AG14" i="36"/>
  <c r="O15" i="32" s="1"/>
  <c r="AF14" i="36"/>
  <c r="AE14" i="36"/>
  <c r="N15" i="32" s="1"/>
  <c r="AC14" i="36"/>
  <c r="AB14" i="36"/>
  <c r="AA14" i="36"/>
  <c r="Z14" i="36"/>
  <c r="W14" i="36"/>
  <c r="V14" i="36"/>
  <c r="U14" i="36"/>
  <c r="T14" i="36"/>
  <c r="S14" i="36"/>
  <c r="R14" i="36"/>
  <c r="Q14" i="36"/>
  <c r="P14" i="36"/>
  <c r="O14" i="36"/>
  <c r="N14" i="36"/>
  <c r="K14" i="36"/>
  <c r="J14" i="36"/>
  <c r="L15" i="32" s="1"/>
  <c r="I14" i="36"/>
  <c r="H14" i="36"/>
  <c r="G14" i="36"/>
  <c r="F14" i="36"/>
  <c r="E14" i="36"/>
  <c r="D14" i="36"/>
  <c r="C14" i="36"/>
  <c r="AN13" i="36"/>
  <c r="AM13" i="36"/>
  <c r="AL13" i="36"/>
  <c r="AK13" i="36"/>
  <c r="AJ13" i="36"/>
  <c r="AG13" i="36"/>
  <c r="O14" i="32" s="1"/>
  <c r="AF13" i="36"/>
  <c r="AE13" i="36"/>
  <c r="AC13" i="36"/>
  <c r="AB13" i="36"/>
  <c r="AA13" i="36"/>
  <c r="Z13" i="36"/>
  <c r="W13" i="36"/>
  <c r="V13" i="36"/>
  <c r="U13" i="36"/>
  <c r="T13" i="36"/>
  <c r="S13" i="36"/>
  <c r="R13" i="36"/>
  <c r="Q13" i="36"/>
  <c r="P13" i="36"/>
  <c r="O13" i="36"/>
  <c r="N13" i="36"/>
  <c r="K13" i="36"/>
  <c r="J13" i="36"/>
  <c r="I13" i="36"/>
  <c r="H13" i="36"/>
  <c r="G13" i="36"/>
  <c r="F13" i="36"/>
  <c r="E13" i="36"/>
  <c r="D13" i="36"/>
  <c r="C13" i="36"/>
  <c r="B13" i="36"/>
  <c r="AN12" i="36"/>
  <c r="AM12" i="36"/>
  <c r="AL12" i="36"/>
  <c r="AK12" i="36"/>
  <c r="AJ12" i="36"/>
  <c r="AG12" i="36"/>
  <c r="O13" i="32" s="1"/>
  <c r="AF12" i="36"/>
  <c r="AE12" i="36"/>
  <c r="AC12" i="36"/>
  <c r="AB12" i="36"/>
  <c r="AA12" i="36"/>
  <c r="Z12" i="36"/>
  <c r="W12" i="36"/>
  <c r="V12" i="36"/>
  <c r="U12" i="36"/>
  <c r="T12" i="36"/>
  <c r="S12" i="36"/>
  <c r="R12" i="36"/>
  <c r="Q12" i="36"/>
  <c r="P12" i="36"/>
  <c r="O12" i="36"/>
  <c r="N12" i="36"/>
  <c r="K12" i="36"/>
  <c r="I12" i="36"/>
  <c r="H12" i="36"/>
  <c r="G12" i="36"/>
  <c r="F12" i="36"/>
  <c r="E12" i="36"/>
  <c r="D12" i="36"/>
  <c r="C12" i="36"/>
  <c r="B12" i="36"/>
  <c r="AN11" i="36"/>
  <c r="AM11" i="36"/>
  <c r="AL11" i="36"/>
  <c r="AK11" i="36"/>
  <c r="AJ11" i="36"/>
  <c r="AG11" i="36"/>
  <c r="O12" i="32" s="1"/>
  <c r="AF11" i="36"/>
  <c r="AE11" i="36"/>
  <c r="AC11" i="36"/>
  <c r="AB11" i="36"/>
  <c r="AA11" i="36"/>
  <c r="Z11" i="36"/>
  <c r="W11" i="36"/>
  <c r="V11" i="36"/>
  <c r="U11" i="36"/>
  <c r="T11" i="36"/>
  <c r="S11" i="36"/>
  <c r="R11" i="36"/>
  <c r="Q11" i="36"/>
  <c r="P11" i="36"/>
  <c r="O11" i="36"/>
  <c r="N11" i="36"/>
  <c r="K11" i="36"/>
  <c r="I11" i="36"/>
  <c r="H11" i="36"/>
  <c r="G11" i="36"/>
  <c r="F11" i="36"/>
  <c r="E11" i="36"/>
  <c r="D11" i="36"/>
  <c r="C11" i="36"/>
  <c r="B11" i="36"/>
  <c r="AN10" i="36"/>
  <c r="AM10" i="36"/>
  <c r="AL10" i="36"/>
  <c r="AK10" i="36"/>
  <c r="AJ10" i="36"/>
  <c r="AG10" i="36"/>
  <c r="O11" i="32" s="1"/>
  <c r="AF10" i="36"/>
  <c r="AE10" i="36"/>
  <c r="AC10" i="36"/>
  <c r="AB10" i="36"/>
  <c r="AA10" i="36"/>
  <c r="Z10" i="36"/>
  <c r="W10" i="36"/>
  <c r="V10" i="36"/>
  <c r="U10" i="36"/>
  <c r="T10" i="36"/>
  <c r="S10" i="36"/>
  <c r="R10" i="36"/>
  <c r="Q10" i="36"/>
  <c r="P10" i="36"/>
  <c r="O10" i="36"/>
  <c r="N10" i="36"/>
  <c r="K10" i="36"/>
  <c r="I10" i="36"/>
  <c r="H10" i="36"/>
  <c r="G10" i="36"/>
  <c r="F10" i="36"/>
  <c r="E10" i="36"/>
  <c r="D10" i="36"/>
  <c r="C10" i="36"/>
  <c r="B10" i="36"/>
  <c r="AN9" i="36"/>
  <c r="AM9" i="36"/>
  <c r="AL9" i="36"/>
  <c r="AK9" i="36"/>
  <c r="AJ9" i="36"/>
  <c r="AG9" i="36"/>
  <c r="O10" i="32" s="1"/>
  <c r="AF9" i="36"/>
  <c r="AE9" i="36"/>
  <c r="AC9" i="36"/>
  <c r="AB9" i="36"/>
  <c r="AA9" i="36"/>
  <c r="Z9" i="36"/>
  <c r="W9" i="36"/>
  <c r="V9" i="36"/>
  <c r="U9" i="36"/>
  <c r="T9" i="36"/>
  <c r="S9" i="36"/>
  <c r="R9" i="36"/>
  <c r="Q9" i="36"/>
  <c r="P9" i="36"/>
  <c r="O9" i="36"/>
  <c r="N9" i="36"/>
  <c r="K9" i="36"/>
  <c r="I9" i="36"/>
  <c r="H9" i="36"/>
  <c r="G9" i="36"/>
  <c r="F9" i="36"/>
  <c r="E9" i="36"/>
  <c r="D9" i="36"/>
  <c r="C9" i="36"/>
  <c r="B9" i="36"/>
  <c r="AN8" i="36"/>
  <c r="AM8" i="36"/>
  <c r="AL8" i="36"/>
  <c r="AK8" i="36"/>
  <c r="AJ8" i="36"/>
  <c r="AG8" i="36"/>
  <c r="O9" i="32" s="1"/>
  <c r="AF8" i="36"/>
  <c r="AC8" i="36"/>
  <c r="AB8" i="36"/>
  <c r="AA8" i="36"/>
  <c r="Z8" i="36"/>
  <c r="W8" i="36"/>
  <c r="V8" i="36"/>
  <c r="U8" i="36"/>
  <c r="T8" i="36"/>
  <c r="S8" i="36"/>
  <c r="R8" i="36"/>
  <c r="Q8" i="36"/>
  <c r="P8" i="36"/>
  <c r="O8" i="36"/>
  <c r="N8" i="36"/>
  <c r="K8" i="36"/>
  <c r="L9" i="32"/>
  <c r="I8" i="36"/>
  <c r="H8" i="36"/>
  <c r="G8" i="36"/>
  <c r="F8" i="36"/>
  <c r="E8" i="36"/>
  <c r="D8" i="36"/>
  <c r="C8" i="36"/>
  <c r="B8" i="36"/>
  <c r="AN7" i="36"/>
  <c r="AM7" i="36"/>
  <c r="AL7" i="36"/>
  <c r="AK7" i="36"/>
  <c r="AJ7" i="36"/>
  <c r="AG7" i="36"/>
  <c r="O8" i="32" s="1"/>
  <c r="AF7" i="36"/>
  <c r="AE7" i="36"/>
  <c r="AC7" i="36"/>
  <c r="AB7" i="36"/>
  <c r="AA7" i="36"/>
  <c r="Z7" i="36"/>
  <c r="W7" i="36"/>
  <c r="V7" i="36"/>
  <c r="U7" i="36"/>
  <c r="T7" i="36"/>
  <c r="S7" i="36"/>
  <c r="R7" i="36"/>
  <c r="Q7" i="36"/>
  <c r="P7" i="36"/>
  <c r="O7" i="36"/>
  <c r="N7" i="36"/>
  <c r="K7" i="36"/>
  <c r="L8" i="32"/>
  <c r="I7" i="36"/>
  <c r="H7" i="36"/>
  <c r="G7" i="36"/>
  <c r="F7" i="36"/>
  <c r="E7" i="36"/>
  <c r="D7" i="36"/>
  <c r="C7" i="36"/>
  <c r="B7" i="36"/>
  <c r="AM6" i="36"/>
  <c r="AM28" i="36" s="1"/>
  <c r="AL6" i="36"/>
  <c r="AK6" i="36"/>
  <c r="AK28" i="36" s="1"/>
  <c r="AJ6" i="36"/>
  <c r="AG6" i="36"/>
  <c r="AF6" i="36"/>
  <c r="AC6" i="36"/>
  <c r="AC28" i="36" s="1"/>
  <c r="AB6" i="36"/>
  <c r="AA6" i="36"/>
  <c r="AA28" i="36" s="1"/>
  <c r="Z6" i="36"/>
  <c r="W6" i="36"/>
  <c r="V6" i="36"/>
  <c r="U6" i="36"/>
  <c r="U28" i="36" s="1"/>
  <c r="T6" i="36"/>
  <c r="S6" i="36"/>
  <c r="S28" i="36" s="1"/>
  <c r="R6" i="36"/>
  <c r="Q6" i="36"/>
  <c r="Q28" i="36" s="1"/>
  <c r="P6" i="36"/>
  <c r="O6" i="36"/>
  <c r="O28" i="36" s="1"/>
  <c r="N6" i="36"/>
  <c r="K6" i="36"/>
  <c r="I6" i="36"/>
  <c r="H6" i="36"/>
  <c r="H28" i="36" s="1"/>
  <c r="G6" i="36"/>
  <c r="F6" i="36"/>
  <c r="F28" i="36" s="1"/>
  <c r="E6" i="36"/>
  <c r="D6" i="36"/>
  <c r="D28" i="36" s="1"/>
  <c r="C6" i="36"/>
  <c r="B6" i="36"/>
  <c r="B28" i="36" s="1"/>
  <c r="AN28" i="36" l="1"/>
  <c r="V180" i="36"/>
  <c r="K28" i="36"/>
  <c r="C28" i="36"/>
  <c r="E28" i="36"/>
  <c r="G28" i="36"/>
  <c r="I28" i="36"/>
  <c r="P28" i="36"/>
  <c r="R28" i="36"/>
  <c r="T28" i="36"/>
  <c r="Z28" i="36"/>
  <c r="AB28" i="36"/>
  <c r="AJ28" i="36"/>
  <c r="AL28" i="36"/>
  <c r="N27" i="36"/>
  <c r="N28" i="36" s="1"/>
  <c r="AP27" i="36"/>
  <c r="M28" i="32" s="1"/>
  <c r="W28" i="36"/>
  <c r="L14" i="32"/>
  <c r="J28" i="36"/>
  <c r="N17" i="32"/>
  <c r="N19" i="32"/>
  <c r="N25" i="32"/>
  <c r="N27" i="32"/>
  <c r="AF28" i="36"/>
  <c r="N8" i="32"/>
  <c r="N10" i="32"/>
  <c r="AP20" i="36"/>
  <c r="M21" i="32" s="1"/>
  <c r="N22" i="32"/>
  <c r="AP22" i="36"/>
  <c r="M23" i="32" s="1"/>
  <c r="N24" i="32"/>
  <c r="AP24" i="36"/>
  <c r="M25" i="32" s="1"/>
  <c r="N26" i="32"/>
  <c r="N28" i="32"/>
  <c r="N21" i="32"/>
  <c r="N23" i="32"/>
  <c r="N12" i="32"/>
  <c r="N14" i="32"/>
  <c r="AP26" i="36"/>
  <c r="M27" i="32" s="1"/>
  <c r="N9" i="32"/>
  <c r="N11" i="32"/>
  <c r="N13" i="32"/>
  <c r="N16" i="32"/>
  <c r="N18" i="32"/>
  <c r="N20" i="32"/>
  <c r="AP19" i="36"/>
  <c r="M20" i="32" s="1"/>
  <c r="AP16" i="36"/>
  <c r="M17" i="32" s="1"/>
  <c r="AP17" i="36"/>
  <c r="M18" i="32" s="1"/>
  <c r="AP18" i="36"/>
  <c r="M19" i="32" s="1"/>
  <c r="AP14" i="36"/>
  <c r="M15" i="32" s="1"/>
  <c r="AP15" i="36"/>
  <c r="M16" i="32" s="1"/>
  <c r="L7" i="32"/>
  <c r="AE28" i="36"/>
  <c r="N7" i="32"/>
  <c r="AG28" i="36"/>
  <c r="O7" i="32"/>
  <c r="O29" i="32" s="1"/>
  <c r="AP7" i="36"/>
  <c r="M8" i="32" s="1"/>
  <c r="AP8" i="36"/>
  <c r="M9" i="32" s="1"/>
  <c r="AP9" i="36"/>
  <c r="M10" i="32" s="1"/>
  <c r="AP10" i="36"/>
  <c r="M11" i="32" s="1"/>
  <c r="AP11" i="36"/>
  <c r="M12" i="32" s="1"/>
  <c r="AP12" i="36"/>
  <c r="M13" i="32" s="1"/>
  <c r="AP13" i="36"/>
  <c r="M14" i="32" s="1"/>
  <c r="AP21" i="36"/>
  <c r="M22" i="32" s="1"/>
  <c r="AP23" i="36"/>
  <c r="M24" i="32" s="1"/>
  <c r="AP25" i="36"/>
  <c r="M26" i="32" s="1"/>
  <c r="N154" i="33"/>
  <c r="N155" i="33"/>
  <c r="AD27" i="36"/>
  <c r="AD7" i="36"/>
  <c r="AD8" i="36"/>
  <c r="AD9" i="36"/>
  <c r="AD10" i="36"/>
  <c r="AD11" i="36"/>
  <c r="AD12" i="36"/>
  <c r="AD13" i="36"/>
  <c r="AD14" i="36"/>
  <c r="AD15" i="36"/>
  <c r="AD16" i="36"/>
  <c r="AD17" i="36"/>
  <c r="AD18" i="36"/>
  <c r="AD19" i="36"/>
  <c r="AD20" i="36"/>
  <c r="AD21" i="36"/>
  <c r="AD22" i="36"/>
  <c r="AD23" i="36"/>
  <c r="AD24" i="36"/>
  <c r="AD25" i="36"/>
  <c r="AD26" i="36"/>
  <c r="V27" i="36"/>
  <c r="V28" i="36" s="1"/>
  <c r="AD6" i="36"/>
  <c r="AP6" i="36"/>
  <c r="L29" i="32" l="1"/>
  <c r="N29" i="32"/>
  <c r="AP28" i="36"/>
  <c r="M7" i="32"/>
  <c r="M29" i="32" s="1"/>
  <c r="AD28" i="36"/>
  <c r="N156" i="33"/>
  <c r="BG6" i="5"/>
  <c r="N157" i="33" l="1"/>
  <c r="V8" i="5"/>
  <c r="V7" i="5"/>
  <c r="V6" i="5"/>
  <c r="N159" i="33" l="1"/>
  <c r="R56" i="32"/>
  <c r="N161" i="33" l="1"/>
  <c r="N160" i="33"/>
  <c r="N162" i="33"/>
  <c r="AG27" i="31"/>
  <c r="AG26" i="31"/>
  <c r="AG25" i="31"/>
  <c r="AG24" i="31"/>
  <c r="AG23" i="31"/>
  <c r="AG22" i="31"/>
  <c r="AG21" i="31"/>
  <c r="AG20" i="31"/>
  <c r="AG19" i="31"/>
  <c r="AG18" i="31"/>
  <c r="AG17" i="31"/>
  <c r="AG16" i="31"/>
  <c r="AG15" i="31"/>
  <c r="AG14" i="31"/>
  <c r="AG13" i="31"/>
  <c r="AG12" i="31"/>
  <c r="AG11" i="31"/>
  <c r="AG10" i="31"/>
  <c r="AG9" i="31"/>
  <c r="AG8" i="31"/>
  <c r="AG7" i="31"/>
  <c r="AG6" i="31"/>
  <c r="AF27" i="31"/>
  <c r="AF26" i="31"/>
  <c r="AF25" i="31"/>
  <c r="AF24" i="31"/>
  <c r="AF23" i="31"/>
  <c r="AF22" i="31"/>
  <c r="AF21" i="31"/>
  <c r="AF20" i="31"/>
  <c r="AF19" i="31"/>
  <c r="AF18" i="31"/>
  <c r="AF17" i="31"/>
  <c r="AF16" i="31"/>
  <c r="AF15" i="31"/>
  <c r="AF14" i="31"/>
  <c r="AF13" i="31"/>
  <c r="AF12" i="31"/>
  <c r="AF11" i="31"/>
  <c r="AF10" i="31"/>
  <c r="AF9" i="31"/>
  <c r="AF8" i="31"/>
  <c r="AF7" i="31"/>
  <c r="AF6" i="31"/>
  <c r="AE27" i="31"/>
  <c r="AE26" i="31"/>
  <c r="AE25" i="31"/>
  <c r="AE24" i="31"/>
  <c r="AE23" i="31"/>
  <c r="AE22" i="31"/>
  <c r="AE21" i="31"/>
  <c r="AE20" i="31"/>
  <c r="AE19" i="31"/>
  <c r="AE18" i="31"/>
  <c r="AE17" i="31"/>
  <c r="AE16" i="31"/>
  <c r="AE15" i="31"/>
  <c r="AE14" i="31"/>
  <c r="AE13" i="31"/>
  <c r="AE12" i="31"/>
  <c r="AE11" i="31"/>
  <c r="AE10" i="31"/>
  <c r="AE9" i="31"/>
  <c r="AE8" i="31"/>
  <c r="AE7" i="31"/>
  <c r="AE6" i="31"/>
  <c r="AD27" i="31"/>
  <c r="AD26" i="31"/>
  <c r="AD25" i="31"/>
  <c r="AD24" i="31"/>
  <c r="AD23" i="31"/>
  <c r="AD22" i="31"/>
  <c r="AD21" i="31"/>
  <c r="AD20" i="31"/>
  <c r="AD19" i="31"/>
  <c r="AD18" i="31"/>
  <c r="AD17" i="31"/>
  <c r="AD16" i="31"/>
  <c r="AD15" i="31"/>
  <c r="AD14" i="31"/>
  <c r="AD13" i="31"/>
  <c r="AD12" i="31"/>
  <c r="AD11" i="31"/>
  <c r="AD10" i="31"/>
  <c r="AD9" i="31"/>
  <c r="AD8" i="31"/>
  <c r="AD7" i="31"/>
  <c r="AD6" i="31"/>
  <c r="AD28" i="31" s="1"/>
  <c r="AC27" i="31"/>
  <c r="AC26" i="31"/>
  <c r="AC25" i="31"/>
  <c r="AC24" i="31"/>
  <c r="AC23" i="31"/>
  <c r="AC22" i="31"/>
  <c r="AC21" i="31"/>
  <c r="AC20" i="31"/>
  <c r="AC19" i="31"/>
  <c r="AC18" i="31"/>
  <c r="AC17" i="31"/>
  <c r="AC16" i="31"/>
  <c r="AC15" i="31"/>
  <c r="AC14" i="31"/>
  <c r="AC13" i="31"/>
  <c r="AC12" i="31"/>
  <c r="AC11" i="31"/>
  <c r="AC10" i="31"/>
  <c r="AC9" i="31"/>
  <c r="AC8" i="31"/>
  <c r="AC7" i="31"/>
  <c r="AB27" i="31"/>
  <c r="AB26" i="31"/>
  <c r="AB25" i="31"/>
  <c r="AB24" i="31"/>
  <c r="AB23" i="31"/>
  <c r="AB22" i="31"/>
  <c r="AB21" i="31"/>
  <c r="AB20" i="31"/>
  <c r="AB19" i="31"/>
  <c r="AB18" i="31"/>
  <c r="AB17" i="31"/>
  <c r="AB16" i="31"/>
  <c r="AB15" i="31"/>
  <c r="AB14" i="31"/>
  <c r="AB13" i="31"/>
  <c r="AB12" i="31"/>
  <c r="AB11" i="31"/>
  <c r="AB10" i="31"/>
  <c r="AB9" i="31"/>
  <c r="AB8" i="31"/>
  <c r="AB7" i="31"/>
  <c r="AB6" i="31"/>
  <c r="AA27" i="31"/>
  <c r="AA26" i="31"/>
  <c r="AA25" i="31"/>
  <c r="AA24" i="31"/>
  <c r="AA23" i="31"/>
  <c r="AA22" i="31"/>
  <c r="AA21" i="31"/>
  <c r="AA20" i="31"/>
  <c r="AA19" i="31"/>
  <c r="AA18" i="31"/>
  <c r="AA17" i="31"/>
  <c r="AA16" i="31"/>
  <c r="AA15" i="31"/>
  <c r="AA14" i="31"/>
  <c r="AA13" i="31"/>
  <c r="AA12" i="31"/>
  <c r="AA11" i="31"/>
  <c r="AA10" i="31"/>
  <c r="AA9" i="31"/>
  <c r="AA8" i="31"/>
  <c r="AA7" i="31"/>
  <c r="AA6" i="31"/>
  <c r="Z27" i="31"/>
  <c r="Z26" i="31"/>
  <c r="Z25" i="31"/>
  <c r="Z24" i="31"/>
  <c r="Z23" i="31"/>
  <c r="Z22" i="31"/>
  <c r="Z21" i="31"/>
  <c r="Z20" i="31"/>
  <c r="Z19" i="31"/>
  <c r="Z18" i="31"/>
  <c r="Z17" i="31"/>
  <c r="Z16" i="31"/>
  <c r="Z15" i="31"/>
  <c r="Z14" i="31"/>
  <c r="Z13" i="31"/>
  <c r="Z12" i="31"/>
  <c r="Z11" i="31"/>
  <c r="Z10" i="31"/>
  <c r="Z9" i="31"/>
  <c r="Z8" i="31"/>
  <c r="Z7" i="31"/>
  <c r="Z6" i="31"/>
  <c r="Y27" i="31"/>
  <c r="Y26" i="31"/>
  <c r="Y25" i="31"/>
  <c r="Y24" i="31"/>
  <c r="Y23" i="31"/>
  <c r="Y22" i="31"/>
  <c r="Y21" i="31"/>
  <c r="Y20" i="31"/>
  <c r="Y19" i="31"/>
  <c r="Y18" i="31"/>
  <c r="Y17" i="31"/>
  <c r="Y16" i="31"/>
  <c r="Y15" i="31"/>
  <c r="Y14" i="31"/>
  <c r="Y13" i="31"/>
  <c r="Y12" i="31"/>
  <c r="Y11" i="31"/>
  <c r="Y10" i="31"/>
  <c r="Y9" i="31"/>
  <c r="Y8" i="31"/>
  <c r="Y7" i="31"/>
  <c r="Y6" i="31"/>
  <c r="X27" i="31"/>
  <c r="X26" i="31"/>
  <c r="X25" i="31"/>
  <c r="X24" i="31"/>
  <c r="X23" i="31"/>
  <c r="X22" i="31"/>
  <c r="X21" i="31"/>
  <c r="X20" i="31"/>
  <c r="X19" i="31"/>
  <c r="X18" i="31"/>
  <c r="X17" i="31"/>
  <c r="X16" i="31"/>
  <c r="X15" i="31"/>
  <c r="X14" i="31"/>
  <c r="X13" i="31"/>
  <c r="X12" i="31"/>
  <c r="X11" i="31"/>
  <c r="X10" i="31"/>
  <c r="X9" i="31"/>
  <c r="X8" i="31"/>
  <c r="X7" i="31"/>
  <c r="W27" i="31"/>
  <c r="W26" i="31"/>
  <c r="W25" i="31"/>
  <c r="W24" i="31"/>
  <c r="W23" i="31"/>
  <c r="W22" i="31"/>
  <c r="W21" i="31"/>
  <c r="W20" i="31"/>
  <c r="W19" i="31"/>
  <c r="W18" i="31"/>
  <c r="W17" i="31"/>
  <c r="W16" i="31"/>
  <c r="W15" i="31"/>
  <c r="W14" i="31"/>
  <c r="W13" i="31"/>
  <c r="W12" i="31"/>
  <c r="W11" i="31"/>
  <c r="W10" i="31"/>
  <c r="W9" i="31"/>
  <c r="W8" i="31"/>
  <c r="W7" i="31"/>
  <c r="W6" i="31"/>
  <c r="W28" i="31" s="1"/>
  <c r="V27" i="31"/>
  <c r="V26" i="31"/>
  <c r="V25" i="31"/>
  <c r="V24" i="31"/>
  <c r="V23" i="31"/>
  <c r="V22" i="31"/>
  <c r="V21" i="31"/>
  <c r="V20" i="31"/>
  <c r="V19" i="31"/>
  <c r="V18" i="31"/>
  <c r="V17" i="31"/>
  <c r="V16" i="31"/>
  <c r="V15" i="31"/>
  <c r="V14" i="31"/>
  <c r="V13" i="31"/>
  <c r="V12" i="31"/>
  <c r="V11" i="31"/>
  <c r="V10" i="31"/>
  <c r="V9" i="31"/>
  <c r="V8" i="31"/>
  <c r="V7" i="31"/>
  <c r="V6" i="31"/>
  <c r="S27" i="31"/>
  <c r="S26" i="31"/>
  <c r="S25" i="31"/>
  <c r="S24" i="31"/>
  <c r="S23" i="31"/>
  <c r="S22" i="31"/>
  <c r="S21" i="31"/>
  <c r="S20" i="31"/>
  <c r="S19" i="31"/>
  <c r="S18" i="31"/>
  <c r="S17" i="31"/>
  <c r="S16" i="31"/>
  <c r="S15" i="31"/>
  <c r="S14" i="31"/>
  <c r="S13" i="31"/>
  <c r="S12" i="31"/>
  <c r="S11" i="31"/>
  <c r="S10" i="31"/>
  <c r="S9" i="31"/>
  <c r="S8" i="31"/>
  <c r="S7" i="31"/>
  <c r="S6" i="31"/>
  <c r="R27" i="31"/>
  <c r="R26" i="31"/>
  <c r="R25" i="31"/>
  <c r="R24" i="31"/>
  <c r="R23" i="31"/>
  <c r="R22" i="31"/>
  <c r="R21" i="31"/>
  <c r="R20" i="31"/>
  <c r="R19" i="31"/>
  <c r="R18" i="31"/>
  <c r="R17" i="31"/>
  <c r="R16" i="31"/>
  <c r="R15" i="31"/>
  <c r="R14" i="31"/>
  <c r="R13" i="31"/>
  <c r="R12" i="31"/>
  <c r="R11" i="31"/>
  <c r="R10" i="31"/>
  <c r="R9" i="31"/>
  <c r="R8" i="31"/>
  <c r="R7" i="31"/>
  <c r="R6" i="31"/>
  <c r="R28" i="31" s="1"/>
  <c r="Q27" i="31"/>
  <c r="Q26" i="31"/>
  <c r="Q25" i="31"/>
  <c r="Q24" i="31"/>
  <c r="Q23" i="31"/>
  <c r="Q22" i="31"/>
  <c r="Q21" i="31"/>
  <c r="Q20" i="31"/>
  <c r="Q19" i="31"/>
  <c r="Q18" i="31"/>
  <c r="Q17" i="31"/>
  <c r="Q16" i="31"/>
  <c r="Q15" i="31"/>
  <c r="Q14" i="31"/>
  <c r="Q13" i="31"/>
  <c r="Q12" i="31"/>
  <c r="Q11" i="31"/>
  <c r="Q10" i="31"/>
  <c r="Q9" i="31"/>
  <c r="Q8" i="31"/>
  <c r="Q7" i="31"/>
  <c r="Q6" i="31"/>
  <c r="P27" i="31"/>
  <c r="P26" i="31"/>
  <c r="P25" i="31"/>
  <c r="P24" i="31"/>
  <c r="P23" i="31"/>
  <c r="P22" i="31"/>
  <c r="P21" i="31"/>
  <c r="P20" i="31"/>
  <c r="P19" i="31"/>
  <c r="P18" i="31"/>
  <c r="P17" i="31"/>
  <c r="P16" i="31"/>
  <c r="P15" i="31"/>
  <c r="P14" i="31"/>
  <c r="P13" i="31"/>
  <c r="P12" i="31"/>
  <c r="P11" i="31"/>
  <c r="P10" i="31"/>
  <c r="P9" i="31"/>
  <c r="P8" i="31"/>
  <c r="P7" i="31"/>
  <c r="P6" i="31"/>
  <c r="P28" i="31" s="1"/>
  <c r="O27" i="31"/>
  <c r="O26" i="31"/>
  <c r="O25" i="31"/>
  <c r="O24" i="31"/>
  <c r="O23" i="31"/>
  <c r="O22" i="31"/>
  <c r="O21" i="31"/>
  <c r="O20" i="31"/>
  <c r="O19" i="31"/>
  <c r="O18" i="31"/>
  <c r="O17" i="31"/>
  <c r="O16" i="31"/>
  <c r="O15" i="31"/>
  <c r="O14" i="31"/>
  <c r="O13" i="31"/>
  <c r="O12" i="31"/>
  <c r="O11" i="31"/>
  <c r="O10" i="31"/>
  <c r="O9" i="31"/>
  <c r="O8" i="31"/>
  <c r="O7" i="31"/>
  <c r="O6" i="31"/>
  <c r="N27" i="31"/>
  <c r="N26" i="31"/>
  <c r="N25" i="31"/>
  <c r="N24" i="31"/>
  <c r="N23" i="31"/>
  <c r="N22" i="31"/>
  <c r="N21" i="31"/>
  <c r="N20" i="31"/>
  <c r="N19" i="31"/>
  <c r="N18" i="31"/>
  <c r="N17" i="31"/>
  <c r="N16" i="31"/>
  <c r="N15" i="31"/>
  <c r="N14" i="31"/>
  <c r="N13" i="31"/>
  <c r="N12" i="31"/>
  <c r="N11" i="31"/>
  <c r="N10" i="31"/>
  <c r="N9" i="31"/>
  <c r="N8" i="31"/>
  <c r="N7" i="31"/>
  <c r="N6" i="31"/>
  <c r="M27" i="31"/>
  <c r="M26" i="31"/>
  <c r="M25" i="31"/>
  <c r="M24" i="31"/>
  <c r="M23" i="31"/>
  <c r="M22" i="31"/>
  <c r="M21" i="31"/>
  <c r="M20" i="31"/>
  <c r="M19" i="31"/>
  <c r="M18" i="31"/>
  <c r="M17" i="31"/>
  <c r="M16" i="31"/>
  <c r="M15" i="31"/>
  <c r="M14" i="31"/>
  <c r="M13" i="31"/>
  <c r="M12" i="31"/>
  <c r="M11" i="31"/>
  <c r="M10" i="31"/>
  <c r="M9" i="31"/>
  <c r="M8" i="31"/>
  <c r="M7" i="31"/>
  <c r="M6" i="31"/>
  <c r="L27" i="31"/>
  <c r="L26" i="31"/>
  <c r="L25" i="31"/>
  <c r="L24" i="31"/>
  <c r="L23" i="31"/>
  <c r="L22" i="31"/>
  <c r="L21" i="31"/>
  <c r="L20" i="31"/>
  <c r="L19" i="31"/>
  <c r="L18" i="31"/>
  <c r="L17" i="31"/>
  <c r="L16" i="31"/>
  <c r="L15" i="31"/>
  <c r="L14" i="31"/>
  <c r="L13" i="31"/>
  <c r="L12" i="31"/>
  <c r="L11" i="31"/>
  <c r="L10" i="31"/>
  <c r="L9" i="31"/>
  <c r="L8" i="31"/>
  <c r="L7" i="31"/>
  <c r="L6" i="31"/>
  <c r="K27" i="31"/>
  <c r="K26" i="31"/>
  <c r="K25" i="31"/>
  <c r="K24" i="31"/>
  <c r="K23" i="31"/>
  <c r="K22" i="31"/>
  <c r="K21" i="31"/>
  <c r="K20" i="31"/>
  <c r="K19" i="31"/>
  <c r="K18" i="31"/>
  <c r="K17" i="31"/>
  <c r="K16" i="31"/>
  <c r="K15" i="31"/>
  <c r="K14" i="31"/>
  <c r="K13" i="31"/>
  <c r="K12" i="31"/>
  <c r="K11" i="31"/>
  <c r="K10" i="31"/>
  <c r="K9" i="31"/>
  <c r="K8" i="31"/>
  <c r="K7" i="31"/>
  <c r="K6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3" i="31"/>
  <c r="J12" i="31"/>
  <c r="J11" i="31"/>
  <c r="J10" i="31"/>
  <c r="J9" i="31"/>
  <c r="J8" i="31"/>
  <c r="J7" i="31"/>
  <c r="J6" i="31"/>
  <c r="I27" i="31"/>
  <c r="I26" i="31"/>
  <c r="I25" i="31"/>
  <c r="I24" i="31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I8" i="31"/>
  <c r="I7" i="31"/>
  <c r="I6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28" i="31" s="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28" i="31" s="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E9" i="31"/>
  <c r="E8" i="31"/>
  <c r="E7" i="31"/>
  <c r="E6" i="31"/>
  <c r="E28" i="31" s="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28" i="31" s="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8" i="31"/>
  <c r="C7" i="31"/>
  <c r="C6" i="31"/>
  <c r="C28" i="31" s="1"/>
  <c r="B11" i="31"/>
  <c r="B12" i="31"/>
  <c r="B13" i="31"/>
  <c r="B14" i="31"/>
  <c r="B17" i="31"/>
  <c r="B18" i="31"/>
  <c r="B21" i="31"/>
  <c r="B20" i="31"/>
  <c r="B19" i="31"/>
  <c r="B22" i="31"/>
  <c r="B23" i="31"/>
  <c r="B24" i="31"/>
  <c r="B25" i="31"/>
  <c r="B26" i="31"/>
  <c r="B27" i="31"/>
  <c r="B16" i="31"/>
  <c r="B15" i="31"/>
  <c r="B10" i="31"/>
  <c r="B9" i="31"/>
  <c r="B8" i="31"/>
  <c r="B7" i="31"/>
  <c r="B6" i="31"/>
  <c r="B28" i="31" s="1"/>
  <c r="G28" i="31" l="1"/>
  <c r="Q28" i="31"/>
  <c r="AF28" i="31"/>
  <c r="AE28" i="31"/>
  <c r="Y28" i="31"/>
  <c r="Z28" i="31"/>
  <c r="AA28" i="31"/>
  <c r="AB28" i="31"/>
  <c r="J28" i="31"/>
  <c r="K28" i="31"/>
  <c r="N28" i="31"/>
  <c r="O28" i="31"/>
  <c r="AG28" i="31"/>
  <c r="AC28" i="31"/>
  <c r="S28" i="31"/>
  <c r="L28" i="31"/>
  <c r="M28" i="31"/>
  <c r="V28" i="31"/>
  <c r="I28" i="31"/>
  <c r="X28" i="31"/>
  <c r="D7" i="32"/>
  <c r="N164" i="33"/>
  <c r="N163" i="33"/>
  <c r="BJ8" i="34"/>
  <c r="AR28" i="34"/>
  <c r="BL27" i="34"/>
  <c r="BL26" i="34"/>
  <c r="BL25" i="34"/>
  <c r="BL24" i="34"/>
  <c r="BL23" i="34"/>
  <c r="BL22" i="34"/>
  <c r="BL21" i="34"/>
  <c r="BL20" i="34"/>
  <c r="BL19" i="34"/>
  <c r="BL18" i="34"/>
  <c r="BL17" i="34"/>
  <c r="BL16" i="34"/>
  <c r="BL15" i="34"/>
  <c r="BL14" i="34"/>
  <c r="BL13" i="34"/>
  <c r="BL11" i="34"/>
  <c r="BL10" i="34"/>
  <c r="BL9" i="34"/>
  <c r="BL8" i="34"/>
  <c r="BL7" i="34"/>
  <c r="BL6" i="34"/>
  <c r="BK27" i="34"/>
  <c r="BK26" i="34"/>
  <c r="BK25" i="34"/>
  <c r="BK24" i="34"/>
  <c r="BK23" i="34"/>
  <c r="BK22" i="34"/>
  <c r="BK21" i="34"/>
  <c r="BK20" i="34"/>
  <c r="BK19" i="34"/>
  <c r="BK18" i="34"/>
  <c r="BK17" i="34"/>
  <c r="BK16" i="34"/>
  <c r="BK15" i="34"/>
  <c r="BK14" i="34"/>
  <c r="BK13" i="34"/>
  <c r="BK11" i="34"/>
  <c r="BK10" i="34"/>
  <c r="BK9" i="34"/>
  <c r="BK8" i="34"/>
  <c r="BK7" i="34"/>
  <c r="BK6" i="34"/>
  <c r="BK28" i="34" s="1"/>
  <c r="BJ27" i="34"/>
  <c r="BJ26" i="34"/>
  <c r="BJ25" i="34"/>
  <c r="BJ24" i="34"/>
  <c r="BJ23" i="34"/>
  <c r="BJ22" i="34"/>
  <c r="BJ21" i="34"/>
  <c r="BJ20" i="34"/>
  <c r="BJ19" i="34"/>
  <c r="BJ18" i="34"/>
  <c r="BJ17" i="34"/>
  <c r="BJ16" i="34"/>
  <c r="BJ15" i="34"/>
  <c r="BJ14" i="34"/>
  <c r="BJ13" i="34"/>
  <c r="BJ11" i="34"/>
  <c r="BJ10" i="34"/>
  <c r="BJ9" i="34"/>
  <c r="BJ7" i="34"/>
  <c r="BJ6" i="34"/>
  <c r="BI27" i="34"/>
  <c r="Q56" i="32" s="1"/>
  <c r="BI26" i="34"/>
  <c r="Q55" i="32" s="1"/>
  <c r="BI25" i="34"/>
  <c r="Q54" i="32" s="1"/>
  <c r="BI24" i="34"/>
  <c r="Q53" i="32" s="1"/>
  <c r="BI23" i="34"/>
  <c r="Q52" i="32" s="1"/>
  <c r="BI22" i="34"/>
  <c r="Q51" i="32" s="1"/>
  <c r="BI21" i="34"/>
  <c r="Q50" i="32" s="1"/>
  <c r="BI20" i="34"/>
  <c r="Q49" i="32" s="1"/>
  <c r="BI19" i="34"/>
  <c r="Q48" i="32" s="1"/>
  <c r="BI18" i="34"/>
  <c r="Q47" i="32" s="1"/>
  <c r="BI17" i="34"/>
  <c r="Q46" i="32" s="1"/>
  <c r="BI16" i="34"/>
  <c r="Q45" i="32" s="1"/>
  <c r="BI15" i="34"/>
  <c r="Q44" i="32" s="1"/>
  <c r="BI14" i="34"/>
  <c r="Q43" i="32" s="1"/>
  <c r="BI13" i="34"/>
  <c r="Q42" i="32" s="1"/>
  <c r="Q41" i="32"/>
  <c r="BI11" i="34"/>
  <c r="Q40" i="32" s="1"/>
  <c r="BI10" i="34"/>
  <c r="Q39" i="32" s="1"/>
  <c r="BI9" i="34"/>
  <c r="Q38" i="32" s="1"/>
  <c r="BI8" i="34"/>
  <c r="Q37" i="32" s="1"/>
  <c r="BI7" i="34"/>
  <c r="Q36" i="32" s="1"/>
  <c r="BI6" i="34"/>
  <c r="BF27" i="34"/>
  <c r="S56" i="32" s="1"/>
  <c r="BF26" i="34"/>
  <c r="S55" i="32" s="1"/>
  <c r="BF25" i="34"/>
  <c r="S54" i="32" s="1"/>
  <c r="BF24" i="34"/>
  <c r="S53" i="32" s="1"/>
  <c r="BF23" i="34"/>
  <c r="S52" i="32" s="1"/>
  <c r="BF22" i="34"/>
  <c r="S51" i="32" s="1"/>
  <c r="BF21" i="34"/>
  <c r="S50" i="32" s="1"/>
  <c r="BF20" i="34"/>
  <c r="S49" i="32" s="1"/>
  <c r="BF19" i="34"/>
  <c r="S48" i="32" s="1"/>
  <c r="BF18" i="34"/>
  <c r="S47" i="32" s="1"/>
  <c r="BF17" i="34"/>
  <c r="S46" i="32" s="1"/>
  <c r="BF16" i="34"/>
  <c r="S45" i="32" s="1"/>
  <c r="BF15" i="34"/>
  <c r="S44" i="32" s="1"/>
  <c r="BF14" i="34"/>
  <c r="S43" i="32" s="1"/>
  <c r="BF13" i="34"/>
  <c r="S42" i="32" s="1"/>
  <c r="S41" i="32"/>
  <c r="BF11" i="34"/>
  <c r="S40" i="32" s="1"/>
  <c r="BF10" i="34"/>
  <c r="S39" i="32" s="1"/>
  <c r="BF9" i="34"/>
  <c r="S38" i="32" s="1"/>
  <c r="BF8" i="34"/>
  <c r="S37" i="32" s="1"/>
  <c r="BF7" i="34"/>
  <c r="S36" i="32" s="1"/>
  <c r="BF6" i="34"/>
  <c r="BE27" i="34"/>
  <c r="BE26" i="34"/>
  <c r="BE25" i="34"/>
  <c r="BE24" i="34"/>
  <c r="BE23" i="34"/>
  <c r="BE22" i="34"/>
  <c r="BE21" i="34"/>
  <c r="BE20" i="34"/>
  <c r="BE19" i="34"/>
  <c r="BE18" i="34"/>
  <c r="BE17" i="34"/>
  <c r="BE16" i="34"/>
  <c r="BE15" i="34"/>
  <c r="BE14" i="34"/>
  <c r="BE13" i="34"/>
  <c r="BE11" i="34"/>
  <c r="BE10" i="34"/>
  <c r="BE9" i="34"/>
  <c r="BE8" i="34"/>
  <c r="BE7" i="34"/>
  <c r="BE6" i="34"/>
  <c r="BD26" i="34"/>
  <c r="R55" i="32" s="1"/>
  <c r="BD25" i="34"/>
  <c r="R54" i="32" s="1"/>
  <c r="BD24" i="34"/>
  <c r="R53" i="32" s="1"/>
  <c r="BD23" i="34"/>
  <c r="R52" i="32" s="1"/>
  <c r="BD22" i="34"/>
  <c r="R51" i="32" s="1"/>
  <c r="BD21" i="34"/>
  <c r="R50" i="32" s="1"/>
  <c r="BD20" i="34"/>
  <c r="R49" i="32" s="1"/>
  <c r="BD19" i="34"/>
  <c r="R48" i="32" s="1"/>
  <c r="BD18" i="34"/>
  <c r="R47" i="32" s="1"/>
  <c r="BD17" i="34"/>
  <c r="R46" i="32" s="1"/>
  <c r="BD16" i="34"/>
  <c r="R45" i="32" s="1"/>
  <c r="BD15" i="34"/>
  <c r="R44" i="32" s="1"/>
  <c r="BD14" i="34"/>
  <c r="R43" i="32" s="1"/>
  <c r="BD13" i="34"/>
  <c r="R42" i="32" s="1"/>
  <c r="R41" i="32"/>
  <c r="BD11" i="34"/>
  <c r="R40" i="32" s="1"/>
  <c r="BD10" i="34"/>
  <c r="R39" i="32" s="1"/>
  <c r="BD9" i="34"/>
  <c r="R38" i="32" s="1"/>
  <c r="BD8" i="34"/>
  <c r="R37" i="32" s="1"/>
  <c r="BD7" i="34"/>
  <c r="R36" i="32" s="1"/>
  <c r="BD6" i="34"/>
  <c r="BB27" i="34"/>
  <c r="BB26" i="34"/>
  <c r="BB25" i="34"/>
  <c r="BB24" i="34"/>
  <c r="BB23" i="34"/>
  <c r="BB22" i="34"/>
  <c r="BB21" i="34"/>
  <c r="BB20" i="34"/>
  <c r="BB19" i="34"/>
  <c r="BB18" i="34"/>
  <c r="BB17" i="34"/>
  <c r="BB16" i="34"/>
  <c r="BB15" i="34"/>
  <c r="BB14" i="34"/>
  <c r="BB13" i="34"/>
  <c r="BB11" i="34"/>
  <c r="BB10" i="34"/>
  <c r="BB9" i="34"/>
  <c r="BB8" i="34"/>
  <c r="BB7" i="34"/>
  <c r="BB6" i="34"/>
  <c r="BA27" i="34"/>
  <c r="BA26" i="34"/>
  <c r="BA25" i="34"/>
  <c r="BA24" i="34"/>
  <c r="BA23" i="34"/>
  <c r="BA22" i="34"/>
  <c r="BA21" i="34"/>
  <c r="BA20" i="34"/>
  <c r="BA19" i="34"/>
  <c r="BA18" i="34"/>
  <c r="BA17" i="34"/>
  <c r="BA16" i="34"/>
  <c r="BA15" i="34"/>
  <c r="BA14" i="34"/>
  <c r="BA13" i="34"/>
  <c r="BA11" i="34"/>
  <c r="BA10" i="34"/>
  <c r="BA9" i="34"/>
  <c r="BA8" i="34"/>
  <c r="BA7" i="34"/>
  <c r="BA6" i="34"/>
  <c r="BA28" i="34" s="1"/>
  <c r="AZ27" i="34"/>
  <c r="AZ26" i="34"/>
  <c r="AZ25" i="34"/>
  <c r="AZ24" i="34"/>
  <c r="AZ23" i="34"/>
  <c r="AZ22" i="34"/>
  <c r="AZ21" i="34"/>
  <c r="AZ20" i="34"/>
  <c r="AZ19" i="34"/>
  <c r="AZ18" i="34"/>
  <c r="AZ17" i="34"/>
  <c r="AZ16" i="34"/>
  <c r="AZ15" i="34"/>
  <c r="AZ14" i="34"/>
  <c r="AZ13" i="34"/>
  <c r="AZ11" i="34"/>
  <c r="AZ10" i="34"/>
  <c r="AZ9" i="34"/>
  <c r="AZ8" i="34"/>
  <c r="AZ7" i="34"/>
  <c r="AZ6" i="34"/>
  <c r="AY27" i="34"/>
  <c r="AY26" i="34"/>
  <c r="AY25" i="34"/>
  <c r="AY24" i="34"/>
  <c r="AY23" i="34"/>
  <c r="AY22" i="34"/>
  <c r="AY21" i="34"/>
  <c r="AY20" i="34"/>
  <c r="AY19" i="34"/>
  <c r="AY18" i="34"/>
  <c r="AY17" i="34"/>
  <c r="AY16" i="34"/>
  <c r="AY15" i="34"/>
  <c r="AY14" i="34"/>
  <c r="AY13" i="34"/>
  <c r="AY11" i="34"/>
  <c r="AY10" i="34"/>
  <c r="AY9" i="34"/>
  <c r="AY8" i="34"/>
  <c r="AY7" i="34"/>
  <c r="AY6" i="34"/>
  <c r="AX27" i="34"/>
  <c r="AX26" i="34"/>
  <c r="AX25" i="34"/>
  <c r="AX24" i="34"/>
  <c r="AX23" i="34"/>
  <c r="AX22" i="34"/>
  <c r="AX21" i="34"/>
  <c r="AX20" i="34"/>
  <c r="AX19" i="34"/>
  <c r="AX18" i="34"/>
  <c r="AX17" i="34"/>
  <c r="AX16" i="34"/>
  <c r="AX15" i="34"/>
  <c r="AX14" i="34"/>
  <c r="AX13" i="34"/>
  <c r="AX11" i="34"/>
  <c r="AX10" i="34"/>
  <c r="AX9" i="34"/>
  <c r="AX8" i="34"/>
  <c r="AX7" i="34"/>
  <c r="AX6" i="34"/>
  <c r="AW27" i="34"/>
  <c r="AW26" i="34"/>
  <c r="AW25" i="34"/>
  <c r="AW24" i="34"/>
  <c r="AW23" i="34"/>
  <c r="AW22" i="34"/>
  <c r="AW21" i="34"/>
  <c r="AW20" i="34"/>
  <c r="AW19" i="34"/>
  <c r="AW18" i="34"/>
  <c r="AW17" i="34"/>
  <c r="AW16" i="34"/>
  <c r="AW15" i="34"/>
  <c r="AW14" i="34"/>
  <c r="AW13" i="34"/>
  <c r="AW11" i="34"/>
  <c r="AW10" i="34"/>
  <c r="AW9" i="34"/>
  <c r="AW8" i="34"/>
  <c r="AW7" i="34"/>
  <c r="AW6" i="34"/>
  <c r="AW28" i="34" s="1"/>
  <c r="AV27" i="34"/>
  <c r="AV26" i="34"/>
  <c r="AV25" i="34"/>
  <c r="AV24" i="34"/>
  <c r="AV23" i="34"/>
  <c r="AV22" i="34"/>
  <c r="AV21" i="34"/>
  <c r="AV20" i="34"/>
  <c r="AV19" i="34"/>
  <c r="AV18" i="34"/>
  <c r="AV17" i="34"/>
  <c r="AV16" i="34"/>
  <c r="AV15" i="34"/>
  <c r="AV14" i="34"/>
  <c r="AV13" i="34"/>
  <c r="AV11" i="34"/>
  <c r="AV10" i="34"/>
  <c r="AV9" i="34"/>
  <c r="AV8" i="34"/>
  <c r="AV7" i="34"/>
  <c r="AV6" i="34"/>
  <c r="AU27" i="34"/>
  <c r="AU26" i="34"/>
  <c r="AU25" i="34"/>
  <c r="AU24" i="34"/>
  <c r="AU23" i="34"/>
  <c r="AU22" i="34"/>
  <c r="AU21" i="34"/>
  <c r="AU20" i="34"/>
  <c r="AU19" i="34"/>
  <c r="AU18" i="34"/>
  <c r="AU17" i="34"/>
  <c r="AU16" i="34"/>
  <c r="AU15" i="34"/>
  <c r="AU14" i="34"/>
  <c r="AU13" i="34"/>
  <c r="AU11" i="34"/>
  <c r="AU10" i="34"/>
  <c r="AU9" i="34"/>
  <c r="AU8" i="34"/>
  <c r="AU7" i="34"/>
  <c r="AU6" i="34"/>
  <c r="AT27" i="34"/>
  <c r="BC27" i="34" s="1"/>
  <c r="AT26" i="34"/>
  <c r="BC26" i="34" s="1"/>
  <c r="AT25" i="34"/>
  <c r="BC25" i="34" s="1"/>
  <c r="AT24" i="34"/>
  <c r="BC24" i="34" s="1"/>
  <c r="AT23" i="34"/>
  <c r="BC23" i="34" s="1"/>
  <c r="AT22" i="34"/>
  <c r="BC22" i="34" s="1"/>
  <c r="AT21" i="34"/>
  <c r="BC21" i="34" s="1"/>
  <c r="AT20" i="34"/>
  <c r="BC20" i="34" s="1"/>
  <c r="AT19" i="34"/>
  <c r="BC19" i="34" s="1"/>
  <c r="AT18" i="34"/>
  <c r="BC18" i="34" s="1"/>
  <c r="AT17" i="34"/>
  <c r="BC17" i="34" s="1"/>
  <c r="AT16" i="34"/>
  <c r="BC16" i="34" s="1"/>
  <c r="AT15" i="34"/>
  <c r="BC15" i="34" s="1"/>
  <c r="AT14" i="34"/>
  <c r="BC14" i="34" s="1"/>
  <c r="AT13" i="34"/>
  <c r="BC13" i="34" s="1"/>
  <c r="AT11" i="34"/>
  <c r="BC11" i="34" s="1"/>
  <c r="AT10" i="34"/>
  <c r="BC10" i="34" s="1"/>
  <c r="AT9" i="34"/>
  <c r="BC9" i="34" s="1"/>
  <c r="AT8" i="34"/>
  <c r="BC8" i="34" s="1"/>
  <c r="AT7" i="34"/>
  <c r="BC7" i="34" s="1"/>
  <c r="AT6" i="34"/>
  <c r="AO27" i="34"/>
  <c r="AO26" i="34"/>
  <c r="AO25" i="34"/>
  <c r="AO24" i="34"/>
  <c r="AO23" i="34"/>
  <c r="AO22" i="34"/>
  <c r="AO21" i="34"/>
  <c r="AO20" i="34"/>
  <c r="AO19" i="34"/>
  <c r="AO18" i="34"/>
  <c r="AO17" i="34"/>
  <c r="AO16" i="34"/>
  <c r="AO15" i="34"/>
  <c r="AO14" i="34"/>
  <c r="AO13" i="34"/>
  <c r="AO12" i="34"/>
  <c r="AO11" i="34"/>
  <c r="AO10" i="34"/>
  <c r="AO9" i="34"/>
  <c r="AO8" i="34"/>
  <c r="AO7" i="34"/>
  <c r="AO6" i="34"/>
  <c r="AN27" i="34"/>
  <c r="AN26" i="34"/>
  <c r="AN25" i="34"/>
  <c r="AN24" i="34"/>
  <c r="AN23" i="34"/>
  <c r="AN22" i="34"/>
  <c r="AN21" i="34"/>
  <c r="AN20" i="34"/>
  <c r="AN19" i="34"/>
  <c r="AN18" i="34"/>
  <c r="AN17" i="34"/>
  <c r="AN16" i="34"/>
  <c r="AN15" i="34"/>
  <c r="AN14" i="34"/>
  <c r="AN13" i="34"/>
  <c r="AN12" i="34"/>
  <c r="AN11" i="34"/>
  <c r="AN10" i="34"/>
  <c r="AN9" i="34"/>
  <c r="AN8" i="34"/>
  <c r="AN7" i="34"/>
  <c r="AN6" i="34"/>
  <c r="AM27" i="34"/>
  <c r="AM26" i="34"/>
  <c r="AM25" i="34"/>
  <c r="AM24" i="34"/>
  <c r="AM23" i="34"/>
  <c r="AM22" i="34"/>
  <c r="AM21" i="34"/>
  <c r="AM20" i="34"/>
  <c r="AM19" i="34"/>
  <c r="AM18" i="34"/>
  <c r="AM17" i="34"/>
  <c r="AM16" i="34"/>
  <c r="AM15" i="34"/>
  <c r="AM14" i="34"/>
  <c r="AM13" i="34"/>
  <c r="AM12" i="34"/>
  <c r="AM11" i="34"/>
  <c r="AM10" i="34"/>
  <c r="AM9" i="34"/>
  <c r="AM8" i="34"/>
  <c r="AM7" i="34"/>
  <c r="AM6" i="34"/>
  <c r="AL27" i="34"/>
  <c r="AL26" i="34"/>
  <c r="AL25" i="34"/>
  <c r="AL24" i="34"/>
  <c r="AL23" i="34"/>
  <c r="AL22" i="34"/>
  <c r="AL21" i="34"/>
  <c r="AL20" i="34"/>
  <c r="AL19" i="34"/>
  <c r="AL18" i="34"/>
  <c r="AL17" i="34"/>
  <c r="AL16" i="34"/>
  <c r="AL15" i="34"/>
  <c r="AL14" i="34"/>
  <c r="AL13" i="34"/>
  <c r="AL12" i="34"/>
  <c r="AL11" i="34"/>
  <c r="AL10" i="34"/>
  <c r="AL9" i="34"/>
  <c r="AL8" i="34"/>
  <c r="AL7" i="34"/>
  <c r="AL6" i="34"/>
  <c r="AK27" i="34"/>
  <c r="AK26" i="34"/>
  <c r="AK25" i="34"/>
  <c r="AK24" i="34"/>
  <c r="AK23" i="34"/>
  <c r="AK22" i="34"/>
  <c r="AK21" i="34"/>
  <c r="AK20" i="34"/>
  <c r="AK19" i="34"/>
  <c r="AK18" i="34"/>
  <c r="AK17" i="34"/>
  <c r="AK16" i="34"/>
  <c r="AK15" i="34"/>
  <c r="AK14" i="34"/>
  <c r="AK13" i="34"/>
  <c r="AK12" i="34"/>
  <c r="AK11" i="34"/>
  <c r="AK10" i="34"/>
  <c r="AK9" i="34"/>
  <c r="AK8" i="34"/>
  <c r="AK7" i="34"/>
  <c r="AK6" i="34"/>
  <c r="AJ27" i="34"/>
  <c r="AJ26" i="34"/>
  <c r="AJ25" i="34"/>
  <c r="AJ24" i="34"/>
  <c r="AJ23" i="34"/>
  <c r="AJ22" i="34"/>
  <c r="AJ21" i="34"/>
  <c r="AJ20" i="34"/>
  <c r="AJ19" i="34"/>
  <c r="AJ18" i="34"/>
  <c r="AJ17" i="34"/>
  <c r="AJ16" i="34"/>
  <c r="AJ15" i="34"/>
  <c r="AJ14" i="34"/>
  <c r="AJ13" i="34"/>
  <c r="AJ12" i="34"/>
  <c r="AJ11" i="34"/>
  <c r="AJ10" i="34"/>
  <c r="AJ9" i="34"/>
  <c r="AJ8" i="34"/>
  <c r="AJ7" i="34"/>
  <c r="AJ6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H27" i="34"/>
  <c r="AH26" i="34"/>
  <c r="AH25" i="34"/>
  <c r="AH24" i="34"/>
  <c r="AH23" i="34"/>
  <c r="AH22" i="34"/>
  <c r="AH21" i="34"/>
  <c r="AH20" i="34"/>
  <c r="AH19" i="34"/>
  <c r="AH18" i="34"/>
  <c r="AH17" i="34"/>
  <c r="AH16" i="34"/>
  <c r="AH15" i="34"/>
  <c r="AH14" i="34"/>
  <c r="AH13" i="34"/>
  <c r="AH12" i="34"/>
  <c r="AH11" i="34"/>
  <c r="AH10" i="34"/>
  <c r="AH9" i="34"/>
  <c r="AH8" i="34"/>
  <c r="AH7" i="34"/>
  <c r="AH6" i="34"/>
  <c r="AG27" i="34"/>
  <c r="AG26" i="34"/>
  <c r="AG25" i="34"/>
  <c r="AG24" i="34"/>
  <c r="AG23" i="34"/>
  <c r="AG22" i="34"/>
  <c r="AG21" i="34"/>
  <c r="AG20" i="34"/>
  <c r="AG19" i="34"/>
  <c r="AG18" i="34"/>
  <c r="AG17" i="34"/>
  <c r="AG16" i="34"/>
  <c r="AG15" i="34"/>
  <c r="AG14" i="34"/>
  <c r="AG13" i="34"/>
  <c r="AG12" i="34"/>
  <c r="AG11" i="34"/>
  <c r="AG10" i="34"/>
  <c r="AG9" i="34"/>
  <c r="AG8" i="34"/>
  <c r="AG7" i="34"/>
  <c r="AG6" i="34"/>
  <c r="AF27" i="34"/>
  <c r="AF26" i="34"/>
  <c r="AF25" i="34"/>
  <c r="AF24" i="34"/>
  <c r="AF23" i="34"/>
  <c r="AF22" i="34"/>
  <c r="AF21" i="34"/>
  <c r="AF20" i="34"/>
  <c r="AF19" i="34"/>
  <c r="AF18" i="34"/>
  <c r="AF17" i="34"/>
  <c r="AF16" i="34"/>
  <c r="AF15" i="34"/>
  <c r="AF14" i="34"/>
  <c r="AF13" i="34"/>
  <c r="AF12" i="34"/>
  <c r="AF11" i="34"/>
  <c r="AF10" i="34"/>
  <c r="AF9" i="34"/>
  <c r="AF8" i="34"/>
  <c r="AF7" i="34"/>
  <c r="AF6" i="34"/>
  <c r="AE27" i="34"/>
  <c r="AE26" i="34"/>
  <c r="AE25" i="34"/>
  <c r="AE24" i="34"/>
  <c r="AE23" i="34"/>
  <c r="AE22" i="34"/>
  <c r="AE21" i="34"/>
  <c r="AE20" i="34"/>
  <c r="AE19" i="34"/>
  <c r="AE18" i="34"/>
  <c r="AE17" i="34"/>
  <c r="AE16" i="34"/>
  <c r="AE15" i="34"/>
  <c r="AE14" i="34"/>
  <c r="AE13" i="34"/>
  <c r="AE12" i="34"/>
  <c r="AE11" i="34"/>
  <c r="AE10" i="34"/>
  <c r="AE9" i="34"/>
  <c r="AE8" i="34"/>
  <c r="AE7" i="34"/>
  <c r="AE6" i="34"/>
  <c r="AD27" i="34"/>
  <c r="AD26" i="34"/>
  <c r="AD25" i="34"/>
  <c r="AD24" i="34"/>
  <c r="AD23" i="34"/>
  <c r="AD22" i="34"/>
  <c r="AD21" i="34"/>
  <c r="AD20" i="34"/>
  <c r="AD19" i="34"/>
  <c r="AD18" i="34"/>
  <c r="AD17" i="34"/>
  <c r="AD16" i="34"/>
  <c r="AD15" i="34"/>
  <c r="AD14" i="34"/>
  <c r="AD13" i="34"/>
  <c r="AD12" i="34"/>
  <c r="AD11" i="34"/>
  <c r="AD10" i="34"/>
  <c r="AD9" i="34"/>
  <c r="AD8" i="34"/>
  <c r="AD7" i="34"/>
  <c r="AD6" i="34"/>
  <c r="AC27" i="34"/>
  <c r="AC26" i="34"/>
  <c r="AC25" i="34"/>
  <c r="AC24" i="34"/>
  <c r="AC23" i="34"/>
  <c r="AC22" i="34"/>
  <c r="AC21" i="34"/>
  <c r="AC20" i="34"/>
  <c r="AC19" i="34"/>
  <c r="AC18" i="34"/>
  <c r="AC17" i="34"/>
  <c r="AC16" i="34"/>
  <c r="AC15" i="34"/>
  <c r="AC14" i="34"/>
  <c r="AC13" i="34"/>
  <c r="AC12" i="34"/>
  <c r="AC11" i="34"/>
  <c r="AC10" i="34"/>
  <c r="AC9" i="34"/>
  <c r="AC8" i="34"/>
  <c r="AC7" i="34"/>
  <c r="AC6" i="34"/>
  <c r="AB27" i="34"/>
  <c r="AB26" i="34"/>
  <c r="AB25" i="34"/>
  <c r="AB24" i="34"/>
  <c r="AB23" i="34"/>
  <c r="AB22" i="34"/>
  <c r="AB21" i="34"/>
  <c r="AB20" i="34"/>
  <c r="AB19" i="34"/>
  <c r="AB18" i="34"/>
  <c r="AB17" i="34"/>
  <c r="AB16" i="34"/>
  <c r="AB15" i="34"/>
  <c r="AB14" i="34"/>
  <c r="AB13" i="34"/>
  <c r="AB12" i="34"/>
  <c r="AB11" i="34"/>
  <c r="AB10" i="34"/>
  <c r="AB9" i="34"/>
  <c r="AB8" i="34"/>
  <c r="AB7" i="34"/>
  <c r="AB6" i="34"/>
  <c r="AA27" i="34"/>
  <c r="AA26" i="34"/>
  <c r="AA25" i="34"/>
  <c r="AA24" i="34"/>
  <c r="AA23" i="34"/>
  <c r="AA22" i="34"/>
  <c r="AA21" i="34"/>
  <c r="AA20" i="34"/>
  <c r="AA19" i="34"/>
  <c r="AA18" i="34"/>
  <c r="AA17" i="34"/>
  <c r="AA16" i="34"/>
  <c r="AA15" i="34"/>
  <c r="AA14" i="34"/>
  <c r="AA13" i="34"/>
  <c r="AA12" i="34"/>
  <c r="AA11" i="34"/>
  <c r="AA10" i="34"/>
  <c r="AA9" i="34"/>
  <c r="AA8" i="34"/>
  <c r="AA7" i="34"/>
  <c r="AA6" i="34"/>
  <c r="Z27" i="34"/>
  <c r="Z26" i="34"/>
  <c r="Z25" i="34"/>
  <c r="Z24" i="34"/>
  <c r="Z23" i="34"/>
  <c r="Z22" i="34"/>
  <c r="Z21" i="34"/>
  <c r="Z20" i="34"/>
  <c r="Z19" i="34"/>
  <c r="Z18" i="34"/>
  <c r="Z17" i="34"/>
  <c r="Z16" i="34"/>
  <c r="Z15" i="34"/>
  <c r="Z14" i="34"/>
  <c r="Z13" i="34"/>
  <c r="Z12" i="34"/>
  <c r="Z11" i="34"/>
  <c r="Z10" i="34"/>
  <c r="Z9" i="34"/>
  <c r="Z8" i="34"/>
  <c r="Z7" i="34"/>
  <c r="Z6" i="34"/>
  <c r="Y27" i="34"/>
  <c r="Y26" i="34"/>
  <c r="Y25" i="34"/>
  <c r="Y24" i="34"/>
  <c r="Y23" i="34"/>
  <c r="Y22" i="34"/>
  <c r="Y21" i="34"/>
  <c r="Y20" i="34"/>
  <c r="Y19" i="34"/>
  <c r="Y18" i="34"/>
  <c r="Y17" i="34"/>
  <c r="Y16" i="34"/>
  <c r="Y15" i="34"/>
  <c r="Y14" i="34"/>
  <c r="Y13" i="34"/>
  <c r="Y12" i="34"/>
  <c r="Y11" i="34"/>
  <c r="Y10" i="34"/>
  <c r="Y9" i="34"/>
  <c r="Y8" i="34"/>
  <c r="Y7" i="34"/>
  <c r="Y6" i="34"/>
  <c r="Y28" i="34" s="1"/>
  <c r="X27" i="34"/>
  <c r="X26" i="34"/>
  <c r="X25" i="34"/>
  <c r="X24" i="34"/>
  <c r="X23" i="34"/>
  <c r="X22" i="34"/>
  <c r="X21" i="34"/>
  <c r="X20" i="34"/>
  <c r="X19" i="34"/>
  <c r="X18" i="34"/>
  <c r="X17" i="34"/>
  <c r="X16" i="34"/>
  <c r="X15" i="34"/>
  <c r="X14" i="34"/>
  <c r="X13" i="34"/>
  <c r="X12" i="34"/>
  <c r="X11" i="34"/>
  <c r="X10" i="34"/>
  <c r="X9" i="34"/>
  <c r="X8" i="34"/>
  <c r="X7" i="34"/>
  <c r="X6" i="34"/>
  <c r="S11" i="34"/>
  <c r="S10" i="34"/>
  <c r="S9" i="34"/>
  <c r="S8" i="34"/>
  <c r="R11" i="34"/>
  <c r="R10" i="34"/>
  <c r="R9" i="34"/>
  <c r="R8" i="34"/>
  <c r="R28" i="34" s="1"/>
  <c r="Q11" i="34"/>
  <c r="Q10" i="34"/>
  <c r="Q9" i="34"/>
  <c r="Q8" i="34"/>
  <c r="Q28" i="34" s="1"/>
  <c r="P11" i="34"/>
  <c r="P10" i="34"/>
  <c r="P9" i="34"/>
  <c r="P8" i="34"/>
  <c r="P28" i="34" s="1"/>
  <c r="O11" i="34"/>
  <c r="O10" i="34"/>
  <c r="O9" i="34"/>
  <c r="O8" i="34"/>
  <c r="O28" i="34" s="1"/>
  <c r="N11" i="34"/>
  <c r="N10" i="34"/>
  <c r="N9" i="34"/>
  <c r="N8" i="34"/>
  <c r="N28" i="34" s="1"/>
  <c r="M11" i="34"/>
  <c r="M10" i="34"/>
  <c r="M9" i="34"/>
  <c r="M8" i="34"/>
  <c r="M28" i="34" s="1"/>
  <c r="L11" i="34"/>
  <c r="L10" i="34"/>
  <c r="L9" i="34"/>
  <c r="L8" i="34"/>
  <c r="L28" i="34" s="1"/>
  <c r="K11" i="34"/>
  <c r="K10" i="34"/>
  <c r="K9" i="34"/>
  <c r="K8" i="34"/>
  <c r="K28" i="34" s="1"/>
  <c r="J11" i="34"/>
  <c r="J10" i="34"/>
  <c r="J9" i="34"/>
  <c r="J8" i="34"/>
  <c r="J28" i="34" s="1"/>
  <c r="I11" i="34"/>
  <c r="I10" i="34"/>
  <c r="I9" i="34"/>
  <c r="I8" i="34"/>
  <c r="I28" i="34" s="1"/>
  <c r="H11" i="34"/>
  <c r="H10" i="34"/>
  <c r="H9" i="34"/>
  <c r="H8" i="34"/>
  <c r="H28" i="34" s="1"/>
  <c r="G11" i="34"/>
  <c r="G10" i="34"/>
  <c r="G9" i="34"/>
  <c r="G8" i="34"/>
  <c r="G28" i="34" s="1"/>
  <c r="F11" i="34"/>
  <c r="F10" i="34"/>
  <c r="F9" i="34"/>
  <c r="F8" i="34"/>
  <c r="F28" i="34" s="1"/>
  <c r="E11" i="34"/>
  <c r="E10" i="34"/>
  <c r="E9" i="34"/>
  <c r="E8" i="34"/>
  <c r="E28" i="34" s="1"/>
  <c r="S28" i="34" l="1"/>
  <c r="AU28" i="34"/>
  <c r="AY28" i="34"/>
  <c r="Z28" i="34"/>
  <c r="AA28" i="34"/>
  <c r="AB28" i="34"/>
  <c r="AC28" i="34"/>
  <c r="AD28" i="34"/>
  <c r="AE28" i="34"/>
  <c r="AF28" i="34"/>
  <c r="AI28" i="34"/>
  <c r="AJ28" i="34"/>
  <c r="AL28" i="34"/>
  <c r="AM28" i="34"/>
  <c r="AV28" i="34"/>
  <c r="AX28" i="34"/>
  <c r="AZ28" i="34"/>
  <c r="BL28" i="34"/>
  <c r="AK28" i="34"/>
  <c r="BB28" i="34"/>
  <c r="BF28" i="34"/>
  <c r="S35" i="32"/>
  <c r="S57" i="32" s="1"/>
  <c r="BI28" i="34"/>
  <c r="Q35" i="32"/>
  <c r="Q57" i="32" s="1"/>
  <c r="BE28" i="34"/>
  <c r="BJ28" i="34"/>
  <c r="AT28" i="34"/>
  <c r="BC6" i="34"/>
  <c r="BD28" i="34"/>
  <c r="R35" i="32"/>
  <c r="R57" i="32" s="1"/>
  <c r="N165" i="33"/>
  <c r="AG28" i="34"/>
  <c r="AH28" i="34"/>
  <c r="AN28" i="34"/>
  <c r="AO28" i="34"/>
  <c r="AJ27" i="33"/>
  <c r="AW27" i="33"/>
  <c r="AW26" i="33"/>
  <c r="AW25" i="33"/>
  <c r="AW24" i="33"/>
  <c r="AW23" i="33"/>
  <c r="AW22" i="33"/>
  <c r="AW21" i="33"/>
  <c r="AW20" i="33"/>
  <c r="AW19" i="33"/>
  <c r="AW18" i="33"/>
  <c r="AW17" i="33"/>
  <c r="AW16" i="33"/>
  <c r="AW15" i="33"/>
  <c r="AW14" i="33"/>
  <c r="AW13" i="33"/>
  <c r="AW12" i="33"/>
  <c r="AW11" i="33"/>
  <c r="AW10" i="33"/>
  <c r="AW9" i="33"/>
  <c r="AW8" i="33"/>
  <c r="AW7" i="33"/>
  <c r="AW6" i="33"/>
  <c r="AV27" i="33"/>
  <c r="AV26" i="33"/>
  <c r="AV25" i="33"/>
  <c r="AV24" i="33"/>
  <c r="AV23" i="33"/>
  <c r="AV22" i="33"/>
  <c r="AV21" i="33"/>
  <c r="AV20" i="33"/>
  <c r="AV19" i="33"/>
  <c r="AV18" i="33"/>
  <c r="AV17" i="33"/>
  <c r="AV16" i="33"/>
  <c r="AV15" i="33"/>
  <c r="AV14" i="33"/>
  <c r="AV13" i="33"/>
  <c r="AV12" i="33"/>
  <c r="AV11" i="33"/>
  <c r="AV10" i="33"/>
  <c r="AV9" i="33"/>
  <c r="AV8" i="33"/>
  <c r="AV7" i="33"/>
  <c r="AV6" i="33"/>
  <c r="AU27" i="33"/>
  <c r="AU26" i="33"/>
  <c r="AU25" i="33"/>
  <c r="AU24" i="33"/>
  <c r="AU23" i="33"/>
  <c r="AU22" i="33"/>
  <c r="AU21" i="33"/>
  <c r="AU20" i="33"/>
  <c r="AU19" i="33"/>
  <c r="AU18" i="33"/>
  <c r="AU17" i="33"/>
  <c r="AU16" i="33"/>
  <c r="AU15" i="33"/>
  <c r="AU14" i="33"/>
  <c r="AU13" i="33"/>
  <c r="AU12" i="33"/>
  <c r="AU11" i="33"/>
  <c r="AU10" i="33"/>
  <c r="AU9" i="33"/>
  <c r="AU8" i="33"/>
  <c r="AU7" i="33"/>
  <c r="AU6" i="33"/>
  <c r="AT27" i="33"/>
  <c r="AT26" i="33"/>
  <c r="AT25" i="33"/>
  <c r="AT24" i="33"/>
  <c r="AT23" i="33"/>
  <c r="AT22" i="33"/>
  <c r="AT21" i="33"/>
  <c r="AT20" i="33"/>
  <c r="AT19" i="33"/>
  <c r="AT18" i="33"/>
  <c r="AT17" i="33"/>
  <c r="AT16" i="33"/>
  <c r="AT15" i="33"/>
  <c r="AT14" i="33"/>
  <c r="AT13" i="33"/>
  <c r="AT12" i="33"/>
  <c r="AT11" i="33"/>
  <c r="AT10" i="33"/>
  <c r="AT9" i="33"/>
  <c r="AT8" i="33"/>
  <c r="AQ27" i="33"/>
  <c r="AQ26" i="33"/>
  <c r="AQ25" i="33"/>
  <c r="AQ24" i="33"/>
  <c r="AQ23" i="33"/>
  <c r="AQ22" i="33"/>
  <c r="AQ21" i="33"/>
  <c r="AQ20" i="33"/>
  <c r="AQ19" i="33"/>
  <c r="AQ18" i="33"/>
  <c r="AQ17" i="33"/>
  <c r="AQ16" i="33"/>
  <c r="AQ15" i="33"/>
  <c r="AQ14" i="33"/>
  <c r="AQ13" i="33"/>
  <c r="AQ12" i="33"/>
  <c r="AQ11" i="33"/>
  <c r="AQ10" i="33"/>
  <c r="AQ9" i="33"/>
  <c r="AQ8" i="33"/>
  <c r="AQ7" i="33"/>
  <c r="AQ6" i="33"/>
  <c r="AP27" i="33"/>
  <c r="AP26" i="33"/>
  <c r="AP25" i="33"/>
  <c r="AP24" i="33"/>
  <c r="AP23" i="33"/>
  <c r="AP22" i="33"/>
  <c r="AP21" i="33"/>
  <c r="AP20" i="33"/>
  <c r="AP19" i="33"/>
  <c r="AP18" i="33"/>
  <c r="AP17" i="33"/>
  <c r="AP16" i="33"/>
  <c r="AP15" i="33"/>
  <c r="AP14" i="33"/>
  <c r="AP13" i="33"/>
  <c r="AP12" i="33"/>
  <c r="AP11" i="33"/>
  <c r="AP10" i="33"/>
  <c r="AP9" i="33"/>
  <c r="AP8" i="33"/>
  <c r="AP7" i="33"/>
  <c r="AO27" i="33"/>
  <c r="N56" i="32" s="1"/>
  <c r="AO26" i="33"/>
  <c r="N55" i="32" s="1"/>
  <c r="AO25" i="33"/>
  <c r="N54" i="32" s="1"/>
  <c r="AO24" i="33"/>
  <c r="N53" i="32" s="1"/>
  <c r="AO23" i="33"/>
  <c r="N52" i="32" s="1"/>
  <c r="AO22" i="33"/>
  <c r="N51" i="32" s="1"/>
  <c r="AO21" i="33"/>
  <c r="N50" i="32" s="1"/>
  <c r="AO20" i="33"/>
  <c r="N49" i="32" s="1"/>
  <c r="AO19" i="33"/>
  <c r="N48" i="32" s="1"/>
  <c r="AO18" i="33"/>
  <c r="N47" i="32" s="1"/>
  <c r="AO17" i="33"/>
  <c r="N46" i="32" s="1"/>
  <c r="AO16" i="33"/>
  <c r="N45" i="32" s="1"/>
  <c r="AO15" i="33"/>
  <c r="N44" i="32" s="1"/>
  <c r="AO14" i="33"/>
  <c r="N43" i="32" s="1"/>
  <c r="AO13" i="33"/>
  <c r="N42" i="32" s="1"/>
  <c r="AO12" i="33"/>
  <c r="N41" i="32" s="1"/>
  <c r="AO11" i="33"/>
  <c r="N40" i="32" s="1"/>
  <c r="AO10" i="33"/>
  <c r="N39" i="32" s="1"/>
  <c r="AO9" i="33"/>
  <c r="N38" i="32" s="1"/>
  <c r="AO8" i="33"/>
  <c r="N37" i="32" s="1"/>
  <c r="AO7" i="33"/>
  <c r="N36" i="32" s="1"/>
  <c r="N35" i="32"/>
  <c r="AM27" i="33"/>
  <c r="AM26" i="33"/>
  <c r="AM25" i="33"/>
  <c r="AM24" i="33"/>
  <c r="AM23" i="33"/>
  <c r="AM22" i="33"/>
  <c r="AM21" i="33"/>
  <c r="AM20" i="33"/>
  <c r="AM19" i="33"/>
  <c r="AM18" i="33"/>
  <c r="AM17" i="33"/>
  <c r="AM16" i="33"/>
  <c r="AM15" i="33"/>
  <c r="AM14" i="33"/>
  <c r="AM13" i="33"/>
  <c r="AM12" i="33"/>
  <c r="AM11" i="33"/>
  <c r="AM10" i="33"/>
  <c r="AM9" i="33"/>
  <c r="AM8" i="33"/>
  <c r="AM7" i="33"/>
  <c r="AL27" i="33"/>
  <c r="AL26" i="33"/>
  <c r="AL25" i="33"/>
  <c r="AL24" i="33"/>
  <c r="AL23" i="33"/>
  <c r="AL22" i="33"/>
  <c r="AL21" i="33"/>
  <c r="AL20" i="33"/>
  <c r="AL19" i="33"/>
  <c r="AL18" i="33"/>
  <c r="AL17" i="33"/>
  <c r="AL16" i="33"/>
  <c r="AL15" i="33"/>
  <c r="AL14" i="33"/>
  <c r="AL13" i="33"/>
  <c r="AL12" i="33"/>
  <c r="AL11" i="33"/>
  <c r="AL10" i="33"/>
  <c r="AL9" i="33"/>
  <c r="AL8" i="33"/>
  <c r="AL7" i="33"/>
  <c r="AL28" i="33"/>
  <c r="AK27" i="33"/>
  <c r="AK26" i="33"/>
  <c r="AK25" i="33"/>
  <c r="AK24" i="33"/>
  <c r="AK23" i="33"/>
  <c r="AK22" i="33"/>
  <c r="AK21" i="33"/>
  <c r="AK20" i="33"/>
  <c r="AK19" i="33"/>
  <c r="AK18" i="33"/>
  <c r="AK17" i="33"/>
  <c r="AK16" i="33"/>
  <c r="AK15" i="33"/>
  <c r="AK14" i="33"/>
  <c r="AK13" i="33"/>
  <c r="AK12" i="33"/>
  <c r="AK11" i="33"/>
  <c r="AK10" i="33"/>
  <c r="AK9" i="33"/>
  <c r="AK8" i="33"/>
  <c r="AK7" i="33"/>
  <c r="AJ26" i="33"/>
  <c r="AJ25" i="33"/>
  <c r="AN25" i="33" s="1"/>
  <c r="AJ24" i="33"/>
  <c r="AJ23" i="33"/>
  <c r="AN23" i="33" s="1"/>
  <c r="AJ22" i="33"/>
  <c r="AJ21" i="33"/>
  <c r="AN21" i="33" s="1"/>
  <c r="AJ20" i="33"/>
  <c r="AJ19" i="33"/>
  <c r="AN19" i="33" s="1"/>
  <c r="AJ18" i="33"/>
  <c r="AJ17" i="33"/>
  <c r="AN17" i="33" s="1"/>
  <c r="AJ16" i="33"/>
  <c r="AJ15" i="33"/>
  <c r="AN15" i="33" s="1"/>
  <c r="AJ14" i="33"/>
  <c r="AJ13" i="33"/>
  <c r="AN13" i="33" s="1"/>
  <c r="AJ12" i="33"/>
  <c r="AJ11" i="33"/>
  <c r="AN11" i="33" s="1"/>
  <c r="AJ10" i="33"/>
  <c r="AJ9" i="33"/>
  <c r="AN9" i="33" s="1"/>
  <c r="AJ8" i="33"/>
  <c r="AJ7" i="33"/>
  <c r="AN7" i="33" s="1"/>
  <c r="AE26" i="33"/>
  <c r="AE27" i="33"/>
  <c r="AE25" i="33"/>
  <c r="AE24" i="33"/>
  <c r="AE23" i="33"/>
  <c r="AE22" i="33"/>
  <c r="AE21" i="33"/>
  <c r="AE20" i="33"/>
  <c r="AG20" i="33"/>
  <c r="AG19" i="33"/>
  <c r="AG18" i="33"/>
  <c r="AR28" i="33"/>
  <c r="AE16" i="33"/>
  <c r="AG15" i="33"/>
  <c r="AE14" i="33"/>
  <c r="AE13" i="33"/>
  <c r="AE12" i="33"/>
  <c r="AE11" i="33"/>
  <c r="AE10" i="33"/>
  <c r="AE9" i="33"/>
  <c r="AE8" i="33"/>
  <c r="AE7" i="33"/>
  <c r="N20" i="33"/>
  <c r="N21" i="33"/>
  <c r="N22" i="33"/>
  <c r="N23" i="33"/>
  <c r="N24" i="33"/>
  <c r="N25" i="33"/>
  <c r="P7" i="33"/>
  <c r="P8" i="33"/>
  <c r="P9" i="33"/>
  <c r="P10" i="33"/>
  <c r="P11" i="33"/>
  <c r="P12" i="33"/>
  <c r="P13" i="33"/>
  <c r="P14" i="33"/>
  <c r="P15" i="33"/>
  <c r="P16" i="33"/>
  <c r="P17" i="33"/>
  <c r="P18" i="33"/>
  <c r="P19" i="33"/>
  <c r="P20" i="33"/>
  <c r="P21" i="33"/>
  <c r="P22" i="33"/>
  <c r="P23" i="33"/>
  <c r="P24" i="33"/>
  <c r="P25" i="33"/>
  <c r="P26" i="33"/>
  <c r="P27" i="33"/>
  <c r="N7" i="33"/>
  <c r="N9" i="33"/>
  <c r="O9" i="33" s="1"/>
  <c r="N10" i="33"/>
  <c r="O10" i="33" s="1"/>
  <c r="N11" i="33"/>
  <c r="O11" i="33" s="1"/>
  <c r="N12" i="33"/>
  <c r="O12" i="33" s="1"/>
  <c r="N13" i="33"/>
  <c r="O13" i="33" s="1"/>
  <c r="N14" i="33"/>
  <c r="O14" i="33" s="1"/>
  <c r="N15" i="33"/>
  <c r="O15" i="33" s="1"/>
  <c r="N16" i="33"/>
  <c r="O16" i="33" s="1"/>
  <c r="N17" i="33"/>
  <c r="O17" i="33" s="1"/>
  <c r="N18" i="33"/>
  <c r="O18" i="33" s="1"/>
  <c r="N19" i="33"/>
  <c r="O19" i="33" s="1"/>
  <c r="O7" i="33" l="1"/>
  <c r="N57" i="32"/>
  <c r="AK28" i="33"/>
  <c r="AN8" i="33"/>
  <c r="AN10" i="33"/>
  <c r="AN12" i="33"/>
  <c r="AN14" i="33"/>
  <c r="AM28" i="33"/>
  <c r="AP28" i="33"/>
  <c r="AN16" i="33"/>
  <c r="AN18" i="33"/>
  <c r="AQ28" i="33"/>
  <c r="AT28" i="33"/>
  <c r="AU28" i="33"/>
  <c r="AV28" i="33"/>
  <c r="AW28" i="33"/>
  <c r="AN27" i="33"/>
  <c r="AN20" i="33"/>
  <c r="AN22" i="33"/>
  <c r="AN24" i="33"/>
  <c r="AN26" i="33"/>
  <c r="AO28" i="33"/>
  <c r="N167" i="33"/>
  <c r="N168" i="33"/>
  <c r="AJ28" i="33"/>
  <c r="P28" i="33"/>
  <c r="AN28" i="33" l="1"/>
  <c r="N169" i="33"/>
  <c r="AG27" i="33"/>
  <c r="AG26" i="33"/>
  <c r="AG25" i="33"/>
  <c r="AG24" i="33"/>
  <c r="AG23" i="33"/>
  <c r="AG22" i="33"/>
  <c r="AG21" i="33"/>
  <c r="AG17" i="33"/>
  <c r="AG16" i="33"/>
  <c r="AG14" i="33"/>
  <c r="AG13" i="33"/>
  <c r="AG12" i="33"/>
  <c r="AG11" i="33"/>
  <c r="AG10" i="33"/>
  <c r="AG9" i="33"/>
  <c r="AG8" i="33"/>
  <c r="AG7" i="33"/>
  <c r="AE19" i="33"/>
  <c r="AE18" i="33"/>
  <c r="AE17" i="33"/>
  <c r="AE15" i="33"/>
  <c r="AD27" i="33"/>
  <c r="AD26" i="33"/>
  <c r="AD25" i="33"/>
  <c r="AD24" i="33"/>
  <c r="AD23" i="33"/>
  <c r="AD22" i="33"/>
  <c r="AD21" i="33"/>
  <c r="AD20" i="33"/>
  <c r="AD19" i="33"/>
  <c r="AD18" i="33"/>
  <c r="AD17" i="33"/>
  <c r="AD16" i="33"/>
  <c r="AD15" i="33"/>
  <c r="AD14" i="33"/>
  <c r="AD13" i="33"/>
  <c r="AD12" i="33"/>
  <c r="AD11" i="33"/>
  <c r="AD10" i="33"/>
  <c r="AD9" i="33"/>
  <c r="AD8" i="33"/>
  <c r="AD7" i="33"/>
  <c r="AB27" i="33"/>
  <c r="AB26" i="33"/>
  <c r="AB25" i="33"/>
  <c r="AB24" i="33"/>
  <c r="AB23" i="33"/>
  <c r="AB22" i="33"/>
  <c r="AB21" i="33"/>
  <c r="AB20" i="33"/>
  <c r="AB19" i="33"/>
  <c r="AB18" i="33"/>
  <c r="AB17" i="33"/>
  <c r="AB16" i="33"/>
  <c r="AB15" i="33"/>
  <c r="AB14" i="33"/>
  <c r="AB13" i="33"/>
  <c r="AB12" i="33"/>
  <c r="AB11" i="33"/>
  <c r="AB10" i="33"/>
  <c r="AB9" i="33"/>
  <c r="AB8" i="33"/>
  <c r="AB7" i="33"/>
  <c r="AA27" i="33"/>
  <c r="AA26" i="33"/>
  <c r="AA25" i="33"/>
  <c r="AA24" i="33"/>
  <c r="AA23" i="33"/>
  <c r="AA22" i="33"/>
  <c r="AA21" i="33"/>
  <c r="AA20" i="33"/>
  <c r="AA19" i="33"/>
  <c r="AA18" i="33"/>
  <c r="AA17" i="33"/>
  <c r="AA16" i="33"/>
  <c r="AA15" i="33"/>
  <c r="AA14" i="33"/>
  <c r="AA13" i="33"/>
  <c r="AA12" i="33"/>
  <c r="AA11" i="33"/>
  <c r="AA10" i="33"/>
  <c r="AA9" i="33"/>
  <c r="AA8" i="33"/>
  <c r="AA7" i="33"/>
  <c r="Y27" i="33"/>
  <c r="Y26" i="33"/>
  <c r="Y25" i="33"/>
  <c r="Y24" i="33"/>
  <c r="Y23" i="33"/>
  <c r="Y22" i="33"/>
  <c r="Y21" i="33"/>
  <c r="Y20" i="33"/>
  <c r="Y19" i="33"/>
  <c r="Y18" i="33"/>
  <c r="Y17" i="33"/>
  <c r="Y16" i="33"/>
  <c r="Y15" i="33"/>
  <c r="Y14" i="33"/>
  <c r="Y13" i="33"/>
  <c r="Y12" i="33"/>
  <c r="Y11" i="33"/>
  <c r="Y10" i="33"/>
  <c r="Y9" i="33"/>
  <c r="Y8" i="33"/>
  <c r="Y7" i="33"/>
  <c r="X27" i="33"/>
  <c r="X26" i="33"/>
  <c r="X25" i="33"/>
  <c r="X24" i="33"/>
  <c r="X23" i="33"/>
  <c r="X22" i="33"/>
  <c r="X21" i="33"/>
  <c r="X20" i="33"/>
  <c r="X19" i="33"/>
  <c r="X18" i="33"/>
  <c r="X17" i="33"/>
  <c r="X16" i="33"/>
  <c r="X15" i="33"/>
  <c r="X14" i="33"/>
  <c r="X13" i="33"/>
  <c r="X12" i="33"/>
  <c r="X11" i="33"/>
  <c r="X10" i="33"/>
  <c r="X9" i="33"/>
  <c r="X8" i="33"/>
  <c r="X7" i="33"/>
  <c r="V27" i="33"/>
  <c r="V26" i="33"/>
  <c r="V25" i="33"/>
  <c r="V24" i="33"/>
  <c r="V23" i="33"/>
  <c r="V22" i="33"/>
  <c r="V21" i="33"/>
  <c r="V20" i="33"/>
  <c r="V19" i="33"/>
  <c r="V18" i="33"/>
  <c r="V17" i="33"/>
  <c r="V16" i="33"/>
  <c r="V15" i="33"/>
  <c r="V14" i="33"/>
  <c r="V13" i="33"/>
  <c r="V12" i="33"/>
  <c r="V11" i="33"/>
  <c r="V10" i="33"/>
  <c r="V9" i="33"/>
  <c r="V8" i="33"/>
  <c r="V7" i="33"/>
  <c r="U27" i="33"/>
  <c r="U26" i="33"/>
  <c r="U25" i="33"/>
  <c r="U24" i="33"/>
  <c r="U23" i="33"/>
  <c r="U22" i="33"/>
  <c r="U21" i="33"/>
  <c r="U20" i="33"/>
  <c r="U19" i="33"/>
  <c r="U18" i="33"/>
  <c r="U17" i="33"/>
  <c r="U16" i="33"/>
  <c r="U15" i="33"/>
  <c r="U14" i="33"/>
  <c r="U13" i="33"/>
  <c r="U12" i="33"/>
  <c r="U11" i="33"/>
  <c r="U10" i="33"/>
  <c r="U9" i="33"/>
  <c r="U8" i="33"/>
  <c r="U7" i="33"/>
  <c r="S27" i="33"/>
  <c r="S26" i="33"/>
  <c r="S24" i="33"/>
  <c r="S23" i="33"/>
  <c r="S22" i="33"/>
  <c r="S21" i="33"/>
  <c r="S20" i="33"/>
  <c r="S19" i="33"/>
  <c r="S18" i="33"/>
  <c r="S16" i="33"/>
  <c r="S14" i="33"/>
  <c r="S13" i="33"/>
  <c r="S12" i="33"/>
  <c r="S11" i="33"/>
  <c r="S10" i="33"/>
  <c r="S9" i="33"/>
  <c r="S8" i="33"/>
  <c r="S7" i="33"/>
  <c r="M27" i="33"/>
  <c r="M26" i="33"/>
  <c r="M25" i="33"/>
  <c r="M24" i="33"/>
  <c r="M23" i="33"/>
  <c r="M22" i="33"/>
  <c r="M21" i="33"/>
  <c r="M20" i="33"/>
  <c r="M19" i="33"/>
  <c r="M18" i="33"/>
  <c r="M17" i="33"/>
  <c r="M16" i="33"/>
  <c r="M15" i="33"/>
  <c r="M14" i="33"/>
  <c r="M13" i="33"/>
  <c r="M12" i="33"/>
  <c r="M11" i="33"/>
  <c r="M10" i="33"/>
  <c r="M9" i="33"/>
  <c r="M8" i="33"/>
  <c r="M7" i="33"/>
  <c r="K27" i="33"/>
  <c r="L27" i="33" s="1"/>
  <c r="K26" i="33"/>
  <c r="L26" i="33" s="1"/>
  <c r="K25" i="33"/>
  <c r="L25" i="33" s="1"/>
  <c r="K24" i="33"/>
  <c r="K23" i="33"/>
  <c r="L23" i="33" s="1"/>
  <c r="K22" i="33"/>
  <c r="L22" i="33" s="1"/>
  <c r="K21" i="33"/>
  <c r="L21" i="33" s="1"/>
  <c r="K20" i="33"/>
  <c r="K19" i="33"/>
  <c r="L19" i="33" s="1"/>
  <c r="K18" i="33"/>
  <c r="L18" i="33" s="1"/>
  <c r="K17" i="33"/>
  <c r="L17" i="33" s="1"/>
  <c r="K16" i="33"/>
  <c r="K15" i="33"/>
  <c r="L15" i="33" s="1"/>
  <c r="K14" i="33"/>
  <c r="L14" i="33" s="1"/>
  <c r="K13" i="33"/>
  <c r="L13" i="33" s="1"/>
  <c r="K12" i="33"/>
  <c r="K11" i="33"/>
  <c r="L11" i="33" s="1"/>
  <c r="K10" i="33"/>
  <c r="L10" i="33" s="1"/>
  <c r="K9" i="33"/>
  <c r="L9" i="33" s="1"/>
  <c r="K8" i="33"/>
  <c r="K7" i="33"/>
  <c r="L7" i="33" s="1"/>
  <c r="J27" i="33"/>
  <c r="J26" i="33"/>
  <c r="J25" i="33"/>
  <c r="J24" i="33"/>
  <c r="J23" i="33"/>
  <c r="J22" i="33"/>
  <c r="J21" i="33"/>
  <c r="J20" i="33"/>
  <c r="J19" i="33"/>
  <c r="J18" i="33"/>
  <c r="J17" i="33"/>
  <c r="J16" i="33"/>
  <c r="J15" i="33"/>
  <c r="J14" i="33"/>
  <c r="J13" i="33"/>
  <c r="J12" i="33"/>
  <c r="J11" i="33"/>
  <c r="J10" i="33"/>
  <c r="J9" i="33"/>
  <c r="J8" i="33"/>
  <c r="J7" i="33"/>
  <c r="H27" i="33"/>
  <c r="I27" i="33" s="1"/>
  <c r="H26" i="33"/>
  <c r="H25" i="33"/>
  <c r="H24" i="33"/>
  <c r="I24" i="33" s="1"/>
  <c r="H23" i="33"/>
  <c r="I23" i="33" s="1"/>
  <c r="H22" i="33"/>
  <c r="H21" i="33"/>
  <c r="I21" i="33" s="1"/>
  <c r="H20" i="33"/>
  <c r="I20" i="33" s="1"/>
  <c r="H19" i="33"/>
  <c r="I19" i="33" s="1"/>
  <c r="H18" i="33"/>
  <c r="H17" i="33"/>
  <c r="I17" i="33" s="1"/>
  <c r="H16" i="33"/>
  <c r="I16" i="33" s="1"/>
  <c r="H15" i="33"/>
  <c r="I15" i="33" s="1"/>
  <c r="H14" i="33"/>
  <c r="H13" i="33"/>
  <c r="I13" i="33" s="1"/>
  <c r="H12" i="33"/>
  <c r="I12" i="33" s="1"/>
  <c r="H11" i="33"/>
  <c r="I11" i="33" s="1"/>
  <c r="H10" i="33"/>
  <c r="H9" i="33"/>
  <c r="I9" i="33" s="1"/>
  <c r="H8" i="33"/>
  <c r="I8" i="33" s="1"/>
  <c r="H7" i="33"/>
  <c r="I7" i="33" s="1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E27" i="33"/>
  <c r="E26" i="33"/>
  <c r="F26" i="33" s="1"/>
  <c r="E25" i="33"/>
  <c r="F25" i="33" s="1"/>
  <c r="E24" i="33"/>
  <c r="E23" i="33"/>
  <c r="E22" i="33"/>
  <c r="F22" i="33" s="1"/>
  <c r="E21" i="33"/>
  <c r="F21" i="33" s="1"/>
  <c r="E20" i="33"/>
  <c r="E19" i="33"/>
  <c r="F19" i="33" s="1"/>
  <c r="E18" i="33"/>
  <c r="F18" i="33" s="1"/>
  <c r="E17" i="33"/>
  <c r="F17" i="33" s="1"/>
  <c r="E16" i="33"/>
  <c r="E15" i="33"/>
  <c r="F15" i="33" s="1"/>
  <c r="E14" i="33"/>
  <c r="F14" i="33" s="1"/>
  <c r="E13" i="33"/>
  <c r="F13" i="33" s="1"/>
  <c r="E12" i="33"/>
  <c r="E11" i="33"/>
  <c r="F11" i="33" s="1"/>
  <c r="E10" i="33"/>
  <c r="F10" i="33" s="1"/>
  <c r="E9" i="33"/>
  <c r="F9" i="33" s="1"/>
  <c r="E8" i="33"/>
  <c r="E7" i="33"/>
  <c r="F7" i="33" s="1"/>
  <c r="D27" i="33"/>
  <c r="C27" i="33" s="1"/>
  <c r="D26" i="33"/>
  <c r="C26" i="33" s="1"/>
  <c r="D25" i="33"/>
  <c r="C25" i="33" s="1"/>
  <c r="D24" i="33"/>
  <c r="C24" i="33" s="1"/>
  <c r="D23" i="33"/>
  <c r="C23" i="33" s="1"/>
  <c r="D22" i="33"/>
  <c r="C22" i="33" s="1"/>
  <c r="D21" i="33"/>
  <c r="C21" i="33" s="1"/>
  <c r="D20" i="33"/>
  <c r="C20" i="33" s="1"/>
  <c r="D19" i="33"/>
  <c r="C19" i="33" s="1"/>
  <c r="D18" i="33"/>
  <c r="C18" i="33" s="1"/>
  <c r="D17" i="33"/>
  <c r="C17" i="33" s="1"/>
  <c r="D16" i="33"/>
  <c r="C16" i="33" s="1"/>
  <c r="D15" i="33"/>
  <c r="C15" i="33" s="1"/>
  <c r="D14" i="33"/>
  <c r="D13" i="33"/>
  <c r="C13" i="33" s="1"/>
  <c r="D12" i="33"/>
  <c r="C12" i="33" s="1"/>
  <c r="D11" i="33"/>
  <c r="C11" i="33" s="1"/>
  <c r="D10" i="33"/>
  <c r="C10" i="33" s="1"/>
  <c r="D9" i="33"/>
  <c r="C9" i="33" s="1"/>
  <c r="D8" i="33"/>
  <c r="C8" i="33" s="1"/>
  <c r="D7" i="33"/>
  <c r="C7" i="33" s="1"/>
  <c r="F23" i="33" l="1"/>
  <c r="F27" i="33"/>
  <c r="I25" i="33"/>
  <c r="F8" i="33"/>
  <c r="F12" i="33"/>
  <c r="F16" i="33"/>
  <c r="F20" i="33"/>
  <c r="F24" i="33"/>
  <c r="I10" i="33"/>
  <c r="I14" i="33"/>
  <c r="I18" i="33"/>
  <c r="I22" i="33"/>
  <c r="I26" i="33"/>
  <c r="L8" i="33"/>
  <c r="L12" i="33"/>
  <c r="L16" i="33"/>
  <c r="L20" i="33"/>
  <c r="L24" i="33"/>
  <c r="G28" i="33"/>
  <c r="AE28" i="33"/>
  <c r="H28" i="33"/>
  <c r="E28" i="33"/>
  <c r="J28" i="33"/>
  <c r="K28" i="33"/>
  <c r="L28" i="33" s="1"/>
  <c r="M28" i="33"/>
  <c r="S28" i="33"/>
  <c r="D28" i="33"/>
  <c r="N170" i="33"/>
  <c r="U28" i="33"/>
  <c r="V28" i="33"/>
  <c r="X28" i="33"/>
  <c r="Y28" i="33"/>
  <c r="AA28" i="33"/>
  <c r="AB28" i="33"/>
  <c r="AD28" i="33"/>
  <c r="AG28" i="33"/>
  <c r="B14" i="33"/>
  <c r="B6" i="11"/>
  <c r="F28" i="33" l="1"/>
  <c r="B28" i="33"/>
  <c r="C28" i="33" s="1"/>
  <c r="C14" i="33"/>
  <c r="I28" i="33"/>
  <c r="N171" i="33"/>
  <c r="BO27" i="26"/>
  <c r="BO26" i="26"/>
  <c r="BO25" i="26"/>
  <c r="BO24" i="26"/>
  <c r="BO23" i="26"/>
  <c r="BO22" i="26"/>
  <c r="BO21" i="26"/>
  <c r="BO20" i="26"/>
  <c r="BO19" i="26"/>
  <c r="BO18" i="26"/>
  <c r="BO17" i="26"/>
  <c r="BO16" i="26"/>
  <c r="BO15" i="26"/>
  <c r="BO14" i="26"/>
  <c r="BO13" i="26"/>
  <c r="BO12" i="26"/>
  <c r="BO11" i="26"/>
  <c r="BO10" i="26"/>
  <c r="BO9" i="26"/>
  <c r="BO8" i="26"/>
  <c r="BO7" i="26"/>
  <c r="BO6" i="26"/>
  <c r="BN27" i="26"/>
  <c r="Q28" i="32" s="1"/>
  <c r="BN26" i="26"/>
  <c r="Q27" i="32" s="1"/>
  <c r="BN25" i="26"/>
  <c r="Q26" i="32" s="1"/>
  <c r="BN24" i="26"/>
  <c r="Q25" i="32" s="1"/>
  <c r="BN23" i="26"/>
  <c r="Q24" i="32" s="1"/>
  <c r="BN22" i="26"/>
  <c r="Q23" i="32" s="1"/>
  <c r="BN21" i="26"/>
  <c r="Q22" i="32" s="1"/>
  <c r="BN20" i="26"/>
  <c r="Q21" i="32" s="1"/>
  <c r="BN19" i="26"/>
  <c r="Q20" i="32" s="1"/>
  <c r="BN18" i="26"/>
  <c r="Q19" i="32" s="1"/>
  <c r="BN17" i="26"/>
  <c r="Q18" i="32" s="1"/>
  <c r="BN16" i="26"/>
  <c r="Q17" i="32" s="1"/>
  <c r="BN15" i="26"/>
  <c r="Q16" i="32" s="1"/>
  <c r="BN14" i="26"/>
  <c r="Q15" i="32" s="1"/>
  <c r="Q71" i="32" s="1"/>
  <c r="BN13" i="26"/>
  <c r="Q14" i="32" s="1"/>
  <c r="Q70" i="32" s="1"/>
  <c r="BN12" i="26"/>
  <c r="Q13" i="32" s="1"/>
  <c r="Q69" i="32" s="1"/>
  <c r="BN11" i="26"/>
  <c r="Q12" i="32" s="1"/>
  <c r="Q68" i="32" s="1"/>
  <c r="BN10" i="26"/>
  <c r="Q11" i="32" s="1"/>
  <c r="Q67" i="32" s="1"/>
  <c r="BN9" i="26"/>
  <c r="Q10" i="32" s="1"/>
  <c r="Q66" i="32" s="1"/>
  <c r="BN8" i="26"/>
  <c r="Q9" i="32" s="1"/>
  <c r="Q65" i="32" s="1"/>
  <c r="BN7" i="26"/>
  <c r="Q8" i="32" s="1"/>
  <c r="Q64" i="32" s="1"/>
  <c r="BM27" i="26"/>
  <c r="BM26" i="26"/>
  <c r="BM25" i="26"/>
  <c r="BM24" i="26"/>
  <c r="BM23" i="26"/>
  <c r="BM22" i="26"/>
  <c r="BM21" i="26"/>
  <c r="BM20" i="26"/>
  <c r="BM19" i="26"/>
  <c r="BM18" i="26"/>
  <c r="BM17" i="26"/>
  <c r="BM16" i="26"/>
  <c r="BM15" i="26"/>
  <c r="BM14" i="26"/>
  <c r="BM13" i="26"/>
  <c r="BM12" i="26"/>
  <c r="BM11" i="26"/>
  <c r="BM10" i="26"/>
  <c r="BM9" i="26"/>
  <c r="BM8" i="26"/>
  <c r="BM7" i="26"/>
  <c r="BM6" i="26"/>
  <c r="BL27" i="26"/>
  <c r="BL26" i="26"/>
  <c r="BL25" i="26"/>
  <c r="BL24" i="26"/>
  <c r="BL23" i="26"/>
  <c r="BL22" i="26"/>
  <c r="BL21" i="26"/>
  <c r="BL20" i="26"/>
  <c r="BL19" i="26"/>
  <c r="BL18" i="26"/>
  <c r="BL17" i="26"/>
  <c r="BL16" i="26"/>
  <c r="BL15" i="26"/>
  <c r="BL14" i="26"/>
  <c r="BL13" i="26"/>
  <c r="BL12" i="26"/>
  <c r="BL11" i="26"/>
  <c r="BL10" i="26"/>
  <c r="BL9" i="26"/>
  <c r="BL8" i="26"/>
  <c r="BL7" i="26"/>
  <c r="BL6" i="26"/>
  <c r="BK27" i="26"/>
  <c r="BK26" i="26"/>
  <c r="BK25" i="26"/>
  <c r="BK24" i="26"/>
  <c r="BK23" i="26"/>
  <c r="BK22" i="26"/>
  <c r="BK21" i="26"/>
  <c r="BK20" i="26"/>
  <c r="BK19" i="26"/>
  <c r="BK18" i="26"/>
  <c r="BK17" i="26"/>
  <c r="BK16" i="26"/>
  <c r="BK15" i="26"/>
  <c r="BK14" i="26"/>
  <c r="BK13" i="26"/>
  <c r="BK12" i="26"/>
  <c r="BK11" i="26"/>
  <c r="BK10" i="26"/>
  <c r="BK9" i="26"/>
  <c r="BK8" i="26"/>
  <c r="BK7" i="26"/>
  <c r="BK6" i="26"/>
  <c r="BJ27" i="26"/>
  <c r="BJ26" i="26"/>
  <c r="BJ25" i="26"/>
  <c r="BJ24" i="26"/>
  <c r="BJ23" i="26"/>
  <c r="BJ22" i="26"/>
  <c r="BJ21" i="26"/>
  <c r="BJ20" i="26"/>
  <c r="BJ19" i="26"/>
  <c r="BJ18" i="26"/>
  <c r="BJ17" i="26"/>
  <c r="BJ16" i="26"/>
  <c r="BJ15" i="26"/>
  <c r="BJ14" i="26"/>
  <c r="BJ13" i="26"/>
  <c r="BJ12" i="26"/>
  <c r="BJ11" i="26"/>
  <c r="BJ10" i="26"/>
  <c r="BJ9" i="26"/>
  <c r="BJ8" i="26"/>
  <c r="BJ7" i="26"/>
  <c r="BJ6" i="26"/>
  <c r="BI27" i="26"/>
  <c r="BI26" i="26"/>
  <c r="BI25" i="26"/>
  <c r="BI24" i="26"/>
  <c r="BI23" i="26"/>
  <c r="BI22" i="26"/>
  <c r="BI21" i="26"/>
  <c r="BI20" i="26"/>
  <c r="BI19" i="26"/>
  <c r="BI18" i="26"/>
  <c r="BI17" i="26"/>
  <c r="BI16" i="26"/>
  <c r="BI15" i="26"/>
  <c r="BI14" i="26"/>
  <c r="BI13" i="26"/>
  <c r="BI12" i="26"/>
  <c r="BI11" i="26"/>
  <c r="BI10" i="26"/>
  <c r="BI9" i="26"/>
  <c r="BI8" i="26"/>
  <c r="BI7" i="26"/>
  <c r="BI6" i="26"/>
  <c r="BF23" i="26"/>
  <c r="S24" i="32" s="1"/>
  <c r="S80" i="32" s="1"/>
  <c r="BF21" i="26"/>
  <c r="S22" i="32" s="1"/>
  <c r="S78" i="32" s="1"/>
  <c r="BF27" i="26"/>
  <c r="S28" i="32" s="1"/>
  <c r="S84" i="32" s="1"/>
  <c r="BF26" i="26"/>
  <c r="S27" i="32" s="1"/>
  <c r="S83" i="32" s="1"/>
  <c r="BF25" i="26"/>
  <c r="S26" i="32" s="1"/>
  <c r="S82" i="32" s="1"/>
  <c r="BF24" i="26"/>
  <c r="S25" i="32" s="1"/>
  <c r="S81" i="32" s="1"/>
  <c r="BF22" i="26"/>
  <c r="S23" i="32" s="1"/>
  <c r="S79" i="32" s="1"/>
  <c r="BF20" i="26"/>
  <c r="S21" i="32" s="1"/>
  <c r="S77" i="32" s="1"/>
  <c r="BF19" i="26"/>
  <c r="S20" i="32" s="1"/>
  <c r="S76" i="32" s="1"/>
  <c r="BF18" i="26"/>
  <c r="S19" i="32" s="1"/>
  <c r="S75" i="32" s="1"/>
  <c r="BF17" i="26"/>
  <c r="S18" i="32" s="1"/>
  <c r="S74" i="32" s="1"/>
  <c r="BF16" i="26"/>
  <c r="S17" i="32" s="1"/>
  <c r="S73" i="32" s="1"/>
  <c r="BF15" i="26"/>
  <c r="S16" i="32" s="1"/>
  <c r="S72" i="32" s="1"/>
  <c r="BF14" i="26"/>
  <c r="S15" i="32" s="1"/>
  <c r="S71" i="32" s="1"/>
  <c r="BF13" i="26"/>
  <c r="S14" i="32" s="1"/>
  <c r="S70" i="32" s="1"/>
  <c r="BF12" i="26"/>
  <c r="S13" i="32" s="1"/>
  <c r="S69" i="32" s="1"/>
  <c r="BF11" i="26"/>
  <c r="S12" i="32" s="1"/>
  <c r="S68" i="32" s="1"/>
  <c r="BF10" i="26"/>
  <c r="S11" i="32" s="1"/>
  <c r="S67" i="32" s="1"/>
  <c r="BF9" i="26"/>
  <c r="S10" i="32" s="1"/>
  <c r="S66" i="32" s="1"/>
  <c r="BF8" i="26"/>
  <c r="S9" i="32" s="1"/>
  <c r="S65" i="32" s="1"/>
  <c r="BF7" i="26"/>
  <c r="S8" i="32" s="1"/>
  <c r="S64" i="32" s="1"/>
  <c r="BF6" i="26"/>
  <c r="S7" i="32" s="1"/>
  <c r="S63" i="32" s="1"/>
  <c r="BE27" i="26"/>
  <c r="BE26" i="26"/>
  <c r="BE25" i="26"/>
  <c r="BE24" i="26"/>
  <c r="BE23" i="26"/>
  <c r="BE22" i="26"/>
  <c r="BE21" i="26"/>
  <c r="BE20" i="26"/>
  <c r="BE19" i="26"/>
  <c r="BE18" i="26"/>
  <c r="BE17" i="26"/>
  <c r="BE16" i="26"/>
  <c r="BE15" i="26"/>
  <c r="BE14" i="26"/>
  <c r="BE13" i="26"/>
  <c r="BE12" i="26"/>
  <c r="BE11" i="26"/>
  <c r="BE10" i="26"/>
  <c r="BE9" i="26"/>
  <c r="BE8" i="26"/>
  <c r="BE7" i="26"/>
  <c r="BE6" i="26"/>
  <c r="BD27" i="26"/>
  <c r="R28" i="32" s="1"/>
  <c r="R84" i="32" s="1"/>
  <c r="BD26" i="26"/>
  <c r="R27" i="32" s="1"/>
  <c r="R83" i="32" s="1"/>
  <c r="BD25" i="26"/>
  <c r="R26" i="32" s="1"/>
  <c r="R82" i="32" s="1"/>
  <c r="BD24" i="26"/>
  <c r="R25" i="32" s="1"/>
  <c r="R81" i="32" s="1"/>
  <c r="BD23" i="26"/>
  <c r="R24" i="32" s="1"/>
  <c r="R80" i="32" s="1"/>
  <c r="BD22" i="26"/>
  <c r="R23" i="32" s="1"/>
  <c r="R79" i="32" s="1"/>
  <c r="BD21" i="26"/>
  <c r="R22" i="32" s="1"/>
  <c r="R78" i="32" s="1"/>
  <c r="BD20" i="26"/>
  <c r="R21" i="32" s="1"/>
  <c r="R77" i="32" s="1"/>
  <c r="BD19" i="26"/>
  <c r="R20" i="32" s="1"/>
  <c r="R76" i="32" s="1"/>
  <c r="BD18" i="26"/>
  <c r="R19" i="32" s="1"/>
  <c r="R75" i="32" s="1"/>
  <c r="BD17" i="26"/>
  <c r="R18" i="32" s="1"/>
  <c r="R74" i="32" s="1"/>
  <c r="BD16" i="26"/>
  <c r="R17" i="32" s="1"/>
  <c r="R73" i="32" s="1"/>
  <c r="BD15" i="26"/>
  <c r="R16" i="32" s="1"/>
  <c r="R72" i="32" s="1"/>
  <c r="BD14" i="26"/>
  <c r="R15" i="32" s="1"/>
  <c r="R71" i="32" s="1"/>
  <c r="BD13" i="26"/>
  <c r="R14" i="32" s="1"/>
  <c r="R70" i="32" s="1"/>
  <c r="BD12" i="26"/>
  <c r="R13" i="32" s="1"/>
  <c r="R69" i="32" s="1"/>
  <c r="BD11" i="26"/>
  <c r="R12" i="32" s="1"/>
  <c r="R68" i="32" s="1"/>
  <c r="BD10" i="26"/>
  <c r="R11" i="32" s="1"/>
  <c r="R67" i="32" s="1"/>
  <c r="BD9" i="26"/>
  <c r="R10" i="32" s="1"/>
  <c r="R66" i="32" s="1"/>
  <c r="BD8" i="26"/>
  <c r="R9" i="32" s="1"/>
  <c r="R65" i="32" s="1"/>
  <c r="BD7" i="26"/>
  <c r="R8" i="32" s="1"/>
  <c r="R64" i="32" s="1"/>
  <c r="BD6" i="26"/>
  <c r="R7" i="32" s="1"/>
  <c r="AT6" i="26"/>
  <c r="BB27" i="26"/>
  <c r="BB26" i="26"/>
  <c r="BB25" i="26"/>
  <c r="BB24" i="26"/>
  <c r="BB23" i="26"/>
  <c r="BB22" i="26"/>
  <c r="BB21" i="26"/>
  <c r="BB20" i="26"/>
  <c r="BB19" i="26"/>
  <c r="BB18" i="26"/>
  <c r="BB17" i="26"/>
  <c r="BB16" i="26"/>
  <c r="BB15" i="26"/>
  <c r="BB14" i="26"/>
  <c r="BB13" i="26"/>
  <c r="BB12" i="26"/>
  <c r="BB11" i="26"/>
  <c r="BB10" i="26"/>
  <c r="BB9" i="26"/>
  <c r="BB8" i="26"/>
  <c r="BB7" i="26"/>
  <c r="BB6" i="26"/>
  <c r="BA27" i="26"/>
  <c r="BA26" i="26"/>
  <c r="BA25" i="26"/>
  <c r="BA24" i="26"/>
  <c r="BA23" i="26"/>
  <c r="BA22" i="26"/>
  <c r="BA21" i="26"/>
  <c r="BA20" i="26"/>
  <c r="BA19" i="26"/>
  <c r="BA18" i="26"/>
  <c r="BA17" i="26"/>
  <c r="BA16" i="26"/>
  <c r="BA15" i="26"/>
  <c r="BA14" i="26"/>
  <c r="BA13" i="26"/>
  <c r="BA12" i="26"/>
  <c r="BA11" i="26"/>
  <c r="BA10" i="26"/>
  <c r="BA9" i="26"/>
  <c r="BA8" i="26"/>
  <c r="BA7" i="26"/>
  <c r="BA6" i="26"/>
  <c r="AZ27" i="26"/>
  <c r="AZ26" i="26"/>
  <c r="AZ25" i="26"/>
  <c r="AZ24" i="26"/>
  <c r="AZ23" i="26"/>
  <c r="AZ22" i="26"/>
  <c r="AZ21" i="26"/>
  <c r="AZ20" i="26"/>
  <c r="AZ19" i="26"/>
  <c r="AZ18" i="26"/>
  <c r="AZ17" i="26"/>
  <c r="AZ16" i="26"/>
  <c r="AZ15" i="26"/>
  <c r="AZ14" i="26"/>
  <c r="AZ13" i="26"/>
  <c r="AZ12" i="26"/>
  <c r="AZ11" i="26"/>
  <c r="AZ10" i="26"/>
  <c r="AZ9" i="26"/>
  <c r="AZ8" i="26"/>
  <c r="AZ7" i="26"/>
  <c r="AZ6" i="26"/>
  <c r="AY27" i="26"/>
  <c r="AY26" i="26"/>
  <c r="AY25" i="26"/>
  <c r="AY24" i="26"/>
  <c r="AY23" i="26"/>
  <c r="AY22" i="26"/>
  <c r="AY21" i="26"/>
  <c r="AY20" i="26"/>
  <c r="AY19" i="26"/>
  <c r="AY18" i="26"/>
  <c r="AY17" i="26"/>
  <c r="AY16" i="26"/>
  <c r="AY15" i="26"/>
  <c r="AY14" i="26"/>
  <c r="AY13" i="26"/>
  <c r="AY12" i="26"/>
  <c r="AY11" i="26"/>
  <c r="AY10" i="26"/>
  <c r="AY9" i="26"/>
  <c r="AY8" i="26"/>
  <c r="AY7" i="26"/>
  <c r="AY6" i="26"/>
  <c r="AX27" i="26"/>
  <c r="AX26" i="26"/>
  <c r="AX25" i="26"/>
  <c r="AX24" i="26"/>
  <c r="AX23" i="26"/>
  <c r="AX22" i="26"/>
  <c r="AX21" i="26"/>
  <c r="AX20" i="26"/>
  <c r="AX19" i="26"/>
  <c r="AX18" i="26"/>
  <c r="AX17" i="26"/>
  <c r="AX16" i="26"/>
  <c r="AX15" i="26"/>
  <c r="AX14" i="26"/>
  <c r="AX13" i="26"/>
  <c r="AX12" i="26"/>
  <c r="AX11" i="26"/>
  <c r="AX10" i="26"/>
  <c r="AX9" i="26"/>
  <c r="AX8" i="26"/>
  <c r="AX7" i="26"/>
  <c r="AX6" i="26"/>
  <c r="AW27" i="26"/>
  <c r="AW26" i="26"/>
  <c r="AW25" i="26"/>
  <c r="AW24" i="26"/>
  <c r="AW23" i="26"/>
  <c r="AW22" i="26"/>
  <c r="AW21" i="26"/>
  <c r="AW20" i="26"/>
  <c r="AW19" i="26"/>
  <c r="AW18" i="26"/>
  <c r="AW17" i="26"/>
  <c r="AW16" i="26"/>
  <c r="AW15" i="26"/>
  <c r="AW14" i="26"/>
  <c r="AW13" i="26"/>
  <c r="AW12" i="26"/>
  <c r="AW11" i="26"/>
  <c r="AW10" i="26"/>
  <c r="AW9" i="26"/>
  <c r="AW8" i="26"/>
  <c r="AW7" i="26"/>
  <c r="AW6" i="26"/>
  <c r="AV27" i="26"/>
  <c r="AV26" i="26"/>
  <c r="AV25" i="26"/>
  <c r="AV24" i="26"/>
  <c r="AV23" i="26"/>
  <c r="AV22" i="26"/>
  <c r="AV21" i="26"/>
  <c r="AV20" i="26"/>
  <c r="AV19" i="26"/>
  <c r="AV18" i="26"/>
  <c r="AV17" i="26"/>
  <c r="AV16" i="26"/>
  <c r="AV15" i="26"/>
  <c r="AV14" i="26"/>
  <c r="AV13" i="26"/>
  <c r="AV12" i="26"/>
  <c r="AV11" i="26"/>
  <c r="AV10" i="26"/>
  <c r="AV9" i="26"/>
  <c r="AV8" i="26"/>
  <c r="AV7" i="26"/>
  <c r="AV6" i="26"/>
  <c r="AU27" i="26"/>
  <c r="AU26" i="26"/>
  <c r="AU25" i="26"/>
  <c r="AU24" i="26"/>
  <c r="AU23" i="26"/>
  <c r="AU22" i="26"/>
  <c r="AU21" i="26"/>
  <c r="AU20" i="26"/>
  <c r="AU19" i="26"/>
  <c r="AU18" i="26"/>
  <c r="AU17" i="26"/>
  <c r="AU16" i="26"/>
  <c r="AU15" i="26"/>
  <c r="AU14" i="26"/>
  <c r="AU13" i="26"/>
  <c r="AU12" i="26"/>
  <c r="AU11" i="26"/>
  <c r="AU10" i="26"/>
  <c r="AU9" i="26"/>
  <c r="AU8" i="26"/>
  <c r="AU7" i="26"/>
  <c r="AU6" i="26"/>
  <c r="AT27" i="26"/>
  <c r="BC27" i="26" s="1"/>
  <c r="AT26" i="26"/>
  <c r="BC26" i="26" s="1"/>
  <c r="AT25" i="26"/>
  <c r="BC25" i="26" s="1"/>
  <c r="AT24" i="26"/>
  <c r="BC24" i="26" s="1"/>
  <c r="AT23" i="26"/>
  <c r="BC23" i="26" s="1"/>
  <c r="AT22" i="26"/>
  <c r="BC22" i="26" s="1"/>
  <c r="AT21" i="26"/>
  <c r="BC21" i="26" s="1"/>
  <c r="AT20" i="26"/>
  <c r="BC20" i="26" s="1"/>
  <c r="AT19" i="26"/>
  <c r="BC19" i="26" s="1"/>
  <c r="AT18" i="26"/>
  <c r="BC18" i="26" s="1"/>
  <c r="AT17" i="26"/>
  <c r="BC17" i="26" s="1"/>
  <c r="AT16" i="26"/>
  <c r="BC16" i="26" s="1"/>
  <c r="AT15" i="26"/>
  <c r="BC15" i="26" s="1"/>
  <c r="AT14" i="26"/>
  <c r="BC14" i="26" s="1"/>
  <c r="AT13" i="26"/>
  <c r="BC13" i="26" s="1"/>
  <c r="AT12" i="26"/>
  <c r="BC12" i="26" s="1"/>
  <c r="AT11" i="26"/>
  <c r="BC11" i="26" s="1"/>
  <c r="AT10" i="26"/>
  <c r="BC10" i="26" s="1"/>
  <c r="AT9" i="26"/>
  <c r="BC9" i="26" s="1"/>
  <c r="AT8" i="26"/>
  <c r="BC8" i="26" s="1"/>
  <c r="AT7" i="26"/>
  <c r="BC7" i="26" s="1"/>
  <c r="Y13" i="26"/>
  <c r="Z13" i="26"/>
  <c r="AA13" i="26"/>
  <c r="AB13" i="26"/>
  <c r="AC13" i="26"/>
  <c r="AD13" i="26"/>
  <c r="AE13" i="26"/>
  <c r="AF13" i="26"/>
  <c r="AG13" i="26"/>
  <c r="AH13" i="26"/>
  <c r="AI13" i="26"/>
  <c r="AJ13" i="26"/>
  <c r="AK13" i="26"/>
  <c r="AL13" i="26"/>
  <c r="AM13" i="26"/>
  <c r="AN13" i="26"/>
  <c r="AO13" i="26"/>
  <c r="Y14" i="26"/>
  <c r="Z14" i="26"/>
  <c r="AA14" i="26"/>
  <c r="AB14" i="26"/>
  <c r="AC14" i="26"/>
  <c r="AD14" i="26"/>
  <c r="AE14" i="26"/>
  <c r="AF14" i="26"/>
  <c r="AG14" i="26"/>
  <c r="AH14" i="26"/>
  <c r="AI14" i="26"/>
  <c r="AJ14" i="26"/>
  <c r="AK14" i="26"/>
  <c r="AL14" i="26"/>
  <c r="AM14" i="26"/>
  <c r="AN14" i="26"/>
  <c r="AO14" i="26"/>
  <c r="X13" i="26"/>
  <c r="M13" i="26"/>
  <c r="N13" i="26"/>
  <c r="O13" i="26"/>
  <c r="P13" i="26"/>
  <c r="Q13" i="26"/>
  <c r="R13" i="26"/>
  <c r="S13" i="26"/>
  <c r="C13" i="26"/>
  <c r="D13" i="26"/>
  <c r="E13" i="26"/>
  <c r="F13" i="26"/>
  <c r="G13" i="26"/>
  <c r="H13" i="26"/>
  <c r="I13" i="26"/>
  <c r="J13" i="26"/>
  <c r="K13" i="26"/>
  <c r="L13" i="26"/>
  <c r="B13" i="26"/>
  <c r="B14" i="26"/>
  <c r="AO27" i="26"/>
  <c r="AO26" i="26"/>
  <c r="AO25" i="26"/>
  <c r="AO24" i="26"/>
  <c r="AO23" i="26"/>
  <c r="AO22" i="26"/>
  <c r="AO21" i="26"/>
  <c r="AO20" i="26"/>
  <c r="AO19" i="26"/>
  <c r="AO18" i="26"/>
  <c r="AO17" i="26"/>
  <c r="AO16" i="26"/>
  <c r="AO15" i="26"/>
  <c r="AO12" i="26"/>
  <c r="AO11" i="26"/>
  <c r="AO10" i="26"/>
  <c r="AO9" i="26"/>
  <c r="AO8" i="26"/>
  <c r="AO7" i="26"/>
  <c r="AO6" i="26"/>
  <c r="AN27" i="26"/>
  <c r="AN26" i="26"/>
  <c r="AN25" i="26"/>
  <c r="AN24" i="26"/>
  <c r="AN23" i="26"/>
  <c r="AN22" i="26"/>
  <c r="AN21" i="26"/>
  <c r="AN20" i="26"/>
  <c r="AN19" i="26"/>
  <c r="AN18" i="26"/>
  <c r="AN17" i="26"/>
  <c r="AN16" i="26"/>
  <c r="AN15" i="26"/>
  <c r="AN12" i="26"/>
  <c r="AN11" i="26"/>
  <c r="AN10" i="26"/>
  <c r="AN9" i="26"/>
  <c r="AN8" i="26"/>
  <c r="AN7" i="26"/>
  <c r="AN6" i="26"/>
  <c r="AM27" i="26"/>
  <c r="AM26" i="26"/>
  <c r="AM25" i="26"/>
  <c r="AM24" i="26"/>
  <c r="AM23" i="26"/>
  <c r="AM22" i="26"/>
  <c r="AM21" i="26"/>
  <c r="AM20" i="26"/>
  <c r="AM19" i="26"/>
  <c r="AM18" i="26"/>
  <c r="AM17" i="26"/>
  <c r="AM16" i="26"/>
  <c r="AM15" i="26"/>
  <c r="AM12" i="26"/>
  <c r="AM11" i="26"/>
  <c r="AM10" i="26"/>
  <c r="AM9" i="26"/>
  <c r="AM8" i="26"/>
  <c r="AM7" i="26"/>
  <c r="AM6" i="26"/>
  <c r="AL27" i="26"/>
  <c r="AL26" i="26"/>
  <c r="AL25" i="26"/>
  <c r="AL24" i="26"/>
  <c r="AL23" i="26"/>
  <c r="AL22" i="26"/>
  <c r="AL21" i="26"/>
  <c r="AL20" i="26"/>
  <c r="AL19" i="26"/>
  <c r="AL18" i="26"/>
  <c r="AL17" i="26"/>
  <c r="AL16" i="26"/>
  <c r="AL15" i="26"/>
  <c r="AL12" i="26"/>
  <c r="AL11" i="26"/>
  <c r="AL10" i="26"/>
  <c r="AL9" i="26"/>
  <c r="AL8" i="26"/>
  <c r="AL7" i="26"/>
  <c r="AL6" i="26"/>
  <c r="AK27" i="26"/>
  <c r="AK26" i="26"/>
  <c r="AK25" i="26"/>
  <c r="AK24" i="26"/>
  <c r="AK23" i="26"/>
  <c r="AK22" i="26"/>
  <c r="AK21" i="26"/>
  <c r="AK20" i="26"/>
  <c r="AK19" i="26"/>
  <c r="AK18" i="26"/>
  <c r="AK17" i="26"/>
  <c r="AK16" i="26"/>
  <c r="AK15" i="26"/>
  <c r="AK12" i="26"/>
  <c r="AK11" i="26"/>
  <c r="AK10" i="26"/>
  <c r="AK9" i="26"/>
  <c r="AK8" i="26"/>
  <c r="AK7" i="26"/>
  <c r="AK6" i="26"/>
  <c r="AJ27" i="26"/>
  <c r="AJ26" i="26"/>
  <c r="AJ25" i="26"/>
  <c r="AJ24" i="26"/>
  <c r="AJ23" i="26"/>
  <c r="AJ22" i="26"/>
  <c r="AJ21" i="26"/>
  <c r="AJ20" i="26"/>
  <c r="AJ19" i="26"/>
  <c r="AJ18" i="26"/>
  <c r="AJ17" i="26"/>
  <c r="AJ16" i="26"/>
  <c r="AJ15" i="26"/>
  <c r="AJ12" i="26"/>
  <c r="AJ11" i="26"/>
  <c r="AJ10" i="26"/>
  <c r="AJ9" i="26"/>
  <c r="AJ8" i="26"/>
  <c r="AJ7" i="26"/>
  <c r="AJ6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2" i="26"/>
  <c r="AI11" i="26"/>
  <c r="AI10" i="26"/>
  <c r="AI9" i="26"/>
  <c r="AI8" i="26"/>
  <c r="AI7" i="26"/>
  <c r="AI6" i="26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5" i="26"/>
  <c r="AH12" i="26"/>
  <c r="AH11" i="26"/>
  <c r="AH10" i="26"/>
  <c r="AH9" i="26"/>
  <c r="AH8" i="26"/>
  <c r="AH7" i="26"/>
  <c r="AH6" i="26"/>
  <c r="AG27" i="26"/>
  <c r="AG26" i="26"/>
  <c r="AG25" i="26"/>
  <c r="AG24" i="26"/>
  <c r="AG23" i="26"/>
  <c r="AG22" i="26"/>
  <c r="AG21" i="26"/>
  <c r="AG20" i="26"/>
  <c r="AG19" i="26"/>
  <c r="AG18" i="26"/>
  <c r="AG17" i="26"/>
  <c r="AG16" i="26"/>
  <c r="AG15" i="26"/>
  <c r="AG12" i="26"/>
  <c r="AG11" i="26"/>
  <c r="AG10" i="26"/>
  <c r="AG9" i="26"/>
  <c r="AG8" i="26"/>
  <c r="AG7" i="26"/>
  <c r="AG6" i="26"/>
  <c r="AF27" i="26"/>
  <c r="AF26" i="26"/>
  <c r="AF25" i="26"/>
  <c r="AF24" i="26"/>
  <c r="AF23" i="26"/>
  <c r="AF22" i="26"/>
  <c r="AF21" i="26"/>
  <c r="AF20" i="26"/>
  <c r="AF19" i="26"/>
  <c r="AF18" i="26"/>
  <c r="AF17" i="26"/>
  <c r="AF16" i="26"/>
  <c r="AF15" i="26"/>
  <c r="AF12" i="26"/>
  <c r="AF11" i="26"/>
  <c r="AF10" i="26"/>
  <c r="AF9" i="26"/>
  <c r="AF8" i="26"/>
  <c r="AF7" i="26"/>
  <c r="AF6" i="26"/>
  <c r="AE27" i="26"/>
  <c r="AE26" i="26"/>
  <c r="AE25" i="26"/>
  <c r="AE24" i="26"/>
  <c r="AE23" i="26"/>
  <c r="AE22" i="26"/>
  <c r="AE21" i="26"/>
  <c r="AE20" i="26"/>
  <c r="AE19" i="26"/>
  <c r="AE18" i="26"/>
  <c r="AE17" i="26"/>
  <c r="AE16" i="26"/>
  <c r="AE15" i="26"/>
  <c r="AE12" i="26"/>
  <c r="AE11" i="26"/>
  <c r="AE10" i="26"/>
  <c r="AE9" i="26"/>
  <c r="AE8" i="26"/>
  <c r="AE7" i="26"/>
  <c r="AE6" i="26"/>
  <c r="AD27" i="26"/>
  <c r="AD26" i="26"/>
  <c r="AD25" i="26"/>
  <c r="AD24" i="26"/>
  <c r="AD23" i="26"/>
  <c r="AD22" i="26"/>
  <c r="AD21" i="26"/>
  <c r="AD20" i="26"/>
  <c r="AD19" i="26"/>
  <c r="AD18" i="26"/>
  <c r="AD17" i="26"/>
  <c r="AD16" i="26"/>
  <c r="AD15" i="26"/>
  <c r="AD12" i="26"/>
  <c r="AD11" i="26"/>
  <c r="AD10" i="26"/>
  <c r="AD9" i="26"/>
  <c r="AD8" i="26"/>
  <c r="AD7" i="26"/>
  <c r="AD6" i="26"/>
  <c r="AC27" i="26"/>
  <c r="AC26" i="26"/>
  <c r="AC25" i="26"/>
  <c r="AC24" i="26"/>
  <c r="AC23" i="26"/>
  <c r="AC22" i="26"/>
  <c r="AC21" i="26"/>
  <c r="AC20" i="26"/>
  <c r="AC19" i="26"/>
  <c r="AC18" i="26"/>
  <c r="AC17" i="26"/>
  <c r="AC16" i="26"/>
  <c r="AC15" i="26"/>
  <c r="AC12" i="26"/>
  <c r="AC11" i="26"/>
  <c r="AC10" i="26"/>
  <c r="AC9" i="26"/>
  <c r="AC8" i="26"/>
  <c r="AC7" i="26"/>
  <c r="AC6" i="26"/>
  <c r="AB27" i="26"/>
  <c r="AB26" i="26"/>
  <c r="AB25" i="26"/>
  <c r="AB24" i="26"/>
  <c r="AB23" i="26"/>
  <c r="AB22" i="26"/>
  <c r="AB21" i="26"/>
  <c r="AB20" i="26"/>
  <c r="AB19" i="26"/>
  <c r="AB18" i="26"/>
  <c r="AB17" i="26"/>
  <c r="AB16" i="26"/>
  <c r="AB15" i="26"/>
  <c r="AB12" i="26"/>
  <c r="AB11" i="26"/>
  <c r="AB10" i="26"/>
  <c r="AB9" i="26"/>
  <c r="AB8" i="26"/>
  <c r="AB7" i="26"/>
  <c r="AB6" i="26"/>
  <c r="AA27" i="26"/>
  <c r="AA26" i="26"/>
  <c r="AA25" i="26"/>
  <c r="AA24" i="26"/>
  <c r="AA23" i="26"/>
  <c r="AA22" i="26"/>
  <c r="AA21" i="26"/>
  <c r="AA20" i="26"/>
  <c r="AA19" i="26"/>
  <c r="AA18" i="26"/>
  <c r="AA17" i="26"/>
  <c r="AA16" i="26"/>
  <c r="AA15" i="26"/>
  <c r="AA12" i="26"/>
  <c r="AA11" i="26"/>
  <c r="AA10" i="26"/>
  <c r="AA9" i="26"/>
  <c r="AA8" i="26"/>
  <c r="AA7" i="26"/>
  <c r="AA6" i="26"/>
  <c r="Z27" i="26"/>
  <c r="Z26" i="26"/>
  <c r="Z25" i="26"/>
  <c r="Z24" i="26"/>
  <c r="Z23" i="26"/>
  <c r="Z22" i="26"/>
  <c r="Z21" i="26"/>
  <c r="Z20" i="26"/>
  <c r="Z19" i="26"/>
  <c r="Z18" i="26"/>
  <c r="Z17" i="26"/>
  <c r="Z16" i="26"/>
  <c r="Z15" i="26"/>
  <c r="Z12" i="26"/>
  <c r="Z11" i="26"/>
  <c r="Z10" i="26"/>
  <c r="Z9" i="26"/>
  <c r="Z8" i="26"/>
  <c r="Z7" i="26"/>
  <c r="Z6" i="26"/>
  <c r="Y27" i="26"/>
  <c r="Y26" i="26"/>
  <c r="Y25" i="26"/>
  <c r="Y24" i="26"/>
  <c r="Y23" i="26"/>
  <c r="Y22" i="26"/>
  <c r="Y21" i="26"/>
  <c r="Y20" i="26"/>
  <c r="Y19" i="26"/>
  <c r="Y18" i="26"/>
  <c r="Y17" i="26"/>
  <c r="Y16" i="26"/>
  <c r="Y15" i="26"/>
  <c r="Y12" i="26"/>
  <c r="Y11" i="26"/>
  <c r="Y10" i="26"/>
  <c r="Y9" i="26"/>
  <c r="Y8" i="26"/>
  <c r="Y7" i="26"/>
  <c r="Y6" i="26"/>
  <c r="X27" i="26"/>
  <c r="X26" i="26"/>
  <c r="X25" i="26"/>
  <c r="X24" i="26"/>
  <c r="X23" i="26"/>
  <c r="X22" i="26"/>
  <c r="X21" i="26"/>
  <c r="X20" i="26"/>
  <c r="X19" i="26"/>
  <c r="X18" i="26"/>
  <c r="X17" i="26"/>
  <c r="X16" i="26"/>
  <c r="X15" i="26"/>
  <c r="X14" i="26"/>
  <c r="X12" i="26"/>
  <c r="X11" i="26"/>
  <c r="X10" i="26"/>
  <c r="X9" i="26"/>
  <c r="X8" i="26"/>
  <c r="X7" i="26"/>
  <c r="X6" i="26"/>
  <c r="B18" i="26"/>
  <c r="S27" i="26"/>
  <c r="S26" i="26"/>
  <c r="S25" i="26"/>
  <c r="S24" i="26"/>
  <c r="S23" i="26"/>
  <c r="S22" i="26"/>
  <c r="S21" i="26"/>
  <c r="S20" i="26"/>
  <c r="S19" i="26"/>
  <c r="S18" i="26"/>
  <c r="S17" i="26"/>
  <c r="S16" i="26"/>
  <c r="S15" i="26"/>
  <c r="S14" i="26"/>
  <c r="S12" i="26"/>
  <c r="S11" i="26"/>
  <c r="S10" i="26"/>
  <c r="S9" i="26"/>
  <c r="S8" i="26"/>
  <c r="S7" i="26"/>
  <c r="S6" i="26"/>
  <c r="R27" i="26"/>
  <c r="R26" i="26"/>
  <c r="R25" i="26"/>
  <c r="R24" i="26"/>
  <c r="R23" i="26"/>
  <c r="R22" i="26"/>
  <c r="R21" i="26"/>
  <c r="R20" i="26"/>
  <c r="R19" i="26"/>
  <c r="R18" i="26"/>
  <c r="R17" i="26"/>
  <c r="R16" i="26"/>
  <c r="R15" i="26"/>
  <c r="R14" i="26"/>
  <c r="R12" i="26"/>
  <c r="R11" i="26"/>
  <c r="R10" i="26"/>
  <c r="R9" i="26"/>
  <c r="R8" i="26"/>
  <c r="R7" i="26"/>
  <c r="R6" i="26"/>
  <c r="Q27" i="26"/>
  <c r="Q26" i="26"/>
  <c r="Q25" i="26"/>
  <c r="Q24" i="26"/>
  <c r="Q23" i="26"/>
  <c r="Q22" i="26"/>
  <c r="Q21" i="26"/>
  <c r="Q20" i="26"/>
  <c r="Q19" i="26"/>
  <c r="Q18" i="26"/>
  <c r="Q17" i="26"/>
  <c r="Q16" i="26"/>
  <c r="Q15" i="26"/>
  <c r="Q14" i="26"/>
  <c r="Q12" i="26"/>
  <c r="Q11" i="26"/>
  <c r="Q10" i="26"/>
  <c r="Q9" i="26"/>
  <c r="Q8" i="26"/>
  <c r="Q7" i="26"/>
  <c r="Q6" i="26"/>
  <c r="P27" i="26"/>
  <c r="P26" i="26"/>
  <c r="P25" i="26"/>
  <c r="P24" i="26"/>
  <c r="P23" i="26"/>
  <c r="P22" i="26"/>
  <c r="P21" i="26"/>
  <c r="P20" i="26"/>
  <c r="P19" i="26"/>
  <c r="P18" i="26"/>
  <c r="P17" i="26"/>
  <c r="P16" i="26"/>
  <c r="P15" i="26"/>
  <c r="P14" i="26"/>
  <c r="P12" i="26"/>
  <c r="P11" i="26"/>
  <c r="P10" i="26"/>
  <c r="P9" i="26"/>
  <c r="P8" i="26"/>
  <c r="P7" i="26"/>
  <c r="P6" i="26"/>
  <c r="O27" i="26"/>
  <c r="O26" i="26"/>
  <c r="O25" i="26"/>
  <c r="O24" i="26"/>
  <c r="O23" i="26"/>
  <c r="O22" i="26"/>
  <c r="O21" i="26"/>
  <c r="O20" i="26"/>
  <c r="O19" i="26"/>
  <c r="O18" i="26"/>
  <c r="O17" i="26"/>
  <c r="O16" i="26"/>
  <c r="O15" i="26"/>
  <c r="O14" i="26"/>
  <c r="O12" i="26"/>
  <c r="O11" i="26"/>
  <c r="O10" i="26"/>
  <c r="O9" i="26"/>
  <c r="O8" i="26"/>
  <c r="O7" i="26"/>
  <c r="O6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2" i="26"/>
  <c r="N11" i="26"/>
  <c r="N10" i="26"/>
  <c r="N9" i="26"/>
  <c r="N8" i="26"/>
  <c r="N7" i="26"/>
  <c r="N6" i="26"/>
  <c r="M27" i="26"/>
  <c r="M26" i="26"/>
  <c r="M25" i="26"/>
  <c r="M24" i="26"/>
  <c r="M23" i="26"/>
  <c r="M22" i="26"/>
  <c r="M21" i="26"/>
  <c r="M20" i="26"/>
  <c r="M19" i="26"/>
  <c r="M18" i="26"/>
  <c r="M17" i="26"/>
  <c r="M16" i="26"/>
  <c r="M15" i="26"/>
  <c r="M14" i="26"/>
  <c r="M12" i="26"/>
  <c r="M11" i="26"/>
  <c r="M10" i="26"/>
  <c r="M9" i="26"/>
  <c r="M8" i="26"/>
  <c r="M7" i="26"/>
  <c r="M6" i="26"/>
  <c r="L27" i="26"/>
  <c r="L26" i="26"/>
  <c r="L25" i="26"/>
  <c r="L24" i="26"/>
  <c r="L23" i="26"/>
  <c r="L22" i="26"/>
  <c r="L21" i="26"/>
  <c r="L20" i="26"/>
  <c r="L19" i="26"/>
  <c r="L18" i="26"/>
  <c r="L17" i="26"/>
  <c r="L16" i="26"/>
  <c r="L15" i="26"/>
  <c r="L14" i="26"/>
  <c r="L12" i="26"/>
  <c r="L11" i="26"/>
  <c r="L10" i="26"/>
  <c r="L9" i="26"/>
  <c r="L8" i="26"/>
  <c r="L7" i="26"/>
  <c r="L6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2" i="26"/>
  <c r="K11" i="26"/>
  <c r="K10" i="26"/>
  <c r="K9" i="26"/>
  <c r="K8" i="26"/>
  <c r="K7" i="26"/>
  <c r="K6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2" i="26"/>
  <c r="J11" i="26"/>
  <c r="J10" i="26"/>
  <c r="J9" i="26"/>
  <c r="J8" i="26"/>
  <c r="J7" i="26"/>
  <c r="J6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2" i="26"/>
  <c r="I11" i="26"/>
  <c r="I10" i="26"/>
  <c r="I9" i="26"/>
  <c r="I8" i="26"/>
  <c r="I7" i="26"/>
  <c r="I6" i="26"/>
  <c r="G10" i="26"/>
  <c r="H6" i="26"/>
  <c r="H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2" i="26"/>
  <c r="H11" i="26"/>
  <c r="H10" i="26"/>
  <c r="H9" i="26"/>
  <c r="H7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2" i="26"/>
  <c r="G11" i="26"/>
  <c r="G9" i="26"/>
  <c r="G8" i="26"/>
  <c r="G7" i="26"/>
  <c r="G6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2" i="26"/>
  <c r="F11" i="26"/>
  <c r="F10" i="26"/>
  <c r="F9" i="26"/>
  <c r="F8" i="26"/>
  <c r="F7" i="26"/>
  <c r="F6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2" i="26"/>
  <c r="E11" i="26"/>
  <c r="E10" i="26"/>
  <c r="E9" i="26"/>
  <c r="E8" i="26"/>
  <c r="E7" i="26"/>
  <c r="E6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2" i="26"/>
  <c r="D11" i="26"/>
  <c r="D10" i="26"/>
  <c r="D9" i="26"/>
  <c r="D8" i="26"/>
  <c r="D7" i="26"/>
  <c r="D6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2" i="26"/>
  <c r="C11" i="26"/>
  <c r="C10" i="26"/>
  <c r="C9" i="26"/>
  <c r="C8" i="26"/>
  <c r="C7" i="26"/>
  <c r="C6" i="26"/>
  <c r="B6" i="26"/>
  <c r="B7" i="26"/>
  <c r="B8" i="26"/>
  <c r="B27" i="26"/>
  <c r="B26" i="26"/>
  <c r="B25" i="26"/>
  <c r="B24" i="26"/>
  <c r="B23" i="26"/>
  <c r="B22" i="26"/>
  <c r="B21" i="26"/>
  <c r="B20" i="26"/>
  <c r="B19" i="26"/>
  <c r="B17" i="26"/>
  <c r="B16" i="26"/>
  <c r="B15" i="26"/>
  <c r="B12" i="26"/>
  <c r="B11" i="26"/>
  <c r="B10" i="26"/>
  <c r="B9" i="26"/>
  <c r="R29" i="32" l="1"/>
  <c r="R63" i="32"/>
  <c r="R85" i="32" s="1"/>
  <c r="S85" i="32"/>
  <c r="BI28" i="26"/>
  <c r="BJ28" i="26"/>
  <c r="BK28" i="26"/>
  <c r="BL28" i="26"/>
  <c r="BM28" i="26"/>
  <c r="BO28" i="26"/>
  <c r="N172" i="33"/>
  <c r="BC6" i="26"/>
  <c r="P28" i="26"/>
  <c r="BD28" i="26"/>
  <c r="Q7" i="32"/>
  <c r="Q29" i="32" s="1"/>
  <c r="BN28" i="26"/>
  <c r="C28" i="26"/>
  <c r="E28" i="26"/>
  <c r="G28" i="26"/>
  <c r="AV28" i="26"/>
  <c r="AW28" i="26"/>
  <c r="AX28" i="26"/>
  <c r="AY28" i="26"/>
  <c r="AZ28" i="26"/>
  <c r="S29" i="32"/>
  <c r="J28" i="26"/>
  <c r="L28" i="26"/>
  <c r="N28" i="26"/>
  <c r="R28" i="26"/>
  <c r="BE28" i="26"/>
  <c r="B28" i="26"/>
  <c r="D28" i="26"/>
  <c r="F28" i="26"/>
  <c r="H28" i="26"/>
  <c r="I28" i="26"/>
  <c r="K28" i="26"/>
  <c r="M28" i="26"/>
  <c r="O28" i="26"/>
  <c r="Q28" i="26"/>
  <c r="S28" i="26"/>
  <c r="BA28" i="26"/>
  <c r="BB28" i="26"/>
  <c r="BF28" i="26"/>
  <c r="AT28" i="26"/>
  <c r="AU28" i="26"/>
  <c r="L36" i="32"/>
  <c r="M36" i="32"/>
  <c r="O36" i="32"/>
  <c r="L37" i="32"/>
  <c r="M37" i="32"/>
  <c r="O37" i="32"/>
  <c r="L38" i="32"/>
  <c r="M38" i="32"/>
  <c r="O38" i="32"/>
  <c r="L39" i="32"/>
  <c r="M39" i="32"/>
  <c r="O39" i="32"/>
  <c r="L40" i="32"/>
  <c r="M40" i="32"/>
  <c r="O40" i="32"/>
  <c r="L41" i="32"/>
  <c r="M41" i="32"/>
  <c r="O41" i="32"/>
  <c r="L42" i="32"/>
  <c r="M42" i="32"/>
  <c r="O42" i="32"/>
  <c r="L43" i="32"/>
  <c r="M43" i="32"/>
  <c r="O43" i="32"/>
  <c r="L44" i="32"/>
  <c r="M44" i="32"/>
  <c r="O44" i="32"/>
  <c r="L45" i="32"/>
  <c r="M45" i="32"/>
  <c r="O45" i="32"/>
  <c r="L46" i="32"/>
  <c r="M46" i="32"/>
  <c r="O46" i="32"/>
  <c r="L47" i="32"/>
  <c r="M47" i="32"/>
  <c r="O47" i="32"/>
  <c r="L48" i="32"/>
  <c r="M48" i="32"/>
  <c r="O48" i="32"/>
  <c r="L49" i="32"/>
  <c r="M49" i="32"/>
  <c r="O49" i="32"/>
  <c r="L50" i="32"/>
  <c r="M50" i="32"/>
  <c r="O50" i="32"/>
  <c r="L51" i="32"/>
  <c r="M51" i="32"/>
  <c r="O51" i="32"/>
  <c r="L52" i="32"/>
  <c r="M52" i="32"/>
  <c r="O52" i="32"/>
  <c r="L53" i="32"/>
  <c r="M53" i="32"/>
  <c r="O53" i="32"/>
  <c r="L54" i="32"/>
  <c r="M54" i="32"/>
  <c r="O54" i="32"/>
  <c r="M55" i="32"/>
  <c r="O55" i="32"/>
  <c r="M56" i="32"/>
  <c r="O56" i="32"/>
  <c r="O35" i="32"/>
  <c r="M35" i="32"/>
  <c r="L35" i="32"/>
  <c r="M57" i="32" l="1"/>
  <c r="O57" i="32"/>
  <c r="N173" i="33"/>
  <c r="N26" i="33" s="1"/>
  <c r="N176" i="33"/>
  <c r="N175" i="33" l="1"/>
  <c r="N177" i="33"/>
  <c r="L55" i="32"/>
  <c r="AF62" i="11" l="1"/>
  <c r="AG62" i="11"/>
  <c r="AF63" i="11"/>
  <c r="AG63" i="11"/>
  <c r="AF64" i="11"/>
  <c r="AG64" i="11"/>
  <c r="AG61" i="11"/>
  <c r="AF61" i="11"/>
  <c r="AF10" i="11" s="1"/>
  <c r="AF55" i="11"/>
  <c r="AG55" i="11"/>
  <c r="AF56" i="11"/>
  <c r="AG56" i="11"/>
  <c r="AF57" i="11"/>
  <c r="AG57" i="11"/>
  <c r="AF58" i="11"/>
  <c r="AG58" i="11"/>
  <c r="AF59" i="11"/>
  <c r="AG59" i="11"/>
  <c r="AG54" i="11"/>
  <c r="AF54" i="11"/>
  <c r="AF46" i="11"/>
  <c r="AG46" i="11"/>
  <c r="AF47" i="11"/>
  <c r="AG47" i="11"/>
  <c r="AF48" i="11"/>
  <c r="AG48" i="11"/>
  <c r="AF49" i="11"/>
  <c r="AG49" i="11"/>
  <c r="AF50" i="11"/>
  <c r="AG50" i="11"/>
  <c r="AF51" i="11"/>
  <c r="AG51" i="11"/>
  <c r="AF52" i="11"/>
  <c r="AG52" i="11"/>
  <c r="AG45" i="11"/>
  <c r="AF45" i="11"/>
  <c r="AF35" i="11"/>
  <c r="AG35" i="11"/>
  <c r="AF36" i="11"/>
  <c r="AG36" i="11"/>
  <c r="AF37" i="11"/>
  <c r="AG37" i="11"/>
  <c r="AF38" i="11"/>
  <c r="AG38" i="11"/>
  <c r="AF40" i="11"/>
  <c r="AG40" i="11"/>
  <c r="AF41" i="11"/>
  <c r="AG41" i="11"/>
  <c r="AF42" i="11"/>
  <c r="AG42" i="11"/>
  <c r="AF43" i="11"/>
  <c r="AG43" i="11"/>
  <c r="AG34" i="11"/>
  <c r="AF34" i="11"/>
  <c r="AF7" i="11"/>
  <c r="AG11" i="11"/>
  <c r="AF12" i="11"/>
  <c r="AG12" i="11"/>
  <c r="AF13" i="11"/>
  <c r="AG13" i="11"/>
  <c r="AF14" i="11"/>
  <c r="AG14" i="11"/>
  <c r="AF15" i="11"/>
  <c r="AG15" i="11"/>
  <c r="AF16" i="11"/>
  <c r="AG16" i="11"/>
  <c r="AF17" i="11"/>
  <c r="AG17" i="11"/>
  <c r="AF18" i="11"/>
  <c r="AG18" i="11"/>
  <c r="AF19" i="11"/>
  <c r="AG19" i="11"/>
  <c r="AF20" i="11"/>
  <c r="AG20" i="11"/>
  <c r="AF21" i="11"/>
  <c r="AG21" i="11"/>
  <c r="AF22" i="11"/>
  <c r="AG22" i="11"/>
  <c r="AF23" i="11"/>
  <c r="AG23" i="11"/>
  <c r="AF25" i="11"/>
  <c r="AG25" i="11"/>
  <c r="AF26" i="11"/>
  <c r="AG26" i="11"/>
  <c r="AF27" i="11"/>
  <c r="AG27" i="11"/>
  <c r="AF8" i="11" l="1"/>
  <c r="AF6" i="11"/>
  <c r="AF9" i="11"/>
  <c r="AG10" i="11"/>
  <c r="AG9" i="11"/>
  <c r="N178" i="33"/>
  <c r="N180" i="33"/>
  <c r="AG7" i="11"/>
  <c r="AG6" i="11"/>
  <c r="AG8" i="11"/>
  <c r="BL6" i="5"/>
  <c r="BL7" i="5"/>
  <c r="BL8" i="5"/>
  <c r="BL9" i="5"/>
  <c r="BL10" i="5"/>
  <c r="BL11" i="5"/>
  <c r="BL12" i="5"/>
  <c r="BL13" i="5"/>
  <c r="BL14" i="5"/>
  <c r="BL15" i="5"/>
  <c r="BL16" i="5"/>
  <c r="BL17" i="5"/>
  <c r="BL18" i="5"/>
  <c r="BL19" i="5"/>
  <c r="BL20" i="5"/>
  <c r="BL21" i="5"/>
  <c r="BL22" i="5"/>
  <c r="BL23" i="5"/>
  <c r="BL24" i="5"/>
  <c r="BL25" i="5"/>
  <c r="BL26" i="5"/>
  <c r="BL27" i="5"/>
  <c r="BJ34" i="5"/>
  <c r="B36" i="32"/>
  <c r="B37" i="32"/>
  <c r="B38" i="32"/>
  <c r="B39" i="32"/>
  <c r="B40" i="32"/>
  <c r="B41" i="32"/>
  <c r="D41" i="32"/>
  <c r="B42" i="32"/>
  <c r="B43" i="32"/>
  <c r="B44" i="32"/>
  <c r="B45" i="32"/>
  <c r="B46" i="32"/>
  <c r="B47" i="32"/>
  <c r="B48" i="32"/>
  <c r="B49" i="32"/>
  <c r="B50" i="32"/>
  <c r="B51" i="32"/>
  <c r="B52" i="32"/>
  <c r="B54" i="32"/>
  <c r="B55" i="32"/>
  <c r="B56" i="32"/>
  <c r="B35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7" i="32"/>
  <c r="E29" i="32" s="1"/>
  <c r="D21" i="32"/>
  <c r="D22" i="32"/>
  <c r="D23" i="32"/>
  <c r="D24" i="32"/>
  <c r="D25" i="32"/>
  <c r="D26" i="32"/>
  <c r="D27" i="32"/>
  <c r="D28" i="32"/>
  <c r="D16" i="32"/>
  <c r="D17" i="32"/>
  <c r="D18" i="32"/>
  <c r="D19" i="32"/>
  <c r="D20" i="32"/>
  <c r="D8" i="32"/>
  <c r="D9" i="32"/>
  <c r="D10" i="32"/>
  <c r="D11" i="32"/>
  <c r="D12" i="32"/>
  <c r="D13" i="32"/>
  <c r="D14" i="32"/>
  <c r="D15" i="32"/>
  <c r="C21" i="32"/>
  <c r="C22" i="32"/>
  <c r="C23" i="32"/>
  <c r="C24" i="32"/>
  <c r="C25" i="32"/>
  <c r="C26" i="32"/>
  <c r="C27" i="32"/>
  <c r="C28" i="32"/>
  <c r="C8" i="32"/>
  <c r="C9" i="32"/>
  <c r="C10" i="32"/>
  <c r="C11" i="32"/>
  <c r="C12" i="32"/>
  <c r="C13" i="32"/>
  <c r="C14" i="32"/>
  <c r="C15" i="32"/>
  <c r="C16" i="32"/>
  <c r="C17" i="32"/>
  <c r="C18" i="32"/>
  <c r="C19" i="32"/>
  <c r="C20" i="32"/>
  <c r="C7" i="32"/>
  <c r="D29" i="32" l="1"/>
  <c r="C29" i="32"/>
  <c r="N179" i="33"/>
  <c r="N27" i="33" s="1"/>
  <c r="BL28" i="5"/>
  <c r="B8" i="32"/>
  <c r="B9" i="32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7" i="32"/>
  <c r="L180" i="27"/>
  <c r="K180" i="27"/>
  <c r="J180" i="27"/>
  <c r="M180" i="27" s="1"/>
  <c r="L179" i="27"/>
  <c r="K179" i="27"/>
  <c r="J179" i="27"/>
  <c r="L178" i="27"/>
  <c r="K178" i="27"/>
  <c r="J178" i="27"/>
  <c r="M178" i="27" s="1"/>
  <c r="L177" i="27"/>
  <c r="K177" i="27"/>
  <c r="J177" i="27"/>
  <c r="L176" i="27"/>
  <c r="K176" i="27"/>
  <c r="J176" i="27"/>
  <c r="M176" i="27" s="1"/>
  <c r="L175" i="27"/>
  <c r="K175" i="27"/>
  <c r="K27" i="27" s="1"/>
  <c r="J175" i="27"/>
  <c r="L173" i="27"/>
  <c r="K173" i="27"/>
  <c r="J173" i="27"/>
  <c r="M173" i="27" s="1"/>
  <c r="L172" i="27"/>
  <c r="K172" i="27"/>
  <c r="J172" i="27"/>
  <c r="L171" i="27"/>
  <c r="K171" i="27"/>
  <c r="J171" i="27"/>
  <c r="M171" i="27" s="1"/>
  <c r="L170" i="27"/>
  <c r="K170" i="27"/>
  <c r="J170" i="27"/>
  <c r="L169" i="27"/>
  <c r="K169" i="27"/>
  <c r="J169" i="27"/>
  <c r="M169" i="27" s="1"/>
  <c r="L168" i="27"/>
  <c r="K168" i="27"/>
  <c r="J168" i="27"/>
  <c r="L167" i="27"/>
  <c r="K167" i="27"/>
  <c r="J167" i="27"/>
  <c r="L165" i="27"/>
  <c r="K165" i="27"/>
  <c r="J165" i="27"/>
  <c r="L164" i="27"/>
  <c r="K164" i="27"/>
  <c r="J164" i="27"/>
  <c r="M164" i="27" s="1"/>
  <c r="L163" i="27"/>
  <c r="K163" i="27"/>
  <c r="J163" i="27"/>
  <c r="L162" i="27"/>
  <c r="K162" i="27"/>
  <c r="J162" i="27"/>
  <c r="M162" i="27" s="1"/>
  <c r="L161" i="27"/>
  <c r="K161" i="27"/>
  <c r="J161" i="27"/>
  <c r="L160" i="27"/>
  <c r="K160" i="27"/>
  <c r="J160" i="27"/>
  <c r="L159" i="27"/>
  <c r="K159" i="27"/>
  <c r="J159" i="27"/>
  <c r="L157" i="27"/>
  <c r="K157" i="27"/>
  <c r="J157" i="27"/>
  <c r="L156" i="27"/>
  <c r="K156" i="27"/>
  <c r="J156" i="27"/>
  <c r="L155" i="27"/>
  <c r="K155" i="27"/>
  <c r="J155" i="27"/>
  <c r="L152" i="27"/>
  <c r="K152" i="27"/>
  <c r="J152" i="27"/>
  <c r="L151" i="27"/>
  <c r="K151" i="27"/>
  <c r="J151" i="27"/>
  <c r="L150" i="27"/>
  <c r="K150" i="27"/>
  <c r="J150" i="27"/>
  <c r="L149" i="27"/>
  <c r="K149" i="27"/>
  <c r="J149" i="27"/>
  <c r="L148" i="27"/>
  <c r="K148" i="27"/>
  <c r="J148" i="27"/>
  <c r="L142" i="27"/>
  <c r="K142" i="27"/>
  <c r="J142" i="27"/>
  <c r="L141" i="27"/>
  <c r="K141" i="27"/>
  <c r="J141" i="27"/>
  <c r="L140" i="27"/>
  <c r="K140" i="27"/>
  <c r="J140" i="27"/>
  <c r="L139" i="27"/>
  <c r="K139" i="27"/>
  <c r="J139" i="27"/>
  <c r="L138" i="27"/>
  <c r="K138" i="27"/>
  <c r="J138" i="27"/>
  <c r="L136" i="27"/>
  <c r="K136" i="27"/>
  <c r="J136" i="27"/>
  <c r="L135" i="27"/>
  <c r="K135" i="27"/>
  <c r="J135" i="27"/>
  <c r="L134" i="27"/>
  <c r="K134" i="27"/>
  <c r="J134" i="27"/>
  <c r="L132" i="27"/>
  <c r="K132" i="27"/>
  <c r="J132" i="27"/>
  <c r="M131" i="27"/>
  <c r="L130" i="27"/>
  <c r="K130" i="27"/>
  <c r="J130" i="27"/>
  <c r="L128" i="27"/>
  <c r="K128" i="27"/>
  <c r="J128" i="27"/>
  <c r="L127" i="27"/>
  <c r="K127" i="27"/>
  <c r="J127" i="27"/>
  <c r="L126" i="27"/>
  <c r="K126" i="27"/>
  <c r="J126" i="27"/>
  <c r="L125" i="27"/>
  <c r="K125" i="27"/>
  <c r="J125" i="27"/>
  <c r="L124" i="27"/>
  <c r="K124" i="27"/>
  <c r="J124" i="27"/>
  <c r="L123" i="27"/>
  <c r="K123" i="27"/>
  <c r="J123" i="27"/>
  <c r="L122" i="27"/>
  <c r="K122" i="27"/>
  <c r="J122" i="27"/>
  <c r="L120" i="27"/>
  <c r="K120" i="27"/>
  <c r="J120" i="27"/>
  <c r="L119" i="27"/>
  <c r="K119" i="27"/>
  <c r="J119" i="27"/>
  <c r="L118" i="27"/>
  <c r="K118" i="27"/>
  <c r="J118" i="27"/>
  <c r="L117" i="27"/>
  <c r="K117" i="27"/>
  <c r="J117" i="27"/>
  <c r="L116" i="27"/>
  <c r="K116" i="27"/>
  <c r="J116" i="27"/>
  <c r="L114" i="27"/>
  <c r="K114" i="27"/>
  <c r="J114" i="27"/>
  <c r="L113" i="27"/>
  <c r="K113" i="27"/>
  <c r="J113" i="27"/>
  <c r="L111" i="27"/>
  <c r="K111" i="27"/>
  <c r="J111" i="27"/>
  <c r="L110" i="27"/>
  <c r="K110" i="27"/>
  <c r="J110" i="27"/>
  <c r="L109" i="27"/>
  <c r="K109" i="27"/>
  <c r="J109" i="27"/>
  <c r="L108" i="27"/>
  <c r="K108" i="27"/>
  <c r="J108" i="27"/>
  <c r="L107" i="27"/>
  <c r="K107" i="27"/>
  <c r="J107" i="27"/>
  <c r="L106" i="27"/>
  <c r="K106" i="27"/>
  <c r="J106" i="27"/>
  <c r="L100" i="27"/>
  <c r="K100" i="27"/>
  <c r="J100" i="27"/>
  <c r="L99" i="27"/>
  <c r="K99" i="27"/>
  <c r="J99" i="27"/>
  <c r="L98" i="27"/>
  <c r="K98" i="27"/>
  <c r="J98" i="27"/>
  <c r="L96" i="27"/>
  <c r="K96" i="27"/>
  <c r="J96" i="27"/>
  <c r="L95" i="27"/>
  <c r="K95" i="27"/>
  <c r="J95" i="27"/>
  <c r="L94" i="27"/>
  <c r="K94" i="27"/>
  <c r="J94" i="27"/>
  <c r="L93" i="27"/>
  <c r="K93" i="27"/>
  <c r="J93" i="27"/>
  <c r="L92" i="27"/>
  <c r="K92" i="27"/>
  <c r="J92" i="27"/>
  <c r="L91" i="27"/>
  <c r="K91" i="27"/>
  <c r="J91" i="27"/>
  <c r="L90" i="27"/>
  <c r="K90" i="27"/>
  <c r="J90" i="27"/>
  <c r="L88" i="27"/>
  <c r="K88" i="27"/>
  <c r="J88" i="27"/>
  <c r="L87" i="27"/>
  <c r="K87" i="27"/>
  <c r="J87" i="27"/>
  <c r="L86" i="27"/>
  <c r="K86" i="27"/>
  <c r="J86" i="27"/>
  <c r="L85" i="27"/>
  <c r="K85" i="27"/>
  <c r="J85" i="27"/>
  <c r="L84" i="27"/>
  <c r="K84" i="27"/>
  <c r="J84" i="27"/>
  <c r="L82" i="27"/>
  <c r="K82" i="27"/>
  <c r="J82" i="27"/>
  <c r="L81" i="27"/>
  <c r="K81" i="27"/>
  <c r="J81" i="27"/>
  <c r="L80" i="27"/>
  <c r="K80" i="27"/>
  <c r="J80" i="27"/>
  <c r="L79" i="27"/>
  <c r="K79" i="27"/>
  <c r="J79" i="27"/>
  <c r="L78" i="27"/>
  <c r="K78" i="27"/>
  <c r="J78" i="27"/>
  <c r="L77" i="27"/>
  <c r="K77" i="27"/>
  <c r="J77" i="27"/>
  <c r="L76" i="27"/>
  <c r="K76" i="27"/>
  <c r="J76" i="27"/>
  <c r="L75" i="27"/>
  <c r="K75" i="27"/>
  <c r="J75" i="27"/>
  <c r="L74" i="27"/>
  <c r="K74" i="27"/>
  <c r="J74" i="27"/>
  <c r="L72" i="27"/>
  <c r="K72" i="27"/>
  <c r="J72" i="27"/>
  <c r="L71" i="27"/>
  <c r="K71" i="27"/>
  <c r="J71" i="27"/>
  <c r="L70" i="27"/>
  <c r="K70" i="27"/>
  <c r="J70" i="27"/>
  <c r="L64" i="27"/>
  <c r="K64" i="27"/>
  <c r="J64" i="27"/>
  <c r="L63" i="27"/>
  <c r="K63" i="27"/>
  <c r="J63" i="27"/>
  <c r="L62" i="27"/>
  <c r="K62" i="27"/>
  <c r="J62" i="27"/>
  <c r="L61" i="27"/>
  <c r="K61" i="27"/>
  <c r="J61" i="27"/>
  <c r="L59" i="27"/>
  <c r="K59" i="27"/>
  <c r="J59" i="27"/>
  <c r="L58" i="27"/>
  <c r="K58" i="27"/>
  <c r="J58" i="27"/>
  <c r="L57" i="27"/>
  <c r="K57" i="27"/>
  <c r="J57" i="27"/>
  <c r="L56" i="27"/>
  <c r="K56" i="27"/>
  <c r="J56" i="27"/>
  <c r="L55" i="27"/>
  <c r="K55" i="27"/>
  <c r="J55" i="27"/>
  <c r="L54" i="27"/>
  <c r="K54" i="27"/>
  <c r="J54" i="27"/>
  <c r="L52" i="27"/>
  <c r="K52" i="27"/>
  <c r="J52" i="27"/>
  <c r="L50" i="27"/>
  <c r="K50" i="27"/>
  <c r="J50" i="27"/>
  <c r="L49" i="27"/>
  <c r="K49" i="27"/>
  <c r="J49" i="27"/>
  <c r="L48" i="27"/>
  <c r="K48" i="27"/>
  <c r="J48" i="27"/>
  <c r="L47" i="27"/>
  <c r="K47" i="27"/>
  <c r="J47" i="27"/>
  <c r="L46" i="27"/>
  <c r="K46" i="27"/>
  <c r="J46" i="27"/>
  <c r="L45" i="27"/>
  <c r="K45" i="27"/>
  <c r="J45" i="27"/>
  <c r="L43" i="27"/>
  <c r="K43" i="27"/>
  <c r="J43" i="27"/>
  <c r="L42" i="27"/>
  <c r="K42" i="27"/>
  <c r="J42" i="27"/>
  <c r="L41" i="27"/>
  <c r="K41" i="27"/>
  <c r="J41" i="27"/>
  <c r="L40" i="27"/>
  <c r="K40" i="27"/>
  <c r="J40" i="27"/>
  <c r="L38" i="27"/>
  <c r="K38" i="27"/>
  <c r="J38" i="27"/>
  <c r="L37" i="27"/>
  <c r="K37" i="27"/>
  <c r="J37" i="27"/>
  <c r="L36" i="27"/>
  <c r="K36" i="27"/>
  <c r="J36" i="27"/>
  <c r="L35" i="27"/>
  <c r="K35" i="27"/>
  <c r="J35" i="27"/>
  <c r="L34" i="27"/>
  <c r="K34" i="27"/>
  <c r="J34" i="27"/>
  <c r="E56" i="32"/>
  <c r="C56" i="32"/>
  <c r="D56" i="32"/>
  <c r="P27" i="27"/>
  <c r="L27" i="27"/>
  <c r="E55" i="32"/>
  <c r="C55" i="32"/>
  <c r="D55" i="32"/>
  <c r="P26" i="27"/>
  <c r="L26" i="27"/>
  <c r="E54" i="32"/>
  <c r="C54" i="32"/>
  <c r="D54" i="32"/>
  <c r="P25" i="27"/>
  <c r="E53" i="32"/>
  <c r="C53" i="32"/>
  <c r="D53" i="32"/>
  <c r="P24" i="27"/>
  <c r="B53" i="32"/>
  <c r="B57" i="32" s="1"/>
  <c r="E52" i="32"/>
  <c r="C52" i="32"/>
  <c r="D52" i="32"/>
  <c r="P23" i="27"/>
  <c r="L23" i="27"/>
  <c r="E51" i="32"/>
  <c r="C51" i="32"/>
  <c r="D51" i="32"/>
  <c r="P22" i="27"/>
  <c r="E50" i="32"/>
  <c r="C50" i="32"/>
  <c r="D50" i="32"/>
  <c r="P21" i="27"/>
  <c r="E49" i="32"/>
  <c r="C49" i="32"/>
  <c r="D49" i="32"/>
  <c r="P20" i="27"/>
  <c r="E48" i="32"/>
  <c r="C48" i="32"/>
  <c r="D48" i="32"/>
  <c r="P19" i="27"/>
  <c r="L19" i="27"/>
  <c r="E47" i="32"/>
  <c r="C47" i="32"/>
  <c r="D47" i="32"/>
  <c r="P18" i="27"/>
  <c r="E46" i="32"/>
  <c r="C46" i="32"/>
  <c r="D46" i="32"/>
  <c r="P17" i="27"/>
  <c r="E45" i="32"/>
  <c r="C45" i="32"/>
  <c r="D45" i="32"/>
  <c r="P16" i="27"/>
  <c r="E44" i="32"/>
  <c r="C44" i="32"/>
  <c r="D44" i="32"/>
  <c r="P15" i="27"/>
  <c r="L15" i="27"/>
  <c r="E43" i="32"/>
  <c r="C43" i="32"/>
  <c r="D43" i="32"/>
  <c r="P14" i="27"/>
  <c r="E42" i="32"/>
  <c r="C42" i="32"/>
  <c r="D42" i="32"/>
  <c r="P13" i="27"/>
  <c r="E41" i="32"/>
  <c r="C41" i="32"/>
  <c r="P12" i="27"/>
  <c r="E40" i="32"/>
  <c r="C40" i="32"/>
  <c r="D40" i="32"/>
  <c r="P11" i="27"/>
  <c r="L11" i="27"/>
  <c r="E39" i="32"/>
  <c r="C39" i="32"/>
  <c r="D39" i="32"/>
  <c r="P10" i="27"/>
  <c r="E38" i="32"/>
  <c r="C38" i="32"/>
  <c r="D38" i="32"/>
  <c r="P9" i="27"/>
  <c r="E37" i="32"/>
  <c r="C37" i="32"/>
  <c r="D37" i="32"/>
  <c r="P8" i="27"/>
  <c r="E36" i="32"/>
  <c r="C36" i="32"/>
  <c r="D36" i="32"/>
  <c r="P7" i="27"/>
  <c r="Z28" i="27"/>
  <c r="W28" i="27"/>
  <c r="U28" i="27"/>
  <c r="R28" i="27"/>
  <c r="P6" i="27"/>
  <c r="I28" i="27"/>
  <c r="H28" i="27"/>
  <c r="G28" i="27"/>
  <c r="F28" i="27"/>
  <c r="E28" i="27"/>
  <c r="D28" i="27"/>
  <c r="C28" i="27"/>
  <c r="BN6" i="5"/>
  <c r="BN7" i="5"/>
  <c r="BN8" i="5"/>
  <c r="BN9" i="5"/>
  <c r="BN10" i="5"/>
  <c r="BN11" i="5"/>
  <c r="BN12" i="5"/>
  <c r="BN13" i="5"/>
  <c r="BN14" i="5"/>
  <c r="BN15" i="5"/>
  <c r="BN16" i="5"/>
  <c r="BN17" i="5"/>
  <c r="BN18" i="5"/>
  <c r="BN19" i="5"/>
  <c r="BN20" i="5"/>
  <c r="BN21" i="5"/>
  <c r="BN22" i="5"/>
  <c r="BN23" i="5"/>
  <c r="BN24" i="5"/>
  <c r="BN25" i="5"/>
  <c r="BN26" i="5"/>
  <c r="BN27" i="5"/>
  <c r="BH6" i="5"/>
  <c r="BI6" i="5"/>
  <c r="BM6" i="5"/>
  <c r="K7" i="32" s="1"/>
  <c r="BG7" i="5"/>
  <c r="BH7" i="5"/>
  <c r="BI7" i="5"/>
  <c r="BM7" i="5"/>
  <c r="K8" i="32" s="1"/>
  <c r="BG8" i="5"/>
  <c r="BH8" i="5"/>
  <c r="BI8" i="5"/>
  <c r="BM8" i="5"/>
  <c r="K9" i="32" s="1"/>
  <c r="BG9" i="5"/>
  <c r="BH9" i="5"/>
  <c r="BI9" i="5"/>
  <c r="BM9" i="5"/>
  <c r="K10" i="32" s="1"/>
  <c r="BG10" i="5"/>
  <c r="BH10" i="5"/>
  <c r="BI10" i="5"/>
  <c r="BM10" i="5"/>
  <c r="K11" i="32" s="1"/>
  <c r="BG11" i="5"/>
  <c r="BH11" i="5"/>
  <c r="BI11" i="5"/>
  <c r="BM11" i="5"/>
  <c r="K12" i="32" s="1"/>
  <c r="BG12" i="5"/>
  <c r="BH12" i="5"/>
  <c r="BI12" i="5"/>
  <c r="BM12" i="5"/>
  <c r="K13" i="32" s="1"/>
  <c r="BG13" i="5"/>
  <c r="BH13" i="5"/>
  <c r="BI13" i="5"/>
  <c r="BM13" i="5"/>
  <c r="K14" i="32" s="1"/>
  <c r="BG14" i="5"/>
  <c r="BH14" i="5"/>
  <c r="BI14" i="5"/>
  <c r="BM14" i="5"/>
  <c r="K15" i="32" s="1"/>
  <c r="BG15" i="5"/>
  <c r="BH15" i="5"/>
  <c r="BI15" i="5"/>
  <c r="BM15" i="5"/>
  <c r="K16" i="32" s="1"/>
  <c r="BG16" i="5"/>
  <c r="BH16" i="5"/>
  <c r="BI16" i="5"/>
  <c r="BM16" i="5"/>
  <c r="K17" i="32" s="1"/>
  <c r="BG17" i="5"/>
  <c r="BH17" i="5"/>
  <c r="BI17" i="5"/>
  <c r="BM17" i="5"/>
  <c r="K18" i="32" s="1"/>
  <c r="BG18" i="5"/>
  <c r="BH18" i="5"/>
  <c r="BI18" i="5"/>
  <c r="BM18" i="5"/>
  <c r="K19" i="32" s="1"/>
  <c r="BG19" i="5"/>
  <c r="BH19" i="5"/>
  <c r="BI19" i="5"/>
  <c r="BM19" i="5"/>
  <c r="K20" i="32" s="1"/>
  <c r="BG20" i="5"/>
  <c r="BH20" i="5"/>
  <c r="BI20" i="5"/>
  <c r="BM20" i="5"/>
  <c r="K21" i="32" s="1"/>
  <c r="BG21" i="5"/>
  <c r="BH21" i="5"/>
  <c r="BI21" i="5"/>
  <c r="BM21" i="5"/>
  <c r="K22" i="32" s="1"/>
  <c r="BG22" i="5"/>
  <c r="BH22" i="5"/>
  <c r="BI22" i="5"/>
  <c r="BM22" i="5"/>
  <c r="K23" i="32" s="1"/>
  <c r="BG23" i="5"/>
  <c r="BH23" i="5"/>
  <c r="BI23" i="5"/>
  <c r="BM23" i="5"/>
  <c r="K24" i="32" s="1"/>
  <c r="BG24" i="5"/>
  <c r="BH24" i="5"/>
  <c r="BI24" i="5"/>
  <c r="BM24" i="5"/>
  <c r="K25" i="32" s="1"/>
  <c r="BG25" i="5"/>
  <c r="BH25" i="5"/>
  <c r="BI25" i="5"/>
  <c r="BM25" i="5"/>
  <c r="K26" i="32" s="1"/>
  <c r="BG26" i="5"/>
  <c r="BH26" i="5"/>
  <c r="BI26" i="5"/>
  <c r="BM26" i="5"/>
  <c r="K27" i="32" s="1"/>
  <c r="BG27" i="5"/>
  <c r="BH27" i="5"/>
  <c r="BI27" i="5"/>
  <c r="BM27" i="5"/>
  <c r="K28" i="32" s="1"/>
  <c r="BF27" i="5"/>
  <c r="BF26" i="5"/>
  <c r="BF25" i="5"/>
  <c r="BF24" i="5"/>
  <c r="BF23" i="5"/>
  <c r="BF22" i="5"/>
  <c r="BF21" i="5"/>
  <c r="BF20" i="5"/>
  <c r="BF19" i="5"/>
  <c r="BB27" i="5"/>
  <c r="I28" i="32" s="1"/>
  <c r="P28" i="27" l="1"/>
  <c r="BF28" i="5"/>
  <c r="M63" i="27"/>
  <c r="M70" i="27"/>
  <c r="M72" i="27"/>
  <c r="M75" i="27"/>
  <c r="M77" i="27"/>
  <c r="M150" i="27"/>
  <c r="K29" i="32"/>
  <c r="B29" i="32"/>
  <c r="M54" i="27"/>
  <c r="M56" i="27"/>
  <c r="M58" i="27"/>
  <c r="M61" i="27"/>
  <c r="M79" i="27"/>
  <c r="M81" i="27"/>
  <c r="M84" i="27"/>
  <c r="M86" i="27"/>
  <c r="M88" i="27"/>
  <c r="M91" i="27"/>
  <c r="M93" i="27"/>
  <c r="M95" i="27"/>
  <c r="M98" i="27"/>
  <c r="M100" i="27"/>
  <c r="M107" i="27"/>
  <c r="M134" i="27"/>
  <c r="M136" i="27"/>
  <c r="M139" i="27"/>
  <c r="M141" i="27"/>
  <c r="M148" i="27"/>
  <c r="M152" i="27"/>
  <c r="M156" i="27"/>
  <c r="M159" i="27"/>
  <c r="M161" i="27"/>
  <c r="M35" i="27"/>
  <c r="M37" i="27"/>
  <c r="M40" i="27"/>
  <c r="M42" i="27"/>
  <c r="M45" i="27"/>
  <c r="M47" i="27"/>
  <c r="M49" i="27"/>
  <c r="M109" i="27"/>
  <c r="M111" i="27"/>
  <c r="M114" i="27"/>
  <c r="M117" i="27"/>
  <c r="M119" i="27"/>
  <c r="M122" i="27"/>
  <c r="M124" i="27"/>
  <c r="M126" i="27"/>
  <c r="M128" i="27"/>
  <c r="M163" i="27"/>
  <c r="M165" i="27"/>
  <c r="M168" i="27"/>
  <c r="M172" i="27"/>
  <c r="M175" i="27"/>
  <c r="M177" i="27"/>
  <c r="M179" i="27"/>
  <c r="M170" i="27"/>
  <c r="J14" i="27"/>
  <c r="M90" i="27"/>
  <c r="J16" i="27"/>
  <c r="M106" i="27"/>
  <c r="J17" i="27"/>
  <c r="M113" i="27"/>
  <c r="M17" i="27" s="1"/>
  <c r="J18" i="27"/>
  <c r="M116" i="27"/>
  <c r="J20" i="27"/>
  <c r="M130" i="27"/>
  <c r="J22" i="27"/>
  <c r="M138" i="27"/>
  <c r="J24" i="27"/>
  <c r="M155" i="27"/>
  <c r="J26" i="27"/>
  <c r="M167" i="27"/>
  <c r="J6" i="27"/>
  <c r="M36" i="27"/>
  <c r="M38" i="27"/>
  <c r="K7" i="27"/>
  <c r="M41" i="27"/>
  <c r="M43" i="27"/>
  <c r="K8" i="27"/>
  <c r="M46" i="27"/>
  <c r="M48" i="27"/>
  <c r="M50" i="27"/>
  <c r="M52" i="27"/>
  <c r="K9" i="27"/>
  <c r="M55" i="27"/>
  <c r="M57" i="27"/>
  <c r="M59" i="27"/>
  <c r="K10" i="27"/>
  <c r="M62" i="27"/>
  <c r="M64" i="27"/>
  <c r="M71" i="27"/>
  <c r="M74" i="27"/>
  <c r="M76" i="27"/>
  <c r="M78" i="27"/>
  <c r="M80" i="27"/>
  <c r="M82" i="27"/>
  <c r="K13" i="27"/>
  <c r="M85" i="27"/>
  <c r="M87" i="27"/>
  <c r="M92" i="27"/>
  <c r="M94" i="27"/>
  <c r="M96" i="27"/>
  <c r="K15" i="27"/>
  <c r="M99" i="27"/>
  <c r="M108" i="27"/>
  <c r="M110" i="27"/>
  <c r="L17" i="27"/>
  <c r="M118" i="27"/>
  <c r="M120" i="27"/>
  <c r="K19" i="27"/>
  <c r="M123" i="27"/>
  <c r="M125" i="27"/>
  <c r="M127" i="27"/>
  <c r="M132" i="27"/>
  <c r="K21" i="27"/>
  <c r="M135" i="27"/>
  <c r="M140" i="27"/>
  <c r="M142" i="27"/>
  <c r="M149" i="27"/>
  <c r="M151" i="27"/>
  <c r="M157" i="27"/>
  <c r="K25" i="27"/>
  <c r="M160" i="27"/>
  <c r="K24" i="27"/>
  <c r="J25" i="27"/>
  <c r="L25" i="27"/>
  <c r="K26" i="27"/>
  <c r="J27" i="27"/>
  <c r="Q28" i="27"/>
  <c r="S28" i="27"/>
  <c r="Y28" i="27"/>
  <c r="K6" i="27"/>
  <c r="J7" i="27"/>
  <c r="J8" i="27"/>
  <c r="J9" i="27"/>
  <c r="J10" i="27"/>
  <c r="J11" i="27"/>
  <c r="K12" i="27"/>
  <c r="J13" i="27"/>
  <c r="K14" i="27"/>
  <c r="J15" i="27"/>
  <c r="K16" i="27"/>
  <c r="K17" i="27"/>
  <c r="K18" i="27"/>
  <c r="J19" i="27"/>
  <c r="K20" i="27"/>
  <c r="J21" i="27"/>
  <c r="K22" i="27"/>
  <c r="AA28" i="27"/>
  <c r="E35" i="32"/>
  <c r="E57" i="32" s="1"/>
  <c r="V28" i="27"/>
  <c r="X28" i="27"/>
  <c r="C35" i="32"/>
  <c r="C57" i="32" s="1"/>
  <c r="J23" i="27"/>
  <c r="L6" i="27"/>
  <c r="K23" i="27"/>
  <c r="L7" i="27"/>
  <c r="L9" i="27"/>
  <c r="K11" i="27"/>
  <c r="J12" i="27"/>
  <c r="L13" i="27"/>
  <c r="T28" i="27"/>
  <c r="D35" i="32"/>
  <c r="D57" i="32" s="1"/>
  <c r="L56" i="32"/>
  <c r="L57" i="32" s="1"/>
  <c r="N28" i="33"/>
  <c r="O28" i="33" s="1"/>
  <c r="L21" i="27"/>
  <c r="L16" i="27"/>
  <c r="L18" i="27"/>
  <c r="L20" i="27"/>
  <c r="L22" i="27"/>
  <c r="L24" i="27"/>
  <c r="M34" i="27"/>
  <c r="L8" i="27"/>
  <c r="L10" i="27"/>
  <c r="L12" i="27"/>
  <c r="L14" i="27"/>
  <c r="M9" i="27"/>
  <c r="M21" i="27"/>
  <c r="BN28" i="5"/>
  <c r="BI28" i="5"/>
  <c r="BH28" i="5"/>
  <c r="BG28" i="5"/>
  <c r="BM28" i="5"/>
  <c r="BJ149" i="5"/>
  <c r="BJ150" i="5"/>
  <c r="BJ151" i="5"/>
  <c r="BJ152" i="5"/>
  <c r="BJ154" i="5"/>
  <c r="BJ155" i="5"/>
  <c r="BJ156" i="5"/>
  <c r="BJ157" i="5"/>
  <c r="BJ159" i="5"/>
  <c r="BJ160" i="5"/>
  <c r="BJ161" i="5"/>
  <c r="BJ162" i="5"/>
  <c r="BJ163" i="5"/>
  <c r="BJ164" i="5"/>
  <c r="BJ165" i="5"/>
  <c r="BJ167" i="5"/>
  <c r="BJ168" i="5"/>
  <c r="BJ169" i="5"/>
  <c r="BJ170" i="5"/>
  <c r="BJ171" i="5"/>
  <c r="BJ172" i="5"/>
  <c r="BJ173" i="5"/>
  <c r="BJ175" i="5"/>
  <c r="BJ176" i="5"/>
  <c r="BJ177" i="5"/>
  <c r="BJ178" i="5"/>
  <c r="BJ179" i="5"/>
  <c r="BJ180" i="5"/>
  <c r="BJ148" i="5"/>
  <c r="BJ107" i="5"/>
  <c r="BJ108" i="5"/>
  <c r="BJ109" i="5"/>
  <c r="BJ110" i="5"/>
  <c r="BJ111" i="5"/>
  <c r="BJ112" i="5"/>
  <c r="BJ113" i="5"/>
  <c r="BJ114" i="5"/>
  <c r="BJ116" i="5"/>
  <c r="BJ117" i="5"/>
  <c r="BJ118" i="5"/>
  <c r="BJ119" i="5"/>
  <c r="BJ120" i="5"/>
  <c r="BJ122" i="5"/>
  <c r="BJ123" i="5"/>
  <c r="BJ124" i="5"/>
  <c r="BJ125" i="5"/>
  <c r="BJ126" i="5"/>
  <c r="BJ127" i="5"/>
  <c r="BJ128" i="5"/>
  <c r="BJ130" i="5"/>
  <c r="BJ131" i="5"/>
  <c r="BJ132" i="5"/>
  <c r="BJ134" i="5"/>
  <c r="BJ135" i="5"/>
  <c r="BJ136" i="5"/>
  <c r="BJ138" i="5"/>
  <c r="BJ139" i="5"/>
  <c r="BJ140" i="5"/>
  <c r="BJ141" i="5"/>
  <c r="BJ142" i="5"/>
  <c r="BJ106" i="5"/>
  <c r="BJ71" i="5"/>
  <c r="BJ72" i="5"/>
  <c r="BJ74" i="5"/>
  <c r="BJ75" i="5"/>
  <c r="BJ76" i="5"/>
  <c r="BJ77" i="5"/>
  <c r="BJ78" i="5"/>
  <c r="BJ79" i="5"/>
  <c r="BJ80" i="5"/>
  <c r="BJ81" i="5"/>
  <c r="BJ82" i="5"/>
  <c r="BJ84" i="5"/>
  <c r="BJ85" i="5"/>
  <c r="BJ86" i="5"/>
  <c r="BJ87" i="5"/>
  <c r="BJ88" i="5"/>
  <c r="BJ90" i="5"/>
  <c r="BJ91" i="5"/>
  <c r="BJ92" i="5"/>
  <c r="BJ93" i="5"/>
  <c r="BJ94" i="5"/>
  <c r="BJ95" i="5"/>
  <c r="BJ96" i="5"/>
  <c r="BJ98" i="5"/>
  <c r="BJ99" i="5"/>
  <c r="BJ100" i="5"/>
  <c r="BJ70" i="5"/>
  <c r="BJ35" i="5"/>
  <c r="BJ36" i="5"/>
  <c r="BJ37" i="5"/>
  <c r="BJ38" i="5"/>
  <c r="BJ41" i="5"/>
  <c r="BJ42" i="5"/>
  <c r="BJ43" i="5"/>
  <c r="BJ45" i="5"/>
  <c r="BJ46" i="5"/>
  <c r="BJ47" i="5"/>
  <c r="BJ48" i="5"/>
  <c r="BJ49" i="5"/>
  <c r="BJ50" i="5"/>
  <c r="BJ51" i="5"/>
  <c r="BJ52" i="5"/>
  <c r="BJ54" i="5"/>
  <c r="BJ55" i="5"/>
  <c r="BJ56" i="5"/>
  <c r="BJ57" i="5"/>
  <c r="BJ58" i="5"/>
  <c r="BJ59" i="5"/>
  <c r="BJ61" i="5"/>
  <c r="BJ62" i="5"/>
  <c r="BJ63" i="5"/>
  <c r="BJ64" i="5"/>
  <c r="J28" i="27" l="1"/>
  <c r="M24" i="27"/>
  <c r="M16" i="27"/>
  <c r="BJ16" i="5"/>
  <c r="G17" i="32" s="1"/>
  <c r="M22" i="27"/>
  <c r="M19" i="27"/>
  <c r="M13" i="27"/>
  <c r="L28" i="27"/>
  <c r="M15" i="27"/>
  <c r="M11" i="27"/>
  <c r="M6" i="27"/>
  <c r="BJ17" i="5"/>
  <c r="G18" i="32" s="1"/>
  <c r="BJ6" i="5"/>
  <c r="G7" i="32" s="1"/>
  <c r="M20" i="27"/>
  <c r="M23" i="27"/>
  <c r="M18" i="27"/>
  <c r="M14" i="27"/>
  <c r="M12" i="27"/>
  <c r="M10" i="27"/>
  <c r="M7" i="27"/>
  <c r="K28" i="27"/>
  <c r="M8" i="27"/>
  <c r="M27" i="27"/>
  <c r="M26" i="27"/>
  <c r="M25" i="27"/>
  <c r="BJ11" i="5"/>
  <c r="G12" i="32" s="1"/>
  <c r="BJ23" i="5"/>
  <c r="G24" i="32" s="1"/>
  <c r="BJ10" i="5"/>
  <c r="G11" i="32" s="1"/>
  <c r="BJ9" i="5"/>
  <c r="G10" i="32" s="1"/>
  <c r="BJ7" i="5"/>
  <c r="G8" i="32" s="1"/>
  <c r="BJ22" i="5"/>
  <c r="G23" i="32" s="1"/>
  <c r="BJ21" i="5"/>
  <c r="G22" i="32" s="1"/>
  <c r="BJ20" i="5"/>
  <c r="G21" i="32" s="1"/>
  <c r="BJ19" i="5"/>
  <c r="G20" i="32" s="1"/>
  <c r="BJ18" i="5"/>
  <c r="G19" i="32" s="1"/>
  <c r="BJ27" i="5"/>
  <c r="G28" i="32" s="1"/>
  <c r="BJ26" i="5"/>
  <c r="G27" i="32" s="1"/>
  <c r="BJ25" i="5"/>
  <c r="G26" i="32" s="1"/>
  <c r="BJ8" i="5"/>
  <c r="G9" i="32" s="1"/>
  <c r="BJ15" i="5"/>
  <c r="G16" i="32" s="1"/>
  <c r="BJ14" i="5"/>
  <c r="G15" i="32" s="1"/>
  <c r="BJ13" i="5"/>
  <c r="G14" i="32" s="1"/>
  <c r="BJ12" i="5"/>
  <c r="G13" i="32" s="1"/>
  <c r="BJ24" i="5"/>
  <c r="G25" i="32" s="1"/>
  <c r="Q84" i="32"/>
  <c r="O84" i="32"/>
  <c r="N84" i="32"/>
  <c r="M84" i="32"/>
  <c r="L84" i="32"/>
  <c r="E84" i="32"/>
  <c r="D84" i="32"/>
  <c r="C84" i="32"/>
  <c r="B84" i="32"/>
  <c r="Q83" i="32"/>
  <c r="O83" i="32"/>
  <c r="N83" i="32"/>
  <c r="M83" i="32"/>
  <c r="L83" i="32"/>
  <c r="E83" i="32"/>
  <c r="D83" i="32"/>
  <c r="C83" i="32"/>
  <c r="B83" i="32"/>
  <c r="Q82" i="32"/>
  <c r="O82" i="32"/>
  <c r="N82" i="32"/>
  <c r="M82" i="32"/>
  <c r="L82" i="32"/>
  <c r="E82" i="32"/>
  <c r="D82" i="32"/>
  <c r="C82" i="32"/>
  <c r="B82" i="32"/>
  <c r="Q81" i="32"/>
  <c r="O81" i="32"/>
  <c r="N81" i="32"/>
  <c r="M81" i="32"/>
  <c r="L81" i="32"/>
  <c r="E81" i="32"/>
  <c r="D81" i="32"/>
  <c r="C81" i="32"/>
  <c r="B81" i="32"/>
  <c r="Q80" i="32"/>
  <c r="O80" i="32"/>
  <c r="N80" i="32"/>
  <c r="M80" i="32"/>
  <c r="L80" i="32"/>
  <c r="E80" i="32"/>
  <c r="D80" i="32"/>
  <c r="C80" i="32"/>
  <c r="B80" i="32"/>
  <c r="Q79" i="32"/>
  <c r="O79" i="32"/>
  <c r="N79" i="32"/>
  <c r="M79" i="32"/>
  <c r="L79" i="32"/>
  <c r="E79" i="32"/>
  <c r="D79" i="32"/>
  <c r="C79" i="32"/>
  <c r="B79" i="32"/>
  <c r="Q78" i="32"/>
  <c r="O78" i="32"/>
  <c r="N78" i="32"/>
  <c r="M78" i="32"/>
  <c r="L78" i="32"/>
  <c r="E78" i="32"/>
  <c r="D78" i="32"/>
  <c r="C78" i="32"/>
  <c r="B78" i="32"/>
  <c r="Q77" i="32"/>
  <c r="O77" i="32"/>
  <c r="N77" i="32"/>
  <c r="M77" i="32"/>
  <c r="L77" i="32"/>
  <c r="E77" i="32"/>
  <c r="D77" i="32"/>
  <c r="C77" i="32"/>
  <c r="B77" i="32"/>
  <c r="Q76" i="32"/>
  <c r="O76" i="32"/>
  <c r="N76" i="32"/>
  <c r="M76" i="32"/>
  <c r="L76" i="32"/>
  <c r="E76" i="32"/>
  <c r="D76" i="32"/>
  <c r="C76" i="32"/>
  <c r="B76" i="32"/>
  <c r="Q75" i="32"/>
  <c r="O75" i="32"/>
  <c r="N75" i="32"/>
  <c r="M75" i="32"/>
  <c r="L75" i="32"/>
  <c r="E75" i="32"/>
  <c r="D75" i="32"/>
  <c r="C75" i="32"/>
  <c r="B75" i="32"/>
  <c r="Q74" i="32"/>
  <c r="O74" i="32"/>
  <c r="N74" i="32"/>
  <c r="M74" i="32"/>
  <c r="L74" i="32"/>
  <c r="E74" i="32"/>
  <c r="D74" i="32"/>
  <c r="C74" i="32"/>
  <c r="B74" i="32"/>
  <c r="Q73" i="32"/>
  <c r="O73" i="32"/>
  <c r="N73" i="32"/>
  <c r="M73" i="32"/>
  <c r="L73" i="32"/>
  <c r="E73" i="32"/>
  <c r="D73" i="32"/>
  <c r="C73" i="32"/>
  <c r="B73" i="32"/>
  <c r="Q72" i="32"/>
  <c r="O72" i="32"/>
  <c r="N72" i="32"/>
  <c r="M72" i="32"/>
  <c r="L72" i="32"/>
  <c r="E72" i="32"/>
  <c r="D72" i="32"/>
  <c r="C72" i="32"/>
  <c r="B72" i="32"/>
  <c r="O71" i="32"/>
  <c r="N71" i="32"/>
  <c r="M71" i="32"/>
  <c r="L71" i="32"/>
  <c r="E71" i="32"/>
  <c r="D71" i="32"/>
  <c r="C71" i="32"/>
  <c r="B71" i="32"/>
  <c r="O70" i="32"/>
  <c r="N70" i="32"/>
  <c r="M70" i="32"/>
  <c r="L70" i="32"/>
  <c r="E70" i="32"/>
  <c r="D70" i="32"/>
  <c r="C70" i="32"/>
  <c r="B70" i="32"/>
  <c r="O69" i="32"/>
  <c r="N69" i="32"/>
  <c r="M69" i="32"/>
  <c r="L69" i="32"/>
  <c r="E69" i="32"/>
  <c r="D69" i="32"/>
  <c r="C69" i="32"/>
  <c r="B69" i="32"/>
  <c r="O68" i="32"/>
  <c r="N68" i="32"/>
  <c r="M68" i="32"/>
  <c r="L68" i="32"/>
  <c r="E68" i="32"/>
  <c r="D68" i="32"/>
  <c r="C68" i="32"/>
  <c r="B68" i="32"/>
  <c r="O67" i="32"/>
  <c r="N67" i="32"/>
  <c r="M67" i="32"/>
  <c r="L67" i="32"/>
  <c r="E67" i="32"/>
  <c r="D67" i="32"/>
  <c r="C67" i="32"/>
  <c r="B67" i="32"/>
  <c r="O66" i="32"/>
  <c r="N66" i="32"/>
  <c r="M66" i="32"/>
  <c r="L66" i="32"/>
  <c r="E66" i="32"/>
  <c r="D66" i="32"/>
  <c r="C66" i="32"/>
  <c r="B66" i="32"/>
  <c r="O65" i="32"/>
  <c r="N65" i="32"/>
  <c r="M65" i="32"/>
  <c r="L65" i="32"/>
  <c r="E65" i="32"/>
  <c r="D65" i="32"/>
  <c r="C65" i="32"/>
  <c r="B65" i="32"/>
  <c r="O64" i="32"/>
  <c r="N64" i="32"/>
  <c r="M64" i="32"/>
  <c r="L64" i="32"/>
  <c r="E64" i="32"/>
  <c r="D64" i="32"/>
  <c r="C64" i="32"/>
  <c r="B64" i="32"/>
  <c r="Q63" i="32"/>
  <c r="O63" i="32"/>
  <c r="N63" i="32"/>
  <c r="M63" i="32"/>
  <c r="L63" i="32"/>
  <c r="E63" i="32"/>
  <c r="D63" i="32"/>
  <c r="C63" i="32"/>
  <c r="B63" i="32"/>
  <c r="M85" i="32" l="1"/>
  <c r="Q85" i="32"/>
  <c r="C85" i="32"/>
  <c r="E85" i="32"/>
  <c r="D85" i="32"/>
  <c r="G29" i="32"/>
  <c r="L85" i="32"/>
  <c r="O85" i="32"/>
  <c r="N85" i="32"/>
  <c r="B85" i="32"/>
  <c r="M28" i="27"/>
  <c r="BJ28" i="5"/>
  <c r="BC180" i="34"/>
  <c r="AQ180" i="34"/>
  <c r="AP180" i="34"/>
  <c r="U180" i="34"/>
  <c r="T180" i="34"/>
  <c r="BC178" i="34"/>
  <c r="AQ178" i="34"/>
  <c r="AP178" i="34"/>
  <c r="U178" i="34"/>
  <c r="T178" i="34"/>
  <c r="BC177" i="34"/>
  <c r="AQ177" i="34"/>
  <c r="AP177" i="34"/>
  <c r="U177" i="34"/>
  <c r="T177" i="34"/>
  <c r="BC175" i="34"/>
  <c r="AQ175" i="34"/>
  <c r="AP175" i="34"/>
  <c r="U175" i="34"/>
  <c r="T175" i="34"/>
  <c r="T27" i="34" s="1"/>
  <c r="AQ174" i="34"/>
  <c r="AP174" i="34"/>
  <c r="BC173" i="34"/>
  <c r="AQ173" i="34"/>
  <c r="AP173" i="34"/>
  <c r="U173" i="34"/>
  <c r="T173" i="34"/>
  <c r="BC172" i="34"/>
  <c r="AQ172" i="34"/>
  <c r="AP172" i="34"/>
  <c r="U172" i="34"/>
  <c r="T172" i="34"/>
  <c r="BC171" i="34"/>
  <c r="AQ171" i="34"/>
  <c r="AP171" i="34"/>
  <c r="U171" i="34"/>
  <c r="T171" i="34"/>
  <c r="BC170" i="34"/>
  <c r="AQ170" i="34"/>
  <c r="AP170" i="34"/>
  <c r="U170" i="34"/>
  <c r="T170" i="34"/>
  <c r="BC169" i="34"/>
  <c r="AQ169" i="34"/>
  <c r="AP169" i="34"/>
  <c r="U169" i="34"/>
  <c r="T169" i="34"/>
  <c r="BC168" i="34"/>
  <c r="AQ168" i="34"/>
  <c r="AP168" i="34"/>
  <c r="U168" i="34"/>
  <c r="T168" i="34"/>
  <c r="BC167" i="34"/>
  <c r="AQ167" i="34"/>
  <c r="AP167" i="34"/>
  <c r="U167" i="34"/>
  <c r="U26" i="34" s="1"/>
  <c r="T167" i="34"/>
  <c r="AQ166" i="34"/>
  <c r="AP166" i="34"/>
  <c r="BC165" i="34"/>
  <c r="AQ165" i="34"/>
  <c r="AP165" i="34"/>
  <c r="U165" i="34"/>
  <c r="T165" i="34"/>
  <c r="BC164" i="34"/>
  <c r="AQ164" i="34"/>
  <c r="AP164" i="34"/>
  <c r="U164" i="34"/>
  <c r="T164" i="34"/>
  <c r="BC163" i="34"/>
  <c r="AQ163" i="34"/>
  <c r="AP163" i="34"/>
  <c r="U163" i="34"/>
  <c r="T163" i="34"/>
  <c r="BC162" i="34"/>
  <c r="AQ162" i="34"/>
  <c r="AP162" i="34"/>
  <c r="U162" i="34"/>
  <c r="T162" i="34"/>
  <c r="BC161" i="34"/>
  <c r="AQ161" i="34"/>
  <c r="AP161" i="34"/>
  <c r="U161" i="34"/>
  <c r="T161" i="34"/>
  <c r="BC160" i="34"/>
  <c r="AQ160" i="34"/>
  <c r="AP160" i="34"/>
  <c r="U160" i="34"/>
  <c r="T160" i="34"/>
  <c r="BC159" i="34"/>
  <c r="AQ159" i="34"/>
  <c r="AP159" i="34"/>
  <c r="U159" i="34"/>
  <c r="T159" i="34"/>
  <c r="T25" i="34" s="1"/>
  <c r="AQ158" i="34"/>
  <c r="AP158" i="34"/>
  <c r="BC157" i="34"/>
  <c r="AQ157" i="34"/>
  <c r="AP157" i="34"/>
  <c r="U157" i="34"/>
  <c r="T157" i="34"/>
  <c r="BC156" i="34"/>
  <c r="AQ156" i="34"/>
  <c r="AP156" i="34"/>
  <c r="U156" i="34"/>
  <c r="T156" i="34"/>
  <c r="BC155" i="34"/>
  <c r="AQ155" i="34"/>
  <c r="AP155" i="34"/>
  <c r="U155" i="34"/>
  <c r="T155" i="34"/>
  <c r="BC154" i="34"/>
  <c r="AQ154" i="34"/>
  <c r="AP154" i="34"/>
  <c r="U154" i="34"/>
  <c r="T154" i="34"/>
  <c r="T24" i="34" s="1"/>
  <c r="BC152" i="34"/>
  <c r="AQ152" i="34"/>
  <c r="AP152" i="34"/>
  <c r="U152" i="34"/>
  <c r="T152" i="34"/>
  <c r="BC151" i="34"/>
  <c r="AQ151" i="34"/>
  <c r="AP151" i="34"/>
  <c r="U151" i="34"/>
  <c r="T151" i="34"/>
  <c r="BC150" i="34"/>
  <c r="AQ150" i="34"/>
  <c r="AP150" i="34"/>
  <c r="U150" i="34"/>
  <c r="T150" i="34"/>
  <c r="BC148" i="34"/>
  <c r="AQ148" i="34"/>
  <c r="AP148" i="34"/>
  <c r="U148" i="34"/>
  <c r="T148" i="34"/>
  <c r="T23" i="34" s="1"/>
  <c r="BC141" i="34"/>
  <c r="AQ141" i="34"/>
  <c r="AQ22" i="34" s="1"/>
  <c r="AP141" i="34"/>
  <c r="AP22" i="34" s="1"/>
  <c r="U141" i="34"/>
  <c r="U22" i="34" s="1"/>
  <c r="T141" i="34"/>
  <c r="BC136" i="34"/>
  <c r="AQ136" i="34"/>
  <c r="AP136" i="34"/>
  <c r="U136" i="34"/>
  <c r="T136" i="34"/>
  <c r="BC135" i="34"/>
  <c r="AQ135" i="34"/>
  <c r="AP135" i="34"/>
  <c r="U135" i="34"/>
  <c r="T135" i="34"/>
  <c r="BC134" i="34"/>
  <c r="AQ134" i="34"/>
  <c r="AP134" i="34"/>
  <c r="U134" i="34"/>
  <c r="T134" i="34"/>
  <c r="T21" i="34" s="1"/>
  <c r="BC131" i="34"/>
  <c r="AQ131" i="34"/>
  <c r="AQ20" i="34" s="1"/>
  <c r="AP131" i="34"/>
  <c r="AP20" i="34" s="1"/>
  <c r="U131" i="34"/>
  <c r="U20" i="34" s="1"/>
  <c r="T131" i="34"/>
  <c r="BC128" i="34"/>
  <c r="AQ128" i="34"/>
  <c r="AP128" i="34"/>
  <c r="U128" i="34"/>
  <c r="T128" i="34"/>
  <c r="BC127" i="34"/>
  <c r="AQ127" i="34"/>
  <c r="AP127" i="34"/>
  <c r="U127" i="34"/>
  <c r="T127" i="34"/>
  <c r="BC126" i="34"/>
  <c r="AQ126" i="34"/>
  <c r="AP126" i="34"/>
  <c r="U126" i="34"/>
  <c r="T126" i="34"/>
  <c r="BC124" i="34"/>
  <c r="AQ124" i="34"/>
  <c r="AP124" i="34"/>
  <c r="U124" i="34"/>
  <c r="T124" i="34"/>
  <c r="BC123" i="34"/>
  <c r="AQ123" i="34"/>
  <c r="AP123" i="34"/>
  <c r="U123" i="34"/>
  <c r="T123" i="34"/>
  <c r="BC122" i="34"/>
  <c r="AQ122" i="34"/>
  <c r="AP122" i="34"/>
  <c r="U122" i="34"/>
  <c r="U19" i="34" s="1"/>
  <c r="T122" i="34"/>
  <c r="BC120" i="34"/>
  <c r="AQ120" i="34"/>
  <c r="AP120" i="34"/>
  <c r="U120" i="34"/>
  <c r="T120" i="34"/>
  <c r="BC119" i="34"/>
  <c r="AQ119" i="34"/>
  <c r="AP119" i="34"/>
  <c r="U119" i="34"/>
  <c r="T119" i="34"/>
  <c r="BC118" i="34"/>
  <c r="AQ118" i="34"/>
  <c r="AP118" i="34"/>
  <c r="U118" i="34"/>
  <c r="T118" i="34"/>
  <c r="BC117" i="34"/>
  <c r="AQ117" i="34"/>
  <c r="AP117" i="34"/>
  <c r="U117" i="34"/>
  <c r="T117" i="34"/>
  <c r="BC116" i="34"/>
  <c r="AQ116" i="34"/>
  <c r="AP116" i="34"/>
  <c r="U116" i="34"/>
  <c r="T116" i="34"/>
  <c r="T18" i="34" s="1"/>
  <c r="BC114" i="34"/>
  <c r="AQ114" i="34"/>
  <c r="AP114" i="34"/>
  <c r="U114" i="34"/>
  <c r="T114" i="34"/>
  <c r="BC113" i="34"/>
  <c r="AQ113" i="34"/>
  <c r="AP113" i="34"/>
  <c r="U113" i="34"/>
  <c r="T113" i="34"/>
  <c r="T17" i="34" s="1"/>
  <c r="BC111" i="34"/>
  <c r="AQ111" i="34"/>
  <c r="AP111" i="34"/>
  <c r="U111" i="34"/>
  <c r="T111" i="34"/>
  <c r="BC110" i="34"/>
  <c r="AQ110" i="34"/>
  <c r="AP110" i="34"/>
  <c r="U110" i="34"/>
  <c r="T110" i="34"/>
  <c r="BC109" i="34"/>
  <c r="AQ109" i="34"/>
  <c r="AP109" i="34"/>
  <c r="U109" i="34"/>
  <c r="T109" i="34"/>
  <c r="BC108" i="34"/>
  <c r="AQ108" i="34"/>
  <c r="AP108" i="34"/>
  <c r="U108" i="34"/>
  <c r="T108" i="34"/>
  <c r="BC107" i="34"/>
  <c r="AQ107" i="34"/>
  <c r="AP107" i="34"/>
  <c r="U107" i="34"/>
  <c r="T107" i="34"/>
  <c r="BC106" i="34"/>
  <c r="AQ106" i="34"/>
  <c r="AP106" i="34"/>
  <c r="U106" i="34"/>
  <c r="T106" i="34"/>
  <c r="T16" i="34" s="1"/>
  <c r="BC100" i="34"/>
  <c r="AQ100" i="34"/>
  <c r="AQ15" i="34" s="1"/>
  <c r="AP100" i="34"/>
  <c r="AP15" i="34" s="1"/>
  <c r="U100" i="34"/>
  <c r="T100" i="34"/>
  <c r="BC99" i="34"/>
  <c r="U99" i="34"/>
  <c r="T99" i="34"/>
  <c r="T15" i="34" s="1"/>
  <c r="BC96" i="34"/>
  <c r="AQ96" i="34"/>
  <c r="AP96" i="34"/>
  <c r="U96" i="34"/>
  <c r="T96" i="34"/>
  <c r="BC94" i="34"/>
  <c r="AQ94" i="34"/>
  <c r="AP94" i="34"/>
  <c r="U94" i="34"/>
  <c r="T94" i="34"/>
  <c r="BC93" i="34"/>
  <c r="AQ93" i="34"/>
  <c r="AP93" i="34"/>
  <c r="U93" i="34"/>
  <c r="T93" i="34"/>
  <c r="BC92" i="34"/>
  <c r="AQ92" i="34"/>
  <c r="AP92" i="34"/>
  <c r="U92" i="34"/>
  <c r="T92" i="34"/>
  <c r="BC91" i="34"/>
  <c r="AQ91" i="34"/>
  <c r="AP91" i="34"/>
  <c r="U91" i="34"/>
  <c r="U14" i="34" s="1"/>
  <c r="T91" i="34"/>
  <c r="BC87" i="34"/>
  <c r="AQ87" i="34"/>
  <c r="AP87" i="34"/>
  <c r="U87" i="34"/>
  <c r="T87" i="34"/>
  <c r="BC85" i="34"/>
  <c r="AQ85" i="34"/>
  <c r="AP85" i="34"/>
  <c r="U85" i="34"/>
  <c r="U13" i="34" s="1"/>
  <c r="T85" i="34"/>
  <c r="AQ83" i="34"/>
  <c r="AP83" i="34"/>
  <c r="BC82" i="34"/>
  <c r="AQ82" i="34"/>
  <c r="AP82" i="34"/>
  <c r="U82" i="34"/>
  <c r="T82" i="34"/>
  <c r="BC81" i="34"/>
  <c r="AQ81" i="34"/>
  <c r="AP81" i="34"/>
  <c r="U81" i="34"/>
  <c r="T81" i="34"/>
  <c r="BC79" i="34"/>
  <c r="AQ79" i="34"/>
  <c r="AP79" i="34"/>
  <c r="U79" i="34"/>
  <c r="BC78" i="34"/>
  <c r="AQ78" i="34"/>
  <c r="AP78" i="34"/>
  <c r="U78" i="34"/>
  <c r="T78" i="34"/>
  <c r="BC74" i="34"/>
  <c r="AQ74" i="34"/>
  <c r="AQ12" i="34" s="1"/>
  <c r="AP74" i="34"/>
  <c r="U74" i="34"/>
  <c r="U12" i="34" s="1"/>
  <c r="T74" i="34"/>
  <c r="BC72" i="34"/>
  <c r="AQ72" i="34"/>
  <c r="AP72" i="34"/>
  <c r="U72" i="34"/>
  <c r="T72" i="34"/>
  <c r="BC71" i="34"/>
  <c r="AQ71" i="34"/>
  <c r="AP71" i="34"/>
  <c r="U71" i="34"/>
  <c r="T71" i="34"/>
  <c r="BC70" i="34"/>
  <c r="AQ70" i="34"/>
  <c r="AP70" i="34"/>
  <c r="U70" i="34"/>
  <c r="T70" i="34"/>
  <c r="BC61" i="34"/>
  <c r="AQ61" i="34"/>
  <c r="AQ10" i="34" s="1"/>
  <c r="AP61" i="34"/>
  <c r="AP10" i="34" s="1"/>
  <c r="U61" i="34"/>
  <c r="U10" i="34" s="1"/>
  <c r="T61" i="34"/>
  <c r="T10" i="34" s="1"/>
  <c r="P39" i="32" s="1"/>
  <c r="BC59" i="34"/>
  <c r="AQ59" i="34"/>
  <c r="AP59" i="34"/>
  <c r="U59" i="34"/>
  <c r="T59" i="34"/>
  <c r="BC58" i="34"/>
  <c r="AQ58" i="34"/>
  <c r="AP58" i="34"/>
  <c r="U58" i="34"/>
  <c r="T58" i="34"/>
  <c r="BC56" i="34"/>
  <c r="AQ56" i="34"/>
  <c r="AP56" i="34"/>
  <c r="U56" i="34"/>
  <c r="T56" i="34"/>
  <c r="BC55" i="34"/>
  <c r="AQ55" i="34"/>
  <c r="AP55" i="34"/>
  <c r="U55" i="34"/>
  <c r="T55" i="34"/>
  <c r="BC54" i="34"/>
  <c r="AQ54" i="34"/>
  <c r="AP54" i="34"/>
  <c r="AP9" i="34" s="1"/>
  <c r="U54" i="34"/>
  <c r="T54" i="34"/>
  <c r="BC52" i="34"/>
  <c r="AQ52" i="34"/>
  <c r="AP52" i="34"/>
  <c r="U52" i="34"/>
  <c r="T52" i="34"/>
  <c r="BC51" i="34"/>
  <c r="AQ51" i="34"/>
  <c r="AP51" i="34"/>
  <c r="U51" i="34"/>
  <c r="T51" i="34"/>
  <c r="BC50" i="34"/>
  <c r="AQ50" i="34"/>
  <c r="AP50" i="34"/>
  <c r="U50" i="34"/>
  <c r="T50" i="34"/>
  <c r="BC49" i="34"/>
  <c r="AQ49" i="34"/>
  <c r="AP49" i="34"/>
  <c r="U49" i="34"/>
  <c r="T49" i="34"/>
  <c r="BC48" i="34"/>
  <c r="AQ48" i="34"/>
  <c r="AP48" i="34"/>
  <c r="U48" i="34"/>
  <c r="T48" i="34"/>
  <c r="BC47" i="34"/>
  <c r="AQ47" i="34"/>
  <c r="AP47" i="34"/>
  <c r="U47" i="34"/>
  <c r="T47" i="34"/>
  <c r="BC46" i="34"/>
  <c r="AQ46" i="34"/>
  <c r="AP46" i="34"/>
  <c r="U46" i="34"/>
  <c r="T46" i="34"/>
  <c r="BC45" i="34"/>
  <c r="AQ45" i="34"/>
  <c r="AP45" i="34"/>
  <c r="AP8" i="34" s="1"/>
  <c r="U45" i="34"/>
  <c r="T45" i="34"/>
  <c r="BC43" i="34"/>
  <c r="AQ43" i="34"/>
  <c r="AP43" i="34"/>
  <c r="U43" i="34"/>
  <c r="T43" i="34"/>
  <c r="BC42" i="34"/>
  <c r="AQ42" i="34"/>
  <c r="AP42" i="34"/>
  <c r="U42" i="34"/>
  <c r="T42" i="34"/>
  <c r="BC41" i="34"/>
  <c r="AQ41" i="34"/>
  <c r="AP41" i="34"/>
  <c r="U41" i="34"/>
  <c r="T41" i="34"/>
  <c r="BC40" i="34"/>
  <c r="AQ40" i="34"/>
  <c r="AP40" i="34"/>
  <c r="AP7" i="34" s="1"/>
  <c r="U40" i="34"/>
  <c r="T40" i="34"/>
  <c r="BC38" i="34"/>
  <c r="AQ38" i="34"/>
  <c r="AP38" i="34"/>
  <c r="U38" i="34"/>
  <c r="T38" i="34"/>
  <c r="BC36" i="34"/>
  <c r="AQ36" i="34"/>
  <c r="AP36" i="34"/>
  <c r="U36" i="34"/>
  <c r="T36" i="34"/>
  <c r="BC35" i="34"/>
  <c r="AQ35" i="34"/>
  <c r="AP35" i="34"/>
  <c r="U35" i="34"/>
  <c r="T35" i="34"/>
  <c r="BC34" i="34"/>
  <c r="AQ34" i="34"/>
  <c r="AP34" i="34"/>
  <c r="AP6" i="34" s="1"/>
  <c r="U34" i="34"/>
  <c r="T34" i="34"/>
  <c r="X28" i="34"/>
  <c r="BC180" i="26"/>
  <c r="AQ180" i="26"/>
  <c r="AP180" i="26"/>
  <c r="U180" i="26"/>
  <c r="T180" i="26"/>
  <c r="AQ179" i="26"/>
  <c r="AP179" i="26"/>
  <c r="U179" i="26"/>
  <c r="T179" i="26"/>
  <c r="AQ178" i="26"/>
  <c r="AP178" i="26"/>
  <c r="U178" i="26"/>
  <c r="T178" i="26"/>
  <c r="AQ177" i="26"/>
  <c r="AP177" i="26"/>
  <c r="U177" i="26"/>
  <c r="T177" i="26"/>
  <c r="AQ176" i="26"/>
  <c r="AP176" i="26"/>
  <c r="U176" i="26"/>
  <c r="T176" i="26"/>
  <c r="AQ175" i="26"/>
  <c r="AQ27" i="26" s="1"/>
  <c r="AP175" i="26"/>
  <c r="AP27" i="26" s="1"/>
  <c r="U175" i="26"/>
  <c r="U27" i="26" s="1"/>
  <c r="T175" i="26"/>
  <c r="T27" i="26" s="1"/>
  <c r="P28" i="32" s="1"/>
  <c r="AQ173" i="26"/>
  <c r="AP173" i="26"/>
  <c r="U173" i="26"/>
  <c r="T173" i="26"/>
  <c r="AQ172" i="26"/>
  <c r="AP172" i="26"/>
  <c r="U172" i="26"/>
  <c r="T172" i="26"/>
  <c r="AQ171" i="26"/>
  <c r="AP171" i="26"/>
  <c r="U171" i="26"/>
  <c r="T171" i="26"/>
  <c r="AQ170" i="26"/>
  <c r="AP170" i="26"/>
  <c r="U170" i="26"/>
  <c r="T170" i="26"/>
  <c r="AQ169" i="26"/>
  <c r="AP169" i="26"/>
  <c r="U169" i="26"/>
  <c r="T169" i="26"/>
  <c r="AQ168" i="26"/>
  <c r="AP168" i="26"/>
  <c r="U168" i="26"/>
  <c r="T168" i="26"/>
  <c r="AQ167" i="26"/>
  <c r="AQ26" i="26" s="1"/>
  <c r="AP167" i="26"/>
  <c r="AP26" i="26" s="1"/>
  <c r="U167" i="26"/>
  <c r="U26" i="26" s="1"/>
  <c r="T167" i="26"/>
  <c r="T26" i="26" s="1"/>
  <c r="P27" i="32" s="1"/>
  <c r="AQ165" i="26"/>
  <c r="AP165" i="26"/>
  <c r="U165" i="26"/>
  <c r="T165" i="26"/>
  <c r="AQ164" i="26"/>
  <c r="AP164" i="26"/>
  <c r="U164" i="26"/>
  <c r="T164" i="26"/>
  <c r="AQ163" i="26"/>
  <c r="AP163" i="26"/>
  <c r="U163" i="26"/>
  <c r="T163" i="26"/>
  <c r="AQ162" i="26"/>
  <c r="AP162" i="26"/>
  <c r="U162" i="26"/>
  <c r="T162" i="26"/>
  <c r="AQ161" i="26"/>
  <c r="AP161" i="26"/>
  <c r="U161" i="26"/>
  <c r="T161" i="26"/>
  <c r="AQ160" i="26"/>
  <c r="AP160" i="26"/>
  <c r="U160" i="26"/>
  <c r="T160" i="26"/>
  <c r="AQ159" i="26"/>
  <c r="AQ25" i="26" s="1"/>
  <c r="AP159" i="26"/>
  <c r="AP25" i="26" s="1"/>
  <c r="U159" i="26"/>
  <c r="U25" i="26" s="1"/>
  <c r="T159" i="26"/>
  <c r="T25" i="26" s="1"/>
  <c r="P26" i="32" s="1"/>
  <c r="AQ157" i="26"/>
  <c r="AP157" i="26"/>
  <c r="U157" i="26"/>
  <c r="T157" i="26"/>
  <c r="AQ156" i="26"/>
  <c r="AP156" i="26"/>
  <c r="U156" i="26"/>
  <c r="T156" i="26"/>
  <c r="AQ155" i="26"/>
  <c r="AP155" i="26"/>
  <c r="U155" i="26"/>
  <c r="T155" i="26"/>
  <c r="AQ154" i="26"/>
  <c r="AQ24" i="26" s="1"/>
  <c r="AP154" i="26"/>
  <c r="AP24" i="26" s="1"/>
  <c r="U154" i="26"/>
  <c r="U24" i="26" s="1"/>
  <c r="T154" i="26"/>
  <c r="T24" i="26" s="1"/>
  <c r="P25" i="32" s="1"/>
  <c r="AQ152" i="26"/>
  <c r="AP152" i="26"/>
  <c r="U152" i="26"/>
  <c r="T152" i="26"/>
  <c r="AQ151" i="26"/>
  <c r="AP151" i="26"/>
  <c r="U151" i="26"/>
  <c r="T151" i="26"/>
  <c r="AQ150" i="26"/>
  <c r="AP150" i="26"/>
  <c r="U150" i="26"/>
  <c r="T150" i="26"/>
  <c r="AQ149" i="26"/>
  <c r="AP149" i="26"/>
  <c r="U149" i="26"/>
  <c r="T149" i="26"/>
  <c r="AQ148" i="26"/>
  <c r="AQ23" i="26" s="1"/>
  <c r="AP148" i="26"/>
  <c r="AP23" i="26" s="1"/>
  <c r="U148" i="26"/>
  <c r="U23" i="26" s="1"/>
  <c r="T148" i="26"/>
  <c r="T23" i="26" s="1"/>
  <c r="P24" i="32" s="1"/>
  <c r="AQ142" i="26"/>
  <c r="AP142" i="26"/>
  <c r="U142" i="26"/>
  <c r="T142" i="26"/>
  <c r="AQ141" i="26"/>
  <c r="AP141" i="26"/>
  <c r="U141" i="26"/>
  <c r="T141" i="26"/>
  <c r="AQ140" i="26"/>
  <c r="AP140" i="26"/>
  <c r="U140" i="26"/>
  <c r="T140" i="26"/>
  <c r="AQ139" i="26"/>
  <c r="AQ22" i="26" s="1"/>
  <c r="AP139" i="26"/>
  <c r="AP22" i="26" s="1"/>
  <c r="U139" i="26"/>
  <c r="U22" i="26" s="1"/>
  <c r="T139" i="26"/>
  <c r="T22" i="26" s="1"/>
  <c r="P23" i="32" s="1"/>
  <c r="U137" i="26"/>
  <c r="T137" i="26"/>
  <c r="AQ136" i="26"/>
  <c r="AP136" i="26"/>
  <c r="U136" i="26"/>
  <c r="T136" i="26"/>
  <c r="AQ135" i="26"/>
  <c r="AP135" i="26"/>
  <c r="U135" i="26"/>
  <c r="T135" i="26"/>
  <c r="AQ134" i="26"/>
  <c r="AQ21" i="26" s="1"/>
  <c r="AP134" i="26"/>
  <c r="AP21" i="26" s="1"/>
  <c r="U134" i="26"/>
  <c r="U21" i="26" s="1"/>
  <c r="T134" i="26"/>
  <c r="T21" i="26" s="1"/>
  <c r="P22" i="32" s="1"/>
  <c r="AQ132" i="26"/>
  <c r="AP132" i="26"/>
  <c r="U132" i="26"/>
  <c r="T132" i="26"/>
  <c r="AQ131" i="26"/>
  <c r="AP131" i="26"/>
  <c r="U131" i="26"/>
  <c r="T131" i="26"/>
  <c r="AQ130" i="26"/>
  <c r="AQ20" i="26" s="1"/>
  <c r="AP130" i="26"/>
  <c r="AP20" i="26" s="1"/>
  <c r="U130" i="26"/>
  <c r="U20" i="26" s="1"/>
  <c r="T130" i="26"/>
  <c r="T20" i="26" s="1"/>
  <c r="P21" i="32" s="1"/>
  <c r="AQ128" i="26"/>
  <c r="AP128" i="26"/>
  <c r="U128" i="26"/>
  <c r="T128" i="26"/>
  <c r="AQ127" i="26"/>
  <c r="AP127" i="26"/>
  <c r="U127" i="26"/>
  <c r="T127" i="26"/>
  <c r="AQ126" i="26"/>
  <c r="AP126" i="26"/>
  <c r="U126" i="26"/>
  <c r="T126" i="26"/>
  <c r="AQ125" i="26"/>
  <c r="AP125" i="26"/>
  <c r="U125" i="26"/>
  <c r="T125" i="26"/>
  <c r="AQ124" i="26"/>
  <c r="AP124" i="26"/>
  <c r="U124" i="26"/>
  <c r="T124" i="26"/>
  <c r="AQ123" i="26"/>
  <c r="AP123" i="26"/>
  <c r="U123" i="26"/>
  <c r="T123" i="26"/>
  <c r="AQ122" i="26"/>
  <c r="AQ19" i="26" s="1"/>
  <c r="AP122" i="26"/>
  <c r="AP19" i="26" s="1"/>
  <c r="U122" i="26"/>
  <c r="U19" i="26" s="1"/>
  <c r="T122" i="26"/>
  <c r="T19" i="26" s="1"/>
  <c r="P20" i="32" s="1"/>
  <c r="AQ120" i="26"/>
  <c r="AP120" i="26"/>
  <c r="U120" i="26"/>
  <c r="T120" i="26"/>
  <c r="AQ119" i="26"/>
  <c r="AP119" i="26"/>
  <c r="U119" i="26"/>
  <c r="T119" i="26"/>
  <c r="AQ118" i="26"/>
  <c r="AP118" i="26"/>
  <c r="U118" i="26"/>
  <c r="T118" i="26"/>
  <c r="AQ117" i="26"/>
  <c r="AP117" i="26"/>
  <c r="U117" i="26"/>
  <c r="T117" i="26"/>
  <c r="AQ116" i="26"/>
  <c r="AQ18" i="26" s="1"/>
  <c r="AP116" i="26"/>
  <c r="AP18" i="26" s="1"/>
  <c r="U116" i="26"/>
  <c r="U18" i="26" s="1"/>
  <c r="T116" i="26"/>
  <c r="T18" i="26" s="1"/>
  <c r="P19" i="32" s="1"/>
  <c r="AQ114" i="26"/>
  <c r="AP114" i="26"/>
  <c r="U114" i="26"/>
  <c r="T114" i="26"/>
  <c r="AQ113" i="26"/>
  <c r="AQ17" i="26" s="1"/>
  <c r="AP113" i="26"/>
  <c r="AP17" i="26" s="1"/>
  <c r="U113" i="26"/>
  <c r="U17" i="26" s="1"/>
  <c r="T113" i="26"/>
  <c r="T17" i="26" s="1"/>
  <c r="P18" i="32" s="1"/>
  <c r="AQ111" i="26"/>
  <c r="AP111" i="26"/>
  <c r="U111" i="26"/>
  <c r="T111" i="26"/>
  <c r="AQ110" i="26"/>
  <c r="AP110" i="26"/>
  <c r="U110" i="26"/>
  <c r="T110" i="26"/>
  <c r="AQ109" i="26"/>
  <c r="AP109" i="26"/>
  <c r="U109" i="26"/>
  <c r="T109" i="26"/>
  <c r="AQ108" i="26"/>
  <c r="AP108" i="26"/>
  <c r="U108" i="26"/>
  <c r="T108" i="26"/>
  <c r="AQ107" i="26"/>
  <c r="AP107" i="26"/>
  <c r="U107" i="26"/>
  <c r="T107" i="26"/>
  <c r="AQ106" i="26"/>
  <c r="AQ16" i="26" s="1"/>
  <c r="AP106" i="26"/>
  <c r="AP16" i="26" s="1"/>
  <c r="U106" i="26"/>
  <c r="U16" i="26" s="1"/>
  <c r="T106" i="26"/>
  <c r="T16" i="26" s="1"/>
  <c r="P17" i="32" s="1"/>
  <c r="AQ100" i="26"/>
  <c r="AP100" i="26"/>
  <c r="U100" i="26"/>
  <c r="T100" i="26"/>
  <c r="AQ99" i="26"/>
  <c r="AQ15" i="26" s="1"/>
  <c r="AP99" i="26"/>
  <c r="AP15" i="26" s="1"/>
  <c r="U99" i="26"/>
  <c r="T99" i="26"/>
  <c r="U98" i="26"/>
  <c r="U15" i="26" s="1"/>
  <c r="T98" i="26"/>
  <c r="T15" i="26" s="1"/>
  <c r="P16" i="32" s="1"/>
  <c r="U97" i="26"/>
  <c r="T97" i="26"/>
  <c r="AQ96" i="26"/>
  <c r="AP96" i="26"/>
  <c r="U96" i="26"/>
  <c r="T96" i="26"/>
  <c r="AQ95" i="26"/>
  <c r="AP95" i="26"/>
  <c r="U95" i="26"/>
  <c r="T95" i="26"/>
  <c r="AQ94" i="26"/>
  <c r="AP94" i="26"/>
  <c r="U94" i="26"/>
  <c r="T94" i="26"/>
  <c r="AQ93" i="26"/>
  <c r="AP93" i="26"/>
  <c r="U93" i="26"/>
  <c r="T93" i="26"/>
  <c r="AQ92" i="26"/>
  <c r="AP92" i="26"/>
  <c r="U92" i="26"/>
  <c r="T92" i="26"/>
  <c r="AQ91" i="26"/>
  <c r="AP91" i="26"/>
  <c r="U91" i="26"/>
  <c r="T91" i="26"/>
  <c r="AQ90" i="26"/>
  <c r="AQ14" i="26" s="1"/>
  <c r="AP90" i="26"/>
  <c r="AP14" i="26" s="1"/>
  <c r="U90" i="26"/>
  <c r="U14" i="26" s="1"/>
  <c r="T90" i="26"/>
  <c r="T14" i="26" s="1"/>
  <c r="P15" i="32" s="1"/>
  <c r="U89" i="26"/>
  <c r="T89" i="26"/>
  <c r="AQ88" i="26"/>
  <c r="AP88" i="26"/>
  <c r="U88" i="26"/>
  <c r="T88" i="26"/>
  <c r="AQ87" i="26"/>
  <c r="AP87" i="26"/>
  <c r="U87" i="26"/>
  <c r="T87" i="26"/>
  <c r="AQ86" i="26"/>
  <c r="AP86" i="26"/>
  <c r="U86" i="26"/>
  <c r="T86" i="26"/>
  <c r="AQ85" i="26"/>
  <c r="AP85" i="26"/>
  <c r="U85" i="26"/>
  <c r="T85" i="26"/>
  <c r="AQ84" i="26"/>
  <c r="AQ13" i="26" s="1"/>
  <c r="AP84" i="26"/>
  <c r="AP13" i="26" s="1"/>
  <c r="U84" i="26"/>
  <c r="U13" i="26" s="1"/>
  <c r="T84" i="26"/>
  <c r="T13" i="26" s="1"/>
  <c r="P14" i="32" s="1"/>
  <c r="U83" i="26"/>
  <c r="T83" i="26"/>
  <c r="AQ82" i="26"/>
  <c r="AP82" i="26"/>
  <c r="U82" i="26"/>
  <c r="T82" i="26"/>
  <c r="AQ81" i="26"/>
  <c r="AP81" i="26"/>
  <c r="U81" i="26"/>
  <c r="T81" i="26"/>
  <c r="AQ80" i="26"/>
  <c r="AP80" i="26"/>
  <c r="U80" i="26"/>
  <c r="T80" i="26"/>
  <c r="AQ79" i="26"/>
  <c r="AP79" i="26"/>
  <c r="U79" i="26"/>
  <c r="T79" i="26"/>
  <c r="AQ78" i="26"/>
  <c r="AP78" i="26"/>
  <c r="U78" i="26"/>
  <c r="T78" i="26"/>
  <c r="AQ77" i="26"/>
  <c r="AP77" i="26"/>
  <c r="U77" i="26"/>
  <c r="T77" i="26"/>
  <c r="AQ76" i="26"/>
  <c r="AP76" i="26"/>
  <c r="U76" i="26"/>
  <c r="T76" i="26"/>
  <c r="AQ75" i="26"/>
  <c r="AP75" i="26"/>
  <c r="U75" i="26"/>
  <c r="T75" i="26"/>
  <c r="AQ74" i="26"/>
  <c r="AQ12" i="26" s="1"/>
  <c r="AP74" i="26"/>
  <c r="AP12" i="26" s="1"/>
  <c r="U74" i="26"/>
  <c r="U12" i="26" s="1"/>
  <c r="T74" i="26"/>
  <c r="T12" i="26" s="1"/>
  <c r="P13" i="32" s="1"/>
  <c r="AQ72" i="26"/>
  <c r="AP72" i="26"/>
  <c r="U72" i="26"/>
  <c r="T72" i="26"/>
  <c r="AQ71" i="26"/>
  <c r="AP71" i="26"/>
  <c r="U71" i="26"/>
  <c r="T71" i="26"/>
  <c r="AQ70" i="26"/>
  <c r="AQ11" i="26" s="1"/>
  <c r="AP70" i="26"/>
  <c r="AP11" i="26" s="1"/>
  <c r="U70" i="26"/>
  <c r="U11" i="26" s="1"/>
  <c r="T70" i="26"/>
  <c r="T11" i="26" s="1"/>
  <c r="P12" i="32" s="1"/>
  <c r="AQ64" i="26"/>
  <c r="AP64" i="26"/>
  <c r="U64" i="26"/>
  <c r="T64" i="26"/>
  <c r="AQ63" i="26"/>
  <c r="AP63" i="26"/>
  <c r="U63" i="26"/>
  <c r="T63" i="26"/>
  <c r="AQ62" i="26"/>
  <c r="AP62" i="26"/>
  <c r="U62" i="26"/>
  <c r="T62" i="26"/>
  <c r="AQ61" i="26"/>
  <c r="AQ10" i="26" s="1"/>
  <c r="AP61" i="26"/>
  <c r="AP10" i="26" s="1"/>
  <c r="U61" i="26"/>
  <c r="U10" i="26" s="1"/>
  <c r="T61" i="26"/>
  <c r="T10" i="26" s="1"/>
  <c r="P11" i="32" s="1"/>
  <c r="P67" i="32" s="1"/>
  <c r="AQ59" i="26"/>
  <c r="AP59" i="26"/>
  <c r="U59" i="26"/>
  <c r="T59" i="26"/>
  <c r="AQ58" i="26"/>
  <c r="AP58" i="26"/>
  <c r="U58" i="26"/>
  <c r="T58" i="26"/>
  <c r="AQ57" i="26"/>
  <c r="AP57" i="26"/>
  <c r="U57" i="26"/>
  <c r="T57" i="26"/>
  <c r="AQ56" i="26"/>
  <c r="AP56" i="26"/>
  <c r="U56" i="26"/>
  <c r="T56" i="26"/>
  <c r="AQ55" i="26"/>
  <c r="AP55" i="26"/>
  <c r="U55" i="26"/>
  <c r="T55" i="26"/>
  <c r="AQ54" i="26"/>
  <c r="AQ9" i="26" s="1"/>
  <c r="AP54" i="26"/>
  <c r="AP9" i="26" s="1"/>
  <c r="U54" i="26"/>
  <c r="U9" i="26" s="1"/>
  <c r="T54" i="26"/>
  <c r="T9" i="26" s="1"/>
  <c r="P10" i="32" s="1"/>
  <c r="AQ52" i="26"/>
  <c r="AP52" i="26"/>
  <c r="U52" i="26"/>
  <c r="T52" i="26"/>
  <c r="AQ51" i="26"/>
  <c r="AP51" i="26"/>
  <c r="U51" i="26"/>
  <c r="T51" i="26"/>
  <c r="AQ50" i="26"/>
  <c r="AP50" i="26"/>
  <c r="U50" i="26"/>
  <c r="T50" i="26"/>
  <c r="AQ49" i="26"/>
  <c r="AP49" i="26"/>
  <c r="U49" i="26"/>
  <c r="T49" i="26"/>
  <c r="AQ48" i="26"/>
  <c r="AP48" i="26"/>
  <c r="U48" i="26"/>
  <c r="T48" i="26"/>
  <c r="AQ47" i="26"/>
  <c r="AP47" i="26"/>
  <c r="U47" i="26"/>
  <c r="T47" i="26"/>
  <c r="AQ46" i="26"/>
  <c r="AP46" i="26"/>
  <c r="U46" i="26"/>
  <c r="T46" i="26"/>
  <c r="AQ45" i="26"/>
  <c r="AQ8" i="26" s="1"/>
  <c r="AP45" i="26"/>
  <c r="AP8" i="26" s="1"/>
  <c r="U45" i="26"/>
  <c r="U8" i="26" s="1"/>
  <c r="T45" i="26"/>
  <c r="T8" i="26" s="1"/>
  <c r="P9" i="32" s="1"/>
  <c r="AQ43" i="26"/>
  <c r="AP43" i="26"/>
  <c r="U43" i="26"/>
  <c r="T43" i="26"/>
  <c r="AQ42" i="26"/>
  <c r="AP42" i="26"/>
  <c r="U42" i="26"/>
  <c r="T42" i="26"/>
  <c r="AQ41" i="26"/>
  <c r="AP41" i="26"/>
  <c r="U41" i="26"/>
  <c r="T41" i="26"/>
  <c r="AQ40" i="26"/>
  <c r="AQ7" i="26" s="1"/>
  <c r="AP40" i="26"/>
  <c r="AP7" i="26" s="1"/>
  <c r="U40" i="26"/>
  <c r="U7" i="26" s="1"/>
  <c r="T40" i="26"/>
  <c r="T7" i="26" s="1"/>
  <c r="P8" i="32" s="1"/>
  <c r="AQ38" i="26"/>
  <c r="AP38" i="26"/>
  <c r="U38" i="26"/>
  <c r="T38" i="26"/>
  <c r="AQ37" i="26"/>
  <c r="AP37" i="26"/>
  <c r="U37" i="26"/>
  <c r="T37" i="26"/>
  <c r="AQ36" i="26"/>
  <c r="AP36" i="26"/>
  <c r="U36" i="26"/>
  <c r="T36" i="26"/>
  <c r="AQ35" i="26"/>
  <c r="AP35" i="26"/>
  <c r="U35" i="26"/>
  <c r="T35" i="26"/>
  <c r="AQ34" i="26"/>
  <c r="AQ6" i="26" s="1"/>
  <c r="AP34" i="26"/>
  <c r="AP6" i="26" s="1"/>
  <c r="AP28" i="26" s="1"/>
  <c r="U34" i="26"/>
  <c r="U6" i="26" s="1"/>
  <c r="U28" i="26" s="1"/>
  <c r="T34" i="26"/>
  <c r="T6" i="26" s="1"/>
  <c r="T28" i="26" s="1"/>
  <c r="BC28" i="26"/>
  <c r="AO28" i="26"/>
  <c r="AN28" i="26"/>
  <c r="AM28" i="26"/>
  <c r="AL28" i="26"/>
  <c r="AK28" i="26"/>
  <c r="AJ28" i="26"/>
  <c r="AI28" i="26"/>
  <c r="AH28" i="26"/>
  <c r="AG28" i="26"/>
  <c r="AF28" i="26"/>
  <c r="AE28" i="26"/>
  <c r="AD28" i="26"/>
  <c r="AC28" i="26"/>
  <c r="AB28" i="26"/>
  <c r="AA28" i="26"/>
  <c r="Z28" i="26"/>
  <c r="Y28" i="26"/>
  <c r="X28" i="26"/>
  <c r="AQ28" i="26"/>
  <c r="P65" i="32" l="1"/>
  <c r="T6" i="34"/>
  <c r="T8" i="34"/>
  <c r="P37" i="32" s="1"/>
  <c r="T9" i="34"/>
  <c r="P38" i="32" s="1"/>
  <c r="P66" i="32" s="1"/>
  <c r="AP11" i="34"/>
  <c r="T7" i="34"/>
  <c r="P36" i="32" s="1"/>
  <c r="P64" i="32" s="1"/>
  <c r="P40" i="32"/>
  <c r="P68" i="32" s="1"/>
  <c r="T11" i="34"/>
  <c r="T13" i="34"/>
  <c r="P42" i="32" s="1"/>
  <c r="P70" i="32" s="1"/>
  <c r="T14" i="34"/>
  <c r="P43" i="32" s="1"/>
  <c r="P71" i="32" s="1"/>
  <c r="T19" i="34"/>
  <c r="P48" i="32" s="1"/>
  <c r="P76" i="32" s="1"/>
  <c r="T20" i="34"/>
  <c r="P49" i="32" s="1"/>
  <c r="P77" i="32" s="1"/>
  <c r="T22" i="34"/>
  <c r="P51" i="32" s="1"/>
  <c r="P79" i="32" s="1"/>
  <c r="T26" i="34"/>
  <c r="P55" i="32" s="1"/>
  <c r="P83" i="32" s="1"/>
  <c r="U6" i="34"/>
  <c r="U7" i="34"/>
  <c r="T12" i="34"/>
  <c r="T28" i="34" s="1"/>
  <c r="BC12" i="34"/>
  <c r="BC28" i="34" s="1"/>
  <c r="AP13" i="34"/>
  <c r="AP14" i="34"/>
  <c r="U15" i="34"/>
  <c r="U16" i="34"/>
  <c r="AQ16" i="34"/>
  <c r="U17" i="34"/>
  <c r="AQ17" i="34"/>
  <c r="U18" i="34"/>
  <c r="AQ18" i="34"/>
  <c r="AP19" i="34"/>
  <c r="U21" i="34"/>
  <c r="AQ21" i="34"/>
  <c r="U23" i="34"/>
  <c r="AQ23" i="34"/>
  <c r="U24" i="34"/>
  <c r="AQ24" i="34"/>
  <c r="U25" i="34"/>
  <c r="AQ25" i="34"/>
  <c r="AP26" i="34"/>
  <c r="U27" i="34"/>
  <c r="AQ27" i="34"/>
  <c r="P35" i="32"/>
  <c r="P52" i="32"/>
  <c r="P80" i="32" s="1"/>
  <c r="AQ6" i="34"/>
  <c r="AQ7" i="34"/>
  <c r="U8" i="34"/>
  <c r="AQ8" i="34"/>
  <c r="U9" i="34"/>
  <c r="AQ9" i="34"/>
  <c r="U11" i="34"/>
  <c r="AQ11" i="34"/>
  <c r="AP12" i="34"/>
  <c r="AQ13" i="34"/>
  <c r="AQ14" i="34"/>
  <c r="P44" i="32"/>
  <c r="P72" i="32" s="1"/>
  <c r="P45" i="32"/>
  <c r="P73" i="32" s="1"/>
  <c r="AP16" i="34"/>
  <c r="P46" i="32"/>
  <c r="P74" i="32" s="1"/>
  <c r="AP17" i="34"/>
  <c r="P47" i="32"/>
  <c r="P75" i="32" s="1"/>
  <c r="AP18" i="34"/>
  <c r="AQ19" i="34"/>
  <c r="P50" i="32"/>
  <c r="P78" i="32" s="1"/>
  <c r="AP21" i="34"/>
  <c r="AP23" i="34"/>
  <c r="P53" i="32"/>
  <c r="P81" i="32" s="1"/>
  <c r="AP24" i="34"/>
  <c r="P54" i="32"/>
  <c r="P82" i="32" s="1"/>
  <c r="AP25" i="34"/>
  <c r="AQ26" i="34"/>
  <c r="P56" i="32"/>
  <c r="P84" i="32" s="1"/>
  <c r="AP27" i="34"/>
  <c r="P7" i="32"/>
  <c r="P29" i="32" s="1"/>
  <c r="U28" i="34" l="1"/>
  <c r="P41" i="32"/>
  <c r="P69" i="32"/>
  <c r="P57" i="32"/>
  <c r="AP28" i="34"/>
  <c r="AQ28" i="34"/>
  <c r="P63" i="32"/>
  <c r="AZ27" i="11"/>
  <c r="AX6" i="11"/>
  <c r="AY6" i="11"/>
  <c r="AZ6" i="11"/>
  <c r="AX7" i="11"/>
  <c r="AY7" i="11"/>
  <c r="AZ7" i="11"/>
  <c r="AX8" i="11"/>
  <c r="AY8" i="11"/>
  <c r="AZ8" i="11"/>
  <c r="AX9" i="11"/>
  <c r="AY9" i="11"/>
  <c r="AZ9" i="11"/>
  <c r="AX10" i="11"/>
  <c r="AY10" i="11"/>
  <c r="AZ10" i="11"/>
  <c r="AX11" i="11"/>
  <c r="AY11" i="11"/>
  <c r="AZ11" i="11"/>
  <c r="AX12" i="11"/>
  <c r="AY12" i="11"/>
  <c r="AZ12" i="11"/>
  <c r="AX13" i="11"/>
  <c r="AY13" i="11"/>
  <c r="AZ13" i="11"/>
  <c r="AX14" i="11"/>
  <c r="AY14" i="11"/>
  <c r="AZ14" i="11"/>
  <c r="AX15" i="11"/>
  <c r="AY15" i="11"/>
  <c r="AZ15" i="11"/>
  <c r="AX16" i="11"/>
  <c r="AY16" i="11"/>
  <c r="AZ16" i="11"/>
  <c r="AX17" i="11"/>
  <c r="AY17" i="11"/>
  <c r="AZ17" i="11"/>
  <c r="AX18" i="11"/>
  <c r="AY18" i="11"/>
  <c r="AZ18" i="11"/>
  <c r="AX19" i="11"/>
  <c r="AY19" i="11"/>
  <c r="AZ19" i="11"/>
  <c r="AX20" i="11"/>
  <c r="AY20" i="11"/>
  <c r="AZ20" i="11"/>
  <c r="AX21" i="11"/>
  <c r="AY21" i="11"/>
  <c r="AZ21" i="11"/>
  <c r="AX22" i="11"/>
  <c r="AY22" i="11"/>
  <c r="AZ22" i="11"/>
  <c r="AX23" i="11"/>
  <c r="AY23" i="11"/>
  <c r="AZ23" i="11"/>
  <c r="AX24" i="11"/>
  <c r="AY24" i="11"/>
  <c r="AZ24" i="11"/>
  <c r="AX25" i="11"/>
  <c r="AY25" i="11"/>
  <c r="AZ25" i="11"/>
  <c r="AX26" i="11"/>
  <c r="AY26" i="11"/>
  <c r="AZ26" i="11"/>
  <c r="AX27" i="11"/>
  <c r="AY27" i="11"/>
  <c r="AK6" i="11"/>
  <c r="AL6" i="11"/>
  <c r="AM6" i="11"/>
  <c r="AN6" i="11"/>
  <c r="AQ6" i="11"/>
  <c r="AT6" i="11"/>
  <c r="AR6" i="11"/>
  <c r="H35" i="32" s="1"/>
  <c r="AK7" i="11"/>
  <c r="AL7" i="11"/>
  <c r="AM7" i="11"/>
  <c r="AN7" i="11"/>
  <c r="AQ7" i="11"/>
  <c r="AT7" i="11"/>
  <c r="I36" i="32" s="1"/>
  <c r="AR7" i="11"/>
  <c r="H36" i="32" s="1"/>
  <c r="AK8" i="11"/>
  <c r="AL8" i="11"/>
  <c r="AM8" i="11"/>
  <c r="AN8" i="11"/>
  <c r="AQ8" i="11"/>
  <c r="AT8" i="11"/>
  <c r="I37" i="32" s="1"/>
  <c r="AR8" i="11"/>
  <c r="H37" i="32" s="1"/>
  <c r="AK9" i="11"/>
  <c r="AL9" i="11"/>
  <c r="AM9" i="11"/>
  <c r="AN9" i="11"/>
  <c r="AQ9" i="11"/>
  <c r="AT9" i="11"/>
  <c r="I38" i="32" s="1"/>
  <c r="AR9" i="11"/>
  <c r="H38" i="32" s="1"/>
  <c r="AK10" i="11"/>
  <c r="AL10" i="11"/>
  <c r="AM10" i="11"/>
  <c r="AN10" i="11"/>
  <c r="AQ10" i="11"/>
  <c r="AT10" i="11"/>
  <c r="I39" i="32" s="1"/>
  <c r="AR10" i="11"/>
  <c r="H39" i="32" s="1"/>
  <c r="AK11" i="11"/>
  <c r="AL11" i="11"/>
  <c r="AM11" i="11"/>
  <c r="AN11" i="11"/>
  <c r="AQ11" i="11"/>
  <c r="AT11" i="11"/>
  <c r="I40" i="32" s="1"/>
  <c r="AR11" i="11"/>
  <c r="H40" i="32" s="1"/>
  <c r="AK12" i="11"/>
  <c r="AL12" i="11"/>
  <c r="AM12" i="11"/>
  <c r="AN12" i="11"/>
  <c r="AQ12" i="11"/>
  <c r="AT12" i="11"/>
  <c r="I41" i="32" s="1"/>
  <c r="AR12" i="11"/>
  <c r="H41" i="32" s="1"/>
  <c r="AK13" i="11"/>
  <c r="AL13" i="11"/>
  <c r="AM13" i="11"/>
  <c r="AN13" i="11"/>
  <c r="AQ13" i="11"/>
  <c r="AT13" i="11"/>
  <c r="I42" i="32" s="1"/>
  <c r="AR13" i="11"/>
  <c r="H42" i="32" s="1"/>
  <c r="AK14" i="11"/>
  <c r="AL14" i="11"/>
  <c r="AM14" i="11"/>
  <c r="AN14" i="11"/>
  <c r="AQ14" i="11"/>
  <c r="AT14" i="11"/>
  <c r="I43" i="32" s="1"/>
  <c r="AR14" i="11"/>
  <c r="H43" i="32" s="1"/>
  <c r="AK15" i="11"/>
  <c r="AL15" i="11"/>
  <c r="AM15" i="11"/>
  <c r="AN15" i="11"/>
  <c r="AQ15" i="11"/>
  <c r="AT15" i="11"/>
  <c r="I44" i="32" s="1"/>
  <c r="AR15" i="11"/>
  <c r="H44" i="32" s="1"/>
  <c r="AK16" i="11"/>
  <c r="AL16" i="11"/>
  <c r="AM16" i="11"/>
  <c r="AN16" i="11"/>
  <c r="AQ16" i="11"/>
  <c r="AT16" i="11"/>
  <c r="I45" i="32" s="1"/>
  <c r="AR16" i="11"/>
  <c r="H45" i="32" s="1"/>
  <c r="AK17" i="11"/>
  <c r="AL17" i="11"/>
  <c r="AM17" i="11"/>
  <c r="AN17" i="11"/>
  <c r="AQ17" i="11"/>
  <c r="AT17" i="11"/>
  <c r="I46" i="32" s="1"/>
  <c r="AR17" i="11"/>
  <c r="H46" i="32" s="1"/>
  <c r="AK18" i="11"/>
  <c r="AL18" i="11"/>
  <c r="AM18" i="11"/>
  <c r="AN18" i="11"/>
  <c r="AQ18" i="11"/>
  <c r="AT18" i="11"/>
  <c r="I47" i="32" s="1"/>
  <c r="AR18" i="11"/>
  <c r="H47" i="32" s="1"/>
  <c r="AK19" i="11"/>
  <c r="AL19" i="11"/>
  <c r="AM19" i="11"/>
  <c r="AN19" i="11"/>
  <c r="AQ19" i="11"/>
  <c r="AT19" i="11"/>
  <c r="I48" i="32" s="1"/>
  <c r="AR19" i="11"/>
  <c r="H48" i="32" s="1"/>
  <c r="AK20" i="11"/>
  <c r="AL20" i="11"/>
  <c r="AM20" i="11"/>
  <c r="AN20" i="11"/>
  <c r="AQ20" i="11"/>
  <c r="AT20" i="11"/>
  <c r="I49" i="32" s="1"/>
  <c r="AR20" i="11"/>
  <c r="H49" i="32" s="1"/>
  <c r="AK21" i="11"/>
  <c r="AL21" i="11"/>
  <c r="AM21" i="11"/>
  <c r="AN21" i="11"/>
  <c r="AQ21" i="11"/>
  <c r="AT21" i="11"/>
  <c r="I50" i="32" s="1"/>
  <c r="AR21" i="11"/>
  <c r="H50" i="32" s="1"/>
  <c r="AK22" i="11"/>
  <c r="AL22" i="11"/>
  <c r="AM22" i="11"/>
  <c r="AN22" i="11"/>
  <c r="AQ22" i="11"/>
  <c r="AT22" i="11"/>
  <c r="I51" i="32" s="1"/>
  <c r="AR22" i="11"/>
  <c r="H51" i="32" s="1"/>
  <c r="AK23" i="11"/>
  <c r="AL23" i="11"/>
  <c r="AM23" i="11"/>
  <c r="AN23" i="11"/>
  <c r="AQ23" i="11"/>
  <c r="AT23" i="11"/>
  <c r="I52" i="32" s="1"/>
  <c r="AR23" i="11"/>
  <c r="H52" i="32" s="1"/>
  <c r="AK24" i="11"/>
  <c r="AL24" i="11"/>
  <c r="AM24" i="11"/>
  <c r="AN24" i="11"/>
  <c r="AQ24" i="11"/>
  <c r="AT24" i="11"/>
  <c r="I53" i="32" s="1"/>
  <c r="AR24" i="11"/>
  <c r="H53" i="32" s="1"/>
  <c r="AK25" i="11"/>
  <c r="AL25" i="11"/>
  <c r="AM25" i="11"/>
  <c r="AN25" i="11"/>
  <c r="AQ25" i="11"/>
  <c r="AT25" i="11"/>
  <c r="I54" i="32" s="1"/>
  <c r="AR25" i="11"/>
  <c r="H54" i="32" s="1"/>
  <c r="AK26" i="11"/>
  <c r="AL26" i="11"/>
  <c r="AM26" i="11"/>
  <c r="AN26" i="11"/>
  <c r="AQ26" i="11"/>
  <c r="AT26" i="11"/>
  <c r="I55" i="32" s="1"/>
  <c r="AR26" i="11"/>
  <c r="H55" i="32" s="1"/>
  <c r="AK27" i="11"/>
  <c r="AL27" i="11"/>
  <c r="AM27" i="11"/>
  <c r="AN27" i="11"/>
  <c r="AQ27" i="11"/>
  <c r="AT27" i="11"/>
  <c r="I56" i="32" s="1"/>
  <c r="I84" i="32" s="1"/>
  <c r="W6" i="11"/>
  <c r="X6" i="11"/>
  <c r="Y6" i="11"/>
  <c r="Z6" i="11"/>
  <c r="AA6" i="11"/>
  <c r="AB6" i="11"/>
  <c r="AC6" i="11"/>
  <c r="AD6" i="11"/>
  <c r="AE6" i="11"/>
  <c r="W7" i="11"/>
  <c r="X7" i="11"/>
  <c r="Y7" i="11"/>
  <c r="Z7" i="11"/>
  <c r="AA7" i="11"/>
  <c r="AB7" i="11"/>
  <c r="AC7" i="11"/>
  <c r="AD7" i="11"/>
  <c r="AE7" i="11"/>
  <c r="W8" i="11"/>
  <c r="X8" i="11"/>
  <c r="Y8" i="11"/>
  <c r="Z8" i="11"/>
  <c r="AA8" i="11"/>
  <c r="AB8" i="11"/>
  <c r="AC8" i="11"/>
  <c r="AD8" i="11"/>
  <c r="AE8" i="11"/>
  <c r="W9" i="11"/>
  <c r="X9" i="11"/>
  <c r="Y9" i="11"/>
  <c r="Z9" i="11"/>
  <c r="AA9" i="11"/>
  <c r="AB9" i="11"/>
  <c r="AC9" i="11"/>
  <c r="AD9" i="11"/>
  <c r="AE9" i="11"/>
  <c r="W10" i="11"/>
  <c r="X10" i="11"/>
  <c r="Y10" i="11"/>
  <c r="Z10" i="11"/>
  <c r="AA10" i="11"/>
  <c r="AB10" i="11"/>
  <c r="AC10" i="11"/>
  <c r="AD10" i="11"/>
  <c r="AE10" i="11"/>
  <c r="W11" i="11"/>
  <c r="X11" i="11"/>
  <c r="Y11" i="11"/>
  <c r="Z11" i="11"/>
  <c r="AA11" i="11"/>
  <c r="AB11" i="11"/>
  <c r="AC11" i="11"/>
  <c r="AD11" i="11"/>
  <c r="AE11" i="11"/>
  <c r="W12" i="11"/>
  <c r="X12" i="11"/>
  <c r="Y12" i="11"/>
  <c r="Z12" i="11"/>
  <c r="AA12" i="11"/>
  <c r="AB12" i="11"/>
  <c r="AC12" i="11"/>
  <c r="AD12" i="11"/>
  <c r="AE12" i="11"/>
  <c r="W13" i="11"/>
  <c r="X13" i="11"/>
  <c r="Y13" i="11"/>
  <c r="Z13" i="11"/>
  <c r="AA13" i="11"/>
  <c r="AB13" i="11"/>
  <c r="AC13" i="11"/>
  <c r="AD13" i="11"/>
  <c r="AE13" i="11"/>
  <c r="W14" i="11"/>
  <c r="X14" i="11"/>
  <c r="Y14" i="11"/>
  <c r="Z14" i="11"/>
  <c r="AA14" i="11"/>
  <c r="AB14" i="11"/>
  <c r="AC14" i="11"/>
  <c r="AD14" i="11"/>
  <c r="AE14" i="11"/>
  <c r="W15" i="11"/>
  <c r="X15" i="11"/>
  <c r="Y15" i="11"/>
  <c r="Z15" i="11"/>
  <c r="AA15" i="11"/>
  <c r="AB15" i="11"/>
  <c r="AC15" i="11"/>
  <c r="AD15" i="11"/>
  <c r="AE15" i="11"/>
  <c r="W16" i="11"/>
  <c r="X16" i="11"/>
  <c r="Y16" i="11"/>
  <c r="Z16" i="11"/>
  <c r="AA16" i="11"/>
  <c r="AB16" i="11"/>
  <c r="AC16" i="11"/>
  <c r="AD16" i="11"/>
  <c r="AE16" i="11"/>
  <c r="W17" i="11"/>
  <c r="X17" i="11"/>
  <c r="Y17" i="11"/>
  <c r="Z17" i="11"/>
  <c r="AA17" i="11"/>
  <c r="AB17" i="11"/>
  <c r="AC17" i="11"/>
  <c r="AD17" i="11"/>
  <c r="AE17" i="11"/>
  <c r="W18" i="11"/>
  <c r="X18" i="11"/>
  <c r="Y18" i="11"/>
  <c r="Z18" i="11"/>
  <c r="AA18" i="11"/>
  <c r="AB18" i="11"/>
  <c r="AC18" i="11"/>
  <c r="AD18" i="11"/>
  <c r="AE18" i="11"/>
  <c r="W19" i="11"/>
  <c r="X19" i="11"/>
  <c r="Y19" i="11"/>
  <c r="Z19" i="11"/>
  <c r="AA19" i="11"/>
  <c r="AB19" i="11"/>
  <c r="AC19" i="11"/>
  <c r="AD19" i="11"/>
  <c r="AE19" i="11"/>
  <c r="W20" i="11"/>
  <c r="X20" i="11"/>
  <c r="Y20" i="11"/>
  <c r="Z20" i="11"/>
  <c r="AA20" i="11"/>
  <c r="AB20" i="11"/>
  <c r="AC20" i="11"/>
  <c r="AD20" i="11"/>
  <c r="AE20" i="11"/>
  <c r="W21" i="11"/>
  <c r="X21" i="11"/>
  <c r="Y21" i="11"/>
  <c r="Z21" i="11"/>
  <c r="AA21" i="11"/>
  <c r="AB21" i="11"/>
  <c r="AC21" i="11"/>
  <c r="AD21" i="11"/>
  <c r="AE21" i="11"/>
  <c r="W22" i="11"/>
  <c r="X22" i="11"/>
  <c r="Y22" i="11"/>
  <c r="Z22" i="11"/>
  <c r="AA22" i="11"/>
  <c r="AB22" i="11"/>
  <c r="AC22" i="11"/>
  <c r="AD22" i="11"/>
  <c r="AE22" i="11"/>
  <c r="W23" i="11"/>
  <c r="X23" i="11"/>
  <c r="Y23" i="11"/>
  <c r="Z23" i="11"/>
  <c r="AA23" i="11"/>
  <c r="AB23" i="11"/>
  <c r="AC23" i="11"/>
  <c r="AD23" i="11"/>
  <c r="AE23" i="11"/>
  <c r="W24" i="11"/>
  <c r="X24" i="11"/>
  <c r="Y24" i="11"/>
  <c r="Z24" i="11"/>
  <c r="AA24" i="11"/>
  <c r="AB24" i="11"/>
  <c r="AC24" i="11"/>
  <c r="AD24" i="11"/>
  <c r="AE24" i="11"/>
  <c r="AF24" i="11"/>
  <c r="AF28" i="11" s="1"/>
  <c r="AG24" i="11"/>
  <c r="AG28" i="11" s="1"/>
  <c r="W25" i="11"/>
  <c r="X25" i="11"/>
  <c r="Y25" i="11"/>
  <c r="Z25" i="11"/>
  <c r="AA25" i="11"/>
  <c r="AB25" i="11"/>
  <c r="AC25" i="11"/>
  <c r="AD25" i="11"/>
  <c r="AE25" i="11"/>
  <c r="W26" i="11"/>
  <c r="X26" i="11"/>
  <c r="Y26" i="11"/>
  <c r="Z26" i="11"/>
  <c r="AA26" i="11"/>
  <c r="AB26" i="11"/>
  <c r="AC26" i="11"/>
  <c r="AD26" i="11"/>
  <c r="AE26" i="11"/>
  <c r="W27" i="11"/>
  <c r="X27" i="11"/>
  <c r="Y27" i="11"/>
  <c r="Z27" i="11"/>
  <c r="AA27" i="11"/>
  <c r="AB27" i="11"/>
  <c r="AC27" i="11"/>
  <c r="AD27" i="11"/>
  <c r="AE27" i="11"/>
  <c r="AW27" i="11"/>
  <c r="G56" i="32" s="1"/>
  <c r="G84" i="32" s="1"/>
  <c r="AW26" i="11"/>
  <c r="G55" i="32" s="1"/>
  <c r="G83" i="32" s="1"/>
  <c r="AW25" i="11"/>
  <c r="G54" i="32" s="1"/>
  <c r="G82" i="32" s="1"/>
  <c r="AW24" i="11"/>
  <c r="G53" i="32" s="1"/>
  <c r="G81" i="32" s="1"/>
  <c r="AW23" i="11"/>
  <c r="G52" i="32" s="1"/>
  <c r="G80" i="32" s="1"/>
  <c r="AW22" i="11"/>
  <c r="G51" i="32" s="1"/>
  <c r="G79" i="32" s="1"/>
  <c r="AW21" i="11"/>
  <c r="G50" i="32" s="1"/>
  <c r="G78" i="32" s="1"/>
  <c r="AW20" i="11"/>
  <c r="G49" i="32" s="1"/>
  <c r="G77" i="32" s="1"/>
  <c r="AW19" i="11"/>
  <c r="G48" i="32" s="1"/>
  <c r="G76" i="32" s="1"/>
  <c r="AW18" i="11"/>
  <c r="G47" i="32" s="1"/>
  <c r="G75" i="32" s="1"/>
  <c r="AW17" i="11"/>
  <c r="G46" i="32" s="1"/>
  <c r="G74" i="32" s="1"/>
  <c r="AW16" i="11"/>
  <c r="G45" i="32" s="1"/>
  <c r="G73" i="32" s="1"/>
  <c r="AW15" i="11"/>
  <c r="G44" i="32" s="1"/>
  <c r="G72" i="32" s="1"/>
  <c r="AW14" i="11"/>
  <c r="G43" i="32" s="1"/>
  <c r="G71" i="32" s="1"/>
  <c r="AW13" i="11"/>
  <c r="G42" i="32" s="1"/>
  <c r="G70" i="32" s="1"/>
  <c r="AW12" i="11"/>
  <c r="G41" i="32" s="1"/>
  <c r="G69" i="32" s="1"/>
  <c r="AW11" i="11"/>
  <c r="G40" i="32" s="1"/>
  <c r="G68" i="32" s="1"/>
  <c r="AW10" i="11"/>
  <c r="G39" i="32" s="1"/>
  <c r="G67" i="32" s="1"/>
  <c r="AW9" i="11"/>
  <c r="G38" i="32" s="1"/>
  <c r="G66" i="32" s="1"/>
  <c r="AW8" i="11"/>
  <c r="G37" i="32" s="1"/>
  <c r="G65" i="32" s="1"/>
  <c r="AW7" i="11"/>
  <c r="G36" i="32" s="1"/>
  <c r="G64" i="32" s="1"/>
  <c r="AW6" i="11"/>
  <c r="AJ27" i="11"/>
  <c r="AJ26" i="11"/>
  <c r="AJ25" i="11"/>
  <c r="AJ24" i="11"/>
  <c r="AJ23" i="11"/>
  <c r="AJ22" i="11"/>
  <c r="AJ21" i="11"/>
  <c r="AJ20" i="11"/>
  <c r="AJ19" i="11"/>
  <c r="AJ18" i="11"/>
  <c r="AJ17" i="11"/>
  <c r="AJ16" i="11"/>
  <c r="AJ15" i="11"/>
  <c r="AJ14" i="11"/>
  <c r="AJ13" i="11"/>
  <c r="AJ12" i="11"/>
  <c r="AJ11" i="11"/>
  <c r="AJ10" i="11"/>
  <c r="AJ9" i="11"/>
  <c r="AJ8" i="11"/>
  <c r="AJ7" i="11"/>
  <c r="AJ6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V8" i="11"/>
  <c r="V7" i="11"/>
  <c r="V6" i="11"/>
  <c r="C6" i="11"/>
  <c r="D6" i="11"/>
  <c r="E6" i="11"/>
  <c r="F6" i="11"/>
  <c r="G6" i="11"/>
  <c r="H6" i="11"/>
  <c r="I6" i="11"/>
  <c r="J6" i="11"/>
  <c r="K6" i="11"/>
  <c r="C7" i="11"/>
  <c r="D7" i="11"/>
  <c r="E7" i="11"/>
  <c r="F7" i="11"/>
  <c r="G7" i="11"/>
  <c r="H7" i="11"/>
  <c r="I7" i="11"/>
  <c r="J7" i="11"/>
  <c r="K7" i="11"/>
  <c r="C8" i="11"/>
  <c r="D8" i="11"/>
  <c r="E8" i="11"/>
  <c r="F8" i="11"/>
  <c r="G8" i="11"/>
  <c r="H8" i="11"/>
  <c r="I8" i="11"/>
  <c r="J8" i="11"/>
  <c r="K8" i="11"/>
  <c r="C9" i="11"/>
  <c r="D9" i="11"/>
  <c r="E9" i="11"/>
  <c r="F9" i="11"/>
  <c r="G9" i="11"/>
  <c r="H9" i="11"/>
  <c r="I9" i="11"/>
  <c r="J9" i="11"/>
  <c r="K9" i="11"/>
  <c r="C10" i="11"/>
  <c r="D10" i="11"/>
  <c r="E10" i="11"/>
  <c r="F10" i="11"/>
  <c r="G10" i="11"/>
  <c r="H10" i="11"/>
  <c r="I10" i="11"/>
  <c r="J10" i="11"/>
  <c r="K10" i="11"/>
  <c r="C11" i="11"/>
  <c r="D11" i="11"/>
  <c r="E11" i="11"/>
  <c r="F11" i="11"/>
  <c r="G11" i="11"/>
  <c r="H11" i="11"/>
  <c r="I11" i="11"/>
  <c r="J11" i="11"/>
  <c r="K11" i="11"/>
  <c r="C12" i="11"/>
  <c r="D12" i="11"/>
  <c r="E12" i="11"/>
  <c r="F12" i="11"/>
  <c r="G12" i="11"/>
  <c r="H12" i="11"/>
  <c r="I12" i="11"/>
  <c r="J12" i="11"/>
  <c r="K12" i="11"/>
  <c r="C13" i="11"/>
  <c r="D13" i="11"/>
  <c r="E13" i="11"/>
  <c r="F13" i="11"/>
  <c r="G13" i="11"/>
  <c r="H13" i="11"/>
  <c r="I13" i="11"/>
  <c r="J13" i="11"/>
  <c r="K13" i="11"/>
  <c r="C14" i="11"/>
  <c r="D14" i="11"/>
  <c r="E14" i="11"/>
  <c r="F14" i="11"/>
  <c r="G14" i="11"/>
  <c r="H14" i="11"/>
  <c r="I14" i="11"/>
  <c r="J14" i="11"/>
  <c r="K14" i="11"/>
  <c r="C15" i="11"/>
  <c r="D15" i="11"/>
  <c r="E15" i="11"/>
  <c r="F15" i="11"/>
  <c r="G15" i="11"/>
  <c r="H15" i="11"/>
  <c r="I15" i="11"/>
  <c r="J15" i="11"/>
  <c r="K15" i="11"/>
  <c r="C16" i="11"/>
  <c r="D16" i="11"/>
  <c r="E16" i="11"/>
  <c r="F16" i="11"/>
  <c r="G16" i="11"/>
  <c r="H16" i="11"/>
  <c r="I16" i="11"/>
  <c r="J16" i="11"/>
  <c r="K16" i="11"/>
  <c r="C17" i="11"/>
  <c r="D17" i="11"/>
  <c r="E17" i="11"/>
  <c r="F17" i="11"/>
  <c r="G17" i="11"/>
  <c r="H17" i="11"/>
  <c r="I17" i="11"/>
  <c r="J17" i="11"/>
  <c r="K17" i="11"/>
  <c r="C18" i="11"/>
  <c r="D18" i="11"/>
  <c r="E18" i="11"/>
  <c r="F18" i="11"/>
  <c r="G18" i="11"/>
  <c r="H18" i="11"/>
  <c r="I18" i="11"/>
  <c r="J18" i="11"/>
  <c r="K18" i="11"/>
  <c r="C19" i="11"/>
  <c r="D19" i="11"/>
  <c r="E19" i="11"/>
  <c r="F19" i="11"/>
  <c r="G19" i="11"/>
  <c r="H19" i="11"/>
  <c r="I19" i="11"/>
  <c r="J19" i="11"/>
  <c r="K19" i="11"/>
  <c r="C20" i="11"/>
  <c r="D20" i="11"/>
  <c r="E20" i="11"/>
  <c r="F20" i="11"/>
  <c r="G20" i="11"/>
  <c r="H20" i="11"/>
  <c r="I20" i="11"/>
  <c r="J20" i="11"/>
  <c r="K20" i="11"/>
  <c r="C21" i="11"/>
  <c r="D21" i="11"/>
  <c r="E21" i="11"/>
  <c r="F21" i="11"/>
  <c r="G21" i="11"/>
  <c r="H21" i="11"/>
  <c r="I21" i="11"/>
  <c r="J21" i="11"/>
  <c r="K21" i="11"/>
  <c r="C22" i="11"/>
  <c r="D22" i="11"/>
  <c r="E22" i="11"/>
  <c r="F22" i="11"/>
  <c r="G22" i="11"/>
  <c r="H22" i="11"/>
  <c r="I22" i="11"/>
  <c r="J22" i="11"/>
  <c r="K22" i="11"/>
  <c r="C23" i="11"/>
  <c r="D23" i="11"/>
  <c r="E23" i="11"/>
  <c r="F23" i="11"/>
  <c r="G23" i="11"/>
  <c r="H23" i="11"/>
  <c r="I23" i="11"/>
  <c r="J23" i="11"/>
  <c r="K23" i="11"/>
  <c r="C24" i="11"/>
  <c r="D24" i="11"/>
  <c r="E24" i="11"/>
  <c r="F24" i="11"/>
  <c r="G24" i="11"/>
  <c r="H24" i="11"/>
  <c r="I24" i="11"/>
  <c r="J24" i="11"/>
  <c r="K24" i="11"/>
  <c r="C25" i="11"/>
  <c r="D25" i="11"/>
  <c r="E25" i="11"/>
  <c r="F25" i="11"/>
  <c r="G25" i="11"/>
  <c r="H25" i="11"/>
  <c r="I25" i="11"/>
  <c r="J25" i="11"/>
  <c r="K25" i="11"/>
  <c r="C26" i="11"/>
  <c r="D26" i="11"/>
  <c r="E26" i="11"/>
  <c r="F26" i="11"/>
  <c r="G26" i="11"/>
  <c r="H26" i="11"/>
  <c r="I26" i="11"/>
  <c r="J26" i="11"/>
  <c r="K26" i="11"/>
  <c r="C27" i="11"/>
  <c r="D27" i="11"/>
  <c r="E27" i="11"/>
  <c r="F27" i="11"/>
  <c r="G27" i="11"/>
  <c r="H27" i="11"/>
  <c r="I27" i="11"/>
  <c r="J27" i="11"/>
  <c r="K27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H57" i="32" l="1"/>
  <c r="P85" i="32"/>
  <c r="AR28" i="11"/>
  <c r="AQ28" i="11"/>
  <c r="I28" i="11"/>
  <c r="E28" i="11"/>
  <c r="K28" i="11"/>
  <c r="G28" i="11"/>
  <c r="C28" i="11"/>
  <c r="B28" i="11"/>
  <c r="J28" i="11"/>
  <c r="H28" i="11"/>
  <c r="F28" i="11"/>
  <c r="D28" i="11"/>
  <c r="V28" i="11"/>
  <c r="AJ28" i="11"/>
  <c r="I35" i="32"/>
  <c r="I57" i="32" s="1"/>
  <c r="AT28" i="11"/>
  <c r="AE28" i="11"/>
  <c r="AC28" i="11"/>
  <c r="AA28" i="11"/>
  <c r="Y28" i="11"/>
  <c r="W28" i="11"/>
  <c r="AM28" i="11"/>
  <c r="AK28" i="11"/>
  <c r="AY28" i="11"/>
  <c r="AW28" i="11"/>
  <c r="G35" i="32"/>
  <c r="G57" i="32" s="1"/>
  <c r="AD28" i="11"/>
  <c r="AB28" i="11"/>
  <c r="Z28" i="11"/>
  <c r="X28" i="11"/>
  <c r="AN28" i="11"/>
  <c r="AL28" i="11"/>
  <c r="AZ28" i="11"/>
  <c r="AX28" i="11"/>
  <c r="G63" i="32" l="1"/>
  <c r="G85" i="32" s="1"/>
  <c r="L99" i="11" l="1"/>
  <c r="L149" i="11"/>
  <c r="M149" i="11"/>
  <c r="L150" i="11"/>
  <c r="M150" i="11"/>
  <c r="L151" i="11"/>
  <c r="M151" i="11"/>
  <c r="L152" i="11"/>
  <c r="M152" i="11"/>
  <c r="L154" i="11"/>
  <c r="M154" i="11"/>
  <c r="L155" i="11"/>
  <c r="M155" i="11"/>
  <c r="L156" i="11"/>
  <c r="M156" i="11"/>
  <c r="L157" i="11"/>
  <c r="M157" i="11"/>
  <c r="L158" i="11"/>
  <c r="M158" i="11"/>
  <c r="L160" i="11"/>
  <c r="M160" i="11"/>
  <c r="L161" i="11"/>
  <c r="M161" i="11"/>
  <c r="L162" i="11"/>
  <c r="M162" i="11"/>
  <c r="L163" i="11"/>
  <c r="M163" i="11"/>
  <c r="L164" i="11"/>
  <c r="M164" i="11"/>
  <c r="L165" i="11"/>
  <c r="M165" i="11"/>
  <c r="L167" i="11"/>
  <c r="M167" i="11"/>
  <c r="L168" i="11"/>
  <c r="M168" i="11"/>
  <c r="L169" i="11"/>
  <c r="M169" i="11"/>
  <c r="L170" i="11"/>
  <c r="M170" i="11"/>
  <c r="L171" i="11"/>
  <c r="M171" i="11"/>
  <c r="L172" i="11"/>
  <c r="M172" i="11"/>
  <c r="L173" i="11"/>
  <c r="M173" i="11"/>
  <c r="L175" i="11"/>
  <c r="M175" i="11"/>
  <c r="L176" i="11"/>
  <c r="M176" i="11"/>
  <c r="L177" i="11"/>
  <c r="M177" i="11"/>
  <c r="L178" i="11"/>
  <c r="M178" i="11"/>
  <c r="L179" i="11"/>
  <c r="M179" i="11"/>
  <c r="L180" i="11"/>
  <c r="M180" i="11"/>
  <c r="M148" i="11"/>
  <c r="M23" i="11" s="1"/>
  <c r="L148" i="11"/>
  <c r="L107" i="11"/>
  <c r="M107" i="11"/>
  <c r="L108" i="11"/>
  <c r="M108" i="11"/>
  <c r="L109" i="11"/>
  <c r="M109" i="11"/>
  <c r="L110" i="11"/>
  <c r="M110" i="11"/>
  <c r="L111" i="11"/>
  <c r="M111" i="11"/>
  <c r="L113" i="11"/>
  <c r="M113" i="11"/>
  <c r="L114" i="11"/>
  <c r="M114" i="11"/>
  <c r="L116" i="11"/>
  <c r="M116" i="11"/>
  <c r="L117" i="11"/>
  <c r="M117" i="11"/>
  <c r="L118" i="11"/>
  <c r="M118" i="11"/>
  <c r="L119" i="11"/>
  <c r="M119" i="11"/>
  <c r="L120" i="11"/>
  <c r="M120" i="11"/>
  <c r="L122" i="11"/>
  <c r="M122" i="11"/>
  <c r="L123" i="11"/>
  <c r="M123" i="11"/>
  <c r="L124" i="11"/>
  <c r="M124" i="11"/>
  <c r="L125" i="11"/>
  <c r="M125" i="11"/>
  <c r="L126" i="11"/>
  <c r="M126" i="11"/>
  <c r="L127" i="11"/>
  <c r="M127" i="11"/>
  <c r="L128" i="11"/>
  <c r="M128" i="11"/>
  <c r="L130" i="11"/>
  <c r="M130" i="11"/>
  <c r="L131" i="11"/>
  <c r="M131" i="11"/>
  <c r="L132" i="11"/>
  <c r="M132" i="11"/>
  <c r="L134" i="11"/>
  <c r="M134" i="11"/>
  <c r="L135" i="11"/>
  <c r="M135" i="11"/>
  <c r="L136" i="11"/>
  <c r="M136" i="11"/>
  <c r="L138" i="11"/>
  <c r="M138" i="11"/>
  <c r="L139" i="11"/>
  <c r="M139" i="11"/>
  <c r="L140" i="11"/>
  <c r="M140" i="11"/>
  <c r="L141" i="11"/>
  <c r="M141" i="11"/>
  <c r="L142" i="11"/>
  <c r="M142" i="11"/>
  <c r="M106" i="11"/>
  <c r="M16" i="11" s="1"/>
  <c r="L106" i="11"/>
  <c r="L71" i="11"/>
  <c r="M71" i="11"/>
  <c r="L72" i="11"/>
  <c r="M72" i="11"/>
  <c r="L74" i="11"/>
  <c r="M74" i="11"/>
  <c r="L75" i="11"/>
  <c r="M75" i="11"/>
  <c r="L76" i="11"/>
  <c r="M76" i="11"/>
  <c r="L77" i="11"/>
  <c r="M77" i="11"/>
  <c r="L78" i="11"/>
  <c r="M78" i="11"/>
  <c r="L79" i="11"/>
  <c r="M79" i="11"/>
  <c r="L80" i="11"/>
  <c r="M80" i="11"/>
  <c r="L81" i="11"/>
  <c r="M81" i="11"/>
  <c r="L82" i="11"/>
  <c r="M82" i="11"/>
  <c r="L84" i="11"/>
  <c r="M84" i="11"/>
  <c r="L85" i="11"/>
  <c r="M85" i="11"/>
  <c r="L86" i="11"/>
  <c r="M86" i="11"/>
  <c r="L87" i="11"/>
  <c r="M87" i="11"/>
  <c r="L88" i="11"/>
  <c r="M88" i="11"/>
  <c r="L90" i="11"/>
  <c r="M90" i="11"/>
  <c r="L91" i="11"/>
  <c r="M91" i="11"/>
  <c r="L92" i="11"/>
  <c r="M92" i="11"/>
  <c r="L93" i="11"/>
  <c r="M93" i="11"/>
  <c r="L94" i="11"/>
  <c r="M94" i="11"/>
  <c r="L95" i="11"/>
  <c r="M95" i="11"/>
  <c r="L96" i="11"/>
  <c r="M96" i="11"/>
  <c r="L98" i="11"/>
  <c r="M98" i="11"/>
  <c r="M99" i="11"/>
  <c r="L100" i="11"/>
  <c r="M100" i="11"/>
  <c r="M70" i="11"/>
  <c r="L70" i="11"/>
  <c r="L38" i="11"/>
  <c r="M38" i="11"/>
  <c r="L40" i="11"/>
  <c r="M40" i="11"/>
  <c r="L41" i="11"/>
  <c r="M41" i="11"/>
  <c r="L42" i="11"/>
  <c r="M42" i="11"/>
  <c r="L43" i="11"/>
  <c r="M43" i="11"/>
  <c r="L45" i="11"/>
  <c r="M45" i="11"/>
  <c r="L46" i="11"/>
  <c r="M46" i="11"/>
  <c r="L47" i="11"/>
  <c r="M47" i="11"/>
  <c r="L48" i="11"/>
  <c r="M48" i="11"/>
  <c r="L49" i="11"/>
  <c r="M49" i="11"/>
  <c r="L50" i="11"/>
  <c r="M50" i="11"/>
  <c r="L51" i="11"/>
  <c r="M51" i="11"/>
  <c r="L52" i="11"/>
  <c r="M52" i="11"/>
  <c r="L54" i="11"/>
  <c r="M54" i="11"/>
  <c r="L55" i="11"/>
  <c r="M55" i="11"/>
  <c r="L56" i="11"/>
  <c r="M56" i="11"/>
  <c r="L57" i="11"/>
  <c r="M57" i="11"/>
  <c r="L58" i="11"/>
  <c r="M58" i="11"/>
  <c r="L59" i="11"/>
  <c r="M59" i="11"/>
  <c r="L61" i="11"/>
  <c r="M61" i="11"/>
  <c r="L62" i="11"/>
  <c r="M62" i="11"/>
  <c r="L63" i="11"/>
  <c r="M63" i="11"/>
  <c r="L64" i="11"/>
  <c r="M64" i="11"/>
  <c r="L34" i="11"/>
  <c r="M34" i="11"/>
  <c r="L35" i="11"/>
  <c r="M35" i="11"/>
  <c r="L36" i="11"/>
  <c r="M36" i="11"/>
  <c r="L37" i="11"/>
  <c r="M37" i="11"/>
  <c r="L16" i="11" l="1"/>
  <c r="F45" i="32" s="1"/>
  <c r="L23" i="11"/>
  <c r="F52" i="32" s="1"/>
  <c r="L6" i="11"/>
  <c r="F35" i="32" s="1"/>
  <c r="L10" i="11"/>
  <c r="F39" i="32" s="1"/>
  <c r="L9" i="11"/>
  <c r="F38" i="32" s="1"/>
  <c r="L8" i="11"/>
  <c r="F37" i="32" s="1"/>
  <c r="L7" i="11"/>
  <c r="F36" i="32" s="1"/>
  <c r="M22" i="11"/>
  <c r="M21" i="11"/>
  <c r="M20" i="11"/>
  <c r="M19" i="11"/>
  <c r="M18" i="11"/>
  <c r="M17" i="11"/>
  <c r="M27" i="11"/>
  <c r="M26" i="11"/>
  <c r="M25" i="11"/>
  <c r="M24" i="11"/>
  <c r="M6" i="11"/>
  <c r="M10" i="11"/>
  <c r="M9" i="11"/>
  <c r="M8" i="11"/>
  <c r="M7" i="11"/>
  <c r="L22" i="11"/>
  <c r="F51" i="32" s="1"/>
  <c r="L21" i="11"/>
  <c r="F50" i="32" s="1"/>
  <c r="L20" i="11"/>
  <c r="F49" i="32" s="1"/>
  <c r="L19" i="11"/>
  <c r="F48" i="32" s="1"/>
  <c r="L18" i="11"/>
  <c r="F47" i="32" s="1"/>
  <c r="L17" i="11"/>
  <c r="F46" i="32" s="1"/>
  <c r="L27" i="11"/>
  <c r="F56" i="32" s="1"/>
  <c r="L26" i="11"/>
  <c r="F55" i="32" s="1"/>
  <c r="L25" i="11"/>
  <c r="F54" i="32" s="1"/>
  <c r="L24" i="11"/>
  <c r="F53" i="32" s="1"/>
  <c r="M15" i="11"/>
  <c r="M14" i="11"/>
  <c r="M13" i="11"/>
  <c r="M12" i="11"/>
  <c r="M11" i="11"/>
  <c r="L15" i="11"/>
  <c r="F44" i="32" s="1"/>
  <c r="L14" i="11"/>
  <c r="F43" i="32" s="1"/>
  <c r="L13" i="11"/>
  <c r="F42" i="32" s="1"/>
  <c r="L12" i="11"/>
  <c r="F41" i="32" s="1"/>
  <c r="L11" i="11"/>
  <c r="M28" i="11" l="1"/>
  <c r="F40" i="32"/>
  <c r="F57" i="32" s="1"/>
  <c r="L28" i="11"/>
  <c r="BA27" i="5" l="1"/>
  <c r="BA26" i="5"/>
  <c r="BA25" i="5"/>
  <c r="BA24" i="5"/>
  <c r="BA23" i="5"/>
  <c r="BA22" i="5"/>
  <c r="BA21" i="5"/>
  <c r="BA20" i="5"/>
  <c r="BA19" i="5"/>
  <c r="BA18" i="5"/>
  <c r="BA17" i="5"/>
  <c r="BA16" i="5"/>
  <c r="BA15" i="5"/>
  <c r="BA14" i="5"/>
  <c r="BA13" i="5"/>
  <c r="BA12" i="5"/>
  <c r="BA11" i="5"/>
  <c r="BA10" i="5"/>
  <c r="BA9" i="5"/>
  <c r="BA8" i="5"/>
  <c r="BA7" i="5"/>
  <c r="BA28" i="5" l="1"/>
  <c r="AU148" i="5"/>
  <c r="AU82" i="5"/>
  <c r="M54" i="5" l="1"/>
  <c r="L54" i="5"/>
  <c r="AQ6" i="5"/>
  <c r="AR6" i="5"/>
  <c r="AS6" i="5"/>
  <c r="AT6" i="5"/>
  <c r="AV6" i="5"/>
  <c r="AW6" i="5"/>
  <c r="BB6" i="5"/>
  <c r="I7" i="32" s="1"/>
  <c r="AY6" i="5"/>
  <c r="H7" i="32" s="1"/>
  <c r="AZ6" i="5"/>
  <c r="AQ7" i="5"/>
  <c r="AR7" i="5"/>
  <c r="AS7" i="5"/>
  <c r="AT7" i="5"/>
  <c r="AV7" i="5"/>
  <c r="AW7" i="5"/>
  <c r="BB7" i="5"/>
  <c r="I8" i="32" s="1"/>
  <c r="AY7" i="5"/>
  <c r="AZ7" i="5"/>
  <c r="K64" i="32" s="1"/>
  <c r="AQ8" i="5"/>
  <c r="AR8" i="5"/>
  <c r="AS8" i="5"/>
  <c r="AT8" i="5"/>
  <c r="AV8" i="5"/>
  <c r="AW8" i="5"/>
  <c r="BB8" i="5"/>
  <c r="I9" i="32" s="1"/>
  <c r="I65" i="32" s="1"/>
  <c r="AY8" i="5"/>
  <c r="AZ8" i="5"/>
  <c r="K65" i="32" s="1"/>
  <c r="AQ9" i="5"/>
  <c r="AR9" i="5"/>
  <c r="AS9" i="5"/>
  <c r="AT9" i="5"/>
  <c r="AV9" i="5"/>
  <c r="AW9" i="5"/>
  <c r="BB9" i="5"/>
  <c r="I10" i="32" s="1"/>
  <c r="I66" i="32" s="1"/>
  <c r="AY9" i="5"/>
  <c r="AZ9" i="5"/>
  <c r="K66" i="32" s="1"/>
  <c r="AQ10" i="5"/>
  <c r="AR10" i="5"/>
  <c r="AS10" i="5"/>
  <c r="AT10" i="5"/>
  <c r="AV10" i="5"/>
  <c r="AW10" i="5"/>
  <c r="BB10" i="5"/>
  <c r="I11" i="32" s="1"/>
  <c r="I67" i="32" s="1"/>
  <c r="AY10" i="5"/>
  <c r="AZ10" i="5"/>
  <c r="K67" i="32" s="1"/>
  <c r="AQ11" i="5"/>
  <c r="AR11" i="5"/>
  <c r="AS11" i="5"/>
  <c r="AT11" i="5"/>
  <c r="AV11" i="5"/>
  <c r="AW11" i="5"/>
  <c r="BB11" i="5"/>
  <c r="I12" i="32" s="1"/>
  <c r="I68" i="32" s="1"/>
  <c r="AY11" i="5"/>
  <c r="AZ11" i="5"/>
  <c r="K68" i="32" s="1"/>
  <c r="AQ12" i="5"/>
  <c r="AR12" i="5"/>
  <c r="AS12" i="5"/>
  <c r="AT12" i="5"/>
  <c r="AV12" i="5"/>
  <c r="AW12" i="5"/>
  <c r="BB12" i="5"/>
  <c r="I13" i="32" s="1"/>
  <c r="I69" i="32" s="1"/>
  <c r="AY12" i="5"/>
  <c r="AZ12" i="5"/>
  <c r="K69" i="32" s="1"/>
  <c r="AQ13" i="5"/>
  <c r="AR13" i="5"/>
  <c r="AS13" i="5"/>
  <c r="AT13" i="5"/>
  <c r="AV13" i="5"/>
  <c r="AW13" i="5"/>
  <c r="BB13" i="5"/>
  <c r="I14" i="32" s="1"/>
  <c r="I70" i="32" s="1"/>
  <c r="AY13" i="5"/>
  <c r="AZ13" i="5"/>
  <c r="K70" i="32" s="1"/>
  <c r="AQ14" i="5"/>
  <c r="AR14" i="5"/>
  <c r="AS14" i="5"/>
  <c r="AT14" i="5"/>
  <c r="AV14" i="5"/>
  <c r="AW14" i="5"/>
  <c r="BB14" i="5"/>
  <c r="I15" i="32" s="1"/>
  <c r="I71" i="32" s="1"/>
  <c r="AY14" i="5"/>
  <c r="AZ14" i="5"/>
  <c r="K71" i="32" s="1"/>
  <c r="AQ15" i="5"/>
  <c r="AR15" i="5"/>
  <c r="AS15" i="5"/>
  <c r="AT15" i="5"/>
  <c r="AV15" i="5"/>
  <c r="AW15" i="5"/>
  <c r="BB15" i="5"/>
  <c r="I16" i="32" s="1"/>
  <c r="I72" i="32" s="1"/>
  <c r="AY15" i="5"/>
  <c r="AZ15" i="5"/>
  <c r="K72" i="32" s="1"/>
  <c r="AQ16" i="5"/>
  <c r="AR16" i="5"/>
  <c r="AS16" i="5"/>
  <c r="AT16" i="5"/>
  <c r="AV16" i="5"/>
  <c r="AW16" i="5"/>
  <c r="BB16" i="5"/>
  <c r="I17" i="32" s="1"/>
  <c r="I73" i="32" s="1"/>
  <c r="AY16" i="5"/>
  <c r="AZ16" i="5"/>
  <c r="K73" i="32" s="1"/>
  <c r="AQ17" i="5"/>
  <c r="AR17" i="5"/>
  <c r="AS17" i="5"/>
  <c r="AT17" i="5"/>
  <c r="AV17" i="5"/>
  <c r="AW17" i="5"/>
  <c r="BB17" i="5"/>
  <c r="I18" i="32" s="1"/>
  <c r="I74" i="32" s="1"/>
  <c r="AY17" i="5"/>
  <c r="AZ17" i="5"/>
  <c r="K74" i="32" s="1"/>
  <c r="AQ18" i="5"/>
  <c r="AR18" i="5"/>
  <c r="AS18" i="5"/>
  <c r="AT18" i="5"/>
  <c r="AV18" i="5"/>
  <c r="AW18" i="5"/>
  <c r="BB18" i="5"/>
  <c r="I19" i="32" s="1"/>
  <c r="I75" i="32" s="1"/>
  <c r="AY18" i="5"/>
  <c r="AZ18" i="5"/>
  <c r="K75" i="32" s="1"/>
  <c r="AQ19" i="5"/>
  <c r="AR19" i="5"/>
  <c r="AS19" i="5"/>
  <c r="AT19" i="5"/>
  <c r="AV19" i="5"/>
  <c r="AW19" i="5"/>
  <c r="BB19" i="5"/>
  <c r="I20" i="32" s="1"/>
  <c r="I76" i="32" s="1"/>
  <c r="AY19" i="5"/>
  <c r="AZ19" i="5"/>
  <c r="K76" i="32" s="1"/>
  <c r="AQ20" i="5"/>
  <c r="AR20" i="5"/>
  <c r="AS20" i="5"/>
  <c r="AT20" i="5"/>
  <c r="AV20" i="5"/>
  <c r="AW20" i="5"/>
  <c r="BB20" i="5"/>
  <c r="I21" i="32" s="1"/>
  <c r="I77" i="32" s="1"/>
  <c r="AY20" i="5"/>
  <c r="AZ20" i="5"/>
  <c r="K77" i="32" s="1"/>
  <c r="AQ21" i="5"/>
  <c r="AR21" i="5"/>
  <c r="AS21" i="5"/>
  <c r="AT21" i="5"/>
  <c r="AV21" i="5"/>
  <c r="AW21" i="5"/>
  <c r="BB21" i="5"/>
  <c r="I22" i="32" s="1"/>
  <c r="I78" i="32" s="1"/>
  <c r="AY21" i="5"/>
  <c r="AZ21" i="5"/>
  <c r="K78" i="32" s="1"/>
  <c r="AQ22" i="5"/>
  <c r="AR22" i="5"/>
  <c r="AS22" i="5"/>
  <c r="AT22" i="5"/>
  <c r="AV22" i="5"/>
  <c r="AW22" i="5"/>
  <c r="BB22" i="5"/>
  <c r="I23" i="32" s="1"/>
  <c r="I79" i="32" s="1"/>
  <c r="AY22" i="5"/>
  <c r="AZ22" i="5"/>
  <c r="K79" i="32" s="1"/>
  <c r="AQ23" i="5"/>
  <c r="AR23" i="5"/>
  <c r="AS23" i="5"/>
  <c r="AT23" i="5"/>
  <c r="AV23" i="5"/>
  <c r="AW23" i="5"/>
  <c r="BB23" i="5"/>
  <c r="I24" i="32" s="1"/>
  <c r="I80" i="32" s="1"/>
  <c r="AY23" i="5"/>
  <c r="AZ23" i="5"/>
  <c r="K80" i="32" s="1"/>
  <c r="AQ24" i="5"/>
  <c r="AR24" i="5"/>
  <c r="AS24" i="5"/>
  <c r="AT24" i="5"/>
  <c r="AV24" i="5"/>
  <c r="AW24" i="5"/>
  <c r="BB24" i="5"/>
  <c r="I25" i="32" s="1"/>
  <c r="I81" i="32" s="1"/>
  <c r="AY24" i="5"/>
  <c r="AZ24" i="5"/>
  <c r="K81" i="32" s="1"/>
  <c r="AQ25" i="5"/>
  <c r="AR25" i="5"/>
  <c r="AS25" i="5"/>
  <c r="AT25" i="5"/>
  <c r="AV25" i="5"/>
  <c r="AW25" i="5"/>
  <c r="BB25" i="5"/>
  <c r="I26" i="32" s="1"/>
  <c r="I82" i="32" s="1"/>
  <c r="AY25" i="5"/>
  <c r="AZ25" i="5"/>
  <c r="K82" i="32" s="1"/>
  <c r="AQ26" i="5"/>
  <c r="AR26" i="5"/>
  <c r="AS26" i="5"/>
  <c r="AT26" i="5"/>
  <c r="AV26" i="5"/>
  <c r="AW26" i="5"/>
  <c r="BB26" i="5"/>
  <c r="I27" i="32" s="1"/>
  <c r="I83" i="32" s="1"/>
  <c r="AY26" i="5"/>
  <c r="AZ26" i="5"/>
  <c r="K83" i="32" s="1"/>
  <c r="AQ27" i="5"/>
  <c r="AR27" i="5"/>
  <c r="AS27" i="5"/>
  <c r="AT27" i="5"/>
  <c r="AV27" i="5"/>
  <c r="AW27" i="5"/>
  <c r="AY27" i="5"/>
  <c r="AZ27" i="5"/>
  <c r="K84" i="32" s="1"/>
  <c r="AP27" i="5"/>
  <c r="AP26" i="5"/>
  <c r="AP25" i="5"/>
  <c r="AP24" i="5"/>
  <c r="AP23" i="5"/>
  <c r="AP22" i="5"/>
  <c r="AP21" i="5"/>
  <c r="AP20" i="5"/>
  <c r="AP19" i="5"/>
  <c r="AP18" i="5"/>
  <c r="AP17" i="5"/>
  <c r="AP16" i="5"/>
  <c r="AP15" i="5"/>
  <c r="AP14" i="5"/>
  <c r="AP13" i="5"/>
  <c r="AP12" i="5"/>
  <c r="AP11" i="5"/>
  <c r="AP10" i="5"/>
  <c r="AP9" i="5"/>
  <c r="AP8" i="5"/>
  <c r="AP7" i="5"/>
  <c r="AP6" i="5"/>
  <c r="W6" i="5"/>
  <c r="X6" i="5"/>
  <c r="Y6" i="5"/>
  <c r="Z6" i="5"/>
  <c r="AA6" i="5"/>
  <c r="AB6" i="5"/>
  <c r="AC6" i="5"/>
  <c r="AD6" i="5"/>
  <c r="AE6" i="5"/>
  <c r="AH6" i="5"/>
  <c r="AI6" i="5"/>
  <c r="AJ6" i="5"/>
  <c r="AK6" i="5"/>
  <c r="W7" i="5"/>
  <c r="X7" i="5"/>
  <c r="Y7" i="5"/>
  <c r="Z7" i="5"/>
  <c r="AA7" i="5"/>
  <c r="AB7" i="5"/>
  <c r="AC7" i="5"/>
  <c r="AD7" i="5"/>
  <c r="AE7" i="5"/>
  <c r="AH7" i="5"/>
  <c r="AI7" i="5"/>
  <c r="AJ7" i="5"/>
  <c r="AK7" i="5"/>
  <c r="W8" i="5"/>
  <c r="X8" i="5"/>
  <c r="Y8" i="5"/>
  <c r="Z8" i="5"/>
  <c r="AA8" i="5"/>
  <c r="AB8" i="5"/>
  <c r="AC8" i="5"/>
  <c r="AD8" i="5"/>
  <c r="AE8" i="5"/>
  <c r="AH8" i="5"/>
  <c r="AI8" i="5"/>
  <c r="AJ8" i="5"/>
  <c r="AK8" i="5"/>
  <c r="W9" i="5"/>
  <c r="X9" i="5"/>
  <c r="Y9" i="5"/>
  <c r="Z9" i="5"/>
  <c r="AA9" i="5"/>
  <c r="AB9" i="5"/>
  <c r="AC9" i="5"/>
  <c r="AD9" i="5"/>
  <c r="AE9" i="5"/>
  <c r="AH9" i="5"/>
  <c r="AI9" i="5"/>
  <c r="AJ9" i="5"/>
  <c r="AK9" i="5"/>
  <c r="W10" i="5"/>
  <c r="X10" i="5"/>
  <c r="Y10" i="5"/>
  <c r="Z10" i="5"/>
  <c r="AA10" i="5"/>
  <c r="AB10" i="5"/>
  <c r="AC10" i="5"/>
  <c r="AD10" i="5"/>
  <c r="AE10" i="5"/>
  <c r="AH10" i="5"/>
  <c r="AI10" i="5"/>
  <c r="AJ10" i="5"/>
  <c r="AK10" i="5"/>
  <c r="W11" i="5"/>
  <c r="X11" i="5"/>
  <c r="Y11" i="5"/>
  <c r="Z11" i="5"/>
  <c r="AA11" i="5"/>
  <c r="AB11" i="5"/>
  <c r="AC11" i="5"/>
  <c r="AD11" i="5"/>
  <c r="AE11" i="5"/>
  <c r="AH11" i="5"/>
  <c r="AI11" i="5"/>
  <c r="AJ11" i="5"/>
  <c r="AK11" i="5"/>
  <c r="W12" i="5"/>
  <c r="X12" i="5"/>
  <c r="Y12" i="5"/>
  <c r="Z12" i="5"/>
  <c r="AA12" i="5"/>
  <c r="AB12" i="5"/>
  <c r="AC12" i="5"/>
  <c r="AD12" i="5"/>
  <c r="AE12" i="5"/>
  <c r="AH12" i="5"/>
  <c r="AI12" i="5"/>
  <c r="AJ12" i="5"/>
  <c r="AK12" i="5"/>
  <c r="W13" i="5"/>
  <c r="X13" i="5"/>
  <c r="Y13" i="5"/>
  <c r="Z13" i="5"/>
  <c r="AA13" i="5"/>
  <c r="AB13" i="5"/>
  <c r="AC13" i="5"/>
  <c r="AD13" i="5"/>
  <c r="AE13" i="5"/>
  <c r="AH13" i="5"/>
  <c r="AI13" i="5"/>
  <c r="AJ13" i="5"/>
  <c r="AK13" i="5"/>
  <c r="W14" i="5"/>
  <c r="X14" i="5"/>
  <c r="Y14" i="5"/>
  <c r="Z14" i="5"/>
  <c r="AA14" i="5"/>
  <c r="AB14" i="5"/>
  <c r="AC14" i="5"/>
  <c r="AD14" i="5"/>
  <c r="AE14" i="5"/>
  <c r="AH14" i="5"/>
  <c r="AI14" i="5"/>
  <c r="AJ14" i="5"/>
  <c r="AK14" i="5"/>
  <c r="W15" i="5"/>
  <c r="X15" i="5"/>
  <c r="Y15" i="5"/>
  <c r="Z15" i="5"/>
  <c r="AA15" i="5"/>
  <c r="AB15" i="5"/>
  <c r="AC15" i="5"/>
  <c r="AD15" i="5"/>
  <c r="AE15" i="5"/>
  <c r="AH15" i="5"/>
  <c r="AI15" i="5"/>
  <c r="AJ15" i="5"/>
  <c r="AK15" i="5"/>
  <c r="W16" i="5"/>
  <c r="X16" i="5"/>
  <c r="Y16" i="5"/>
  <c r="Z16" i="5"/>
  <c r="AA16" i="5"/>
  <c r="AB16" i="5"/>
  <c r="AC16" i="5"/>
  <c r="AD16" i="5"/>
  <c r="AE16" i="5"/>
  <c r="AH16" i="5"/>
  <c r="AI16" i="5"/>
  <c r="AJ16" i="5"/>
  <c r="AK16" i="5"/>
  <c r="W17" i="5"/>
  <c r="X17" i="5"/>
  <c r="Y17" i="5"/>
  <c r="Z17" i="5"/>
  <c r="AA17" i="5"/>
  <c r="AB17" i="5"/>
  <c r="AC17" i="5"/>
  <c r="AD17" i="5"/>
  <c r="AE17" i="5"/>
  <c r="AH17" i="5"/>
  <c r="AI17" i="5"/>
  <c r="AJ17" i="5"/>
  <c r="AK17" i="5"/>
  <c r="W18" i="5"/>
  <c r="X18" i="5"/>
  <c r="Y18" i="5"/>
  <c r="Z18" i="5"/>
  <c r="AA18" i="5"/>
  <c r="AB18" i="5"/>
  <c r="AC18" i="5"/>
  <c r="AD18" i="5"/>
  <c r="AE18" i="5"/>
  <c r="AH18" i="5"/>
  <c r="AI18" i="5"/>
  <c r="AJ18" i="5"/>
  <c r="AK18" i="5"/>
  <c r="W19" i="5"/>
  <c r="X19" i="5"/>
  <c r="Y19" i="5"/>
  <c r="Z19" i="5"/>
  <c r="AA19" i="5"/>
  <c r="AB19" i="5"/>
  <c r="AC19" i="5"/>
  <c r="AD19" i="5"/>
  <c r="AE19" i="5"/>
  <c r="AH19" i="5"/>
  <c r="AI19" i="5"/>
  <c r="AJ19" i="5"/>
  <c r="AK19" i="5"/>
  <c r="W20" i="5"/>
  <c r="X20" i="5"/>
  <c r="Y20" i="5"/>
  <c r="Z20" i="5"/>
  <c r="AA20" i="5"/>
  <c r="AB20" i="5"/>
  <c r="AC20" i="5"/>
  <c r="AD20" i="5"/>
  <c r="AE20" i="5"/>
  <c r="AH20" i="5"/>
  <c r="AI20" i="5"/>
  <c r="AJ20" i="5"/>
  <c r="AK20" i="5"/>
  <c r="W21" i="5"/>
  <c r="X21" i="5"/>
  <c r="Y21" i="5"/>
  <c r="Z21" i="5"/>
  <c r="AA21" i="5"/>
  <c r="AB21" i="5"/>
  <c r="AC21" i="5"/>
  <c r="AD21" i="5"/>
  <c r="AE21" i="5"/>
  <c r="AH21" i="5"/>
  <c r="AI21" i="5"/>
  <c r="AJ21" i="5"/>
  <c r="AK21" i="5"/>
  <c r="W22" i="5"/>
  <c r="X22" i="5"/>
  <c r="Y22" i="5"/>
  <c r="Z22" i="5"/>
  <c r="AA22" i="5"/>
  <c r="AB22" i="5"/>
  <c r="AC22" i="5"/>
  <c r="AD22" i="5"/>
  <c r="AE22" i="5"/>
  <c r="AH22" i="5"/>
  <c r="AI22" i="5"/>
  <c r="AJ22" i="5"/>
  <c r="AK22" i="5"/>
  <c r="W23" i="5"/>
  <c r="X23" i="5"/>
  <c r="Y23" i="5"/>
  <c r="Z23" i="5"/>
  <c r="AA23" i="5"/>
  <c r="AB23" i="5"/>
  <c r="AC23" i="5"/>
  <c r="AD23" i="5"/>
  <c r="AE23" i="5"/>
  <c r="AH23" i="5"/>
  <c r="AI23" i="5"/>
  <c r="AJ23" i="5"/>
  <c r="AK23" i="5"/>
  <c r="W24" i="5"/>
  <c r="X24" i="5"/>
  <c r="Y24" i="5"/>
  <c r="Z24" i="5"/>
  <c r="AA24" i="5"/>
  <c r="AB24" i="5"/>
  <c r="AC24" i="5"/>
  <c r="AD24" i="5"/>
  <c r="AE24" i="5"/>
  <c r="AH24" i="5"/>
  <c r="AI24" i="5"/>
  <c r="AJ24" i="5"/>
  <c r="AK24" i="5"/>
  <c r="W25" i="5"/>
  <c r="X25" i="5"/>
  <c r="Y25" i="5"/>
  <c r="Z25" i="5"/>
  <c r="AA25" i="5"/>
  <c r="AB25" i="5"/>
  <c r="AC25" i="5"/>
  <c r="AD25" i="5"/>
  <c r="AE25" i="5"/>
  <c r="AH25" i="5"/>
  <c r="AI25" i="5"/>
  <c r="AJ25" i="5"/>
  <c r="AK25" i="5"/>
  <c r="W26" i="5"/>
  <c r="X26" i="5"/>
  <c r="Y26" i="5"/>
  <c r="Z26" i="5"/>
  <c r="AA26" i="5"/>
  <c r="AB26" i="5"/>
  <c r="AC26" i="5"/>
  <c r="AD26" i="5"/>
  <c r="AE26" i="5"/>
  <c r="AH26" i="5"/>
  <c r="AI26" i="5"/>
  <c r="AJ26" i="5"/>
  <c r="AK26" i="5"/>
  <c r="W27" i="5"/>
  <c r="X27" i="5"/>
  <c r="Y27" i="5"/>
  <c r="Z27" i="5"/>
  <c r="AA27" i="5"/>
  <c r="AB27" i="5"/>
  <c r="AC27" i="5"/>
  <c r="AD27" i="5"/>
  <c r="AE27" i="5"/>
  <c r="AH27" i="5"/>
  <c r="AI27" i="5"/>
  <c r="AJ27" i="5"/>
  <c r="AK27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N6" i="5"/>
  <c r="O6" i="5"/>
  <c r="P6" i="5"/>
  <c r="Q6" i="5"/>
  <c r="N7" i="5"/>
  <c r="O7" i="5"/>
  <c r="P7" i="5"/>
  <c r="Q7" i="5"/>
  <c r="N8" i="5"/>
  <c r="O8" i="5"/>
  <c r="P8" i="5"/>
  <c r="Q8" i="5"/>
  <c r="N9" i="5"/>
  <c r="O9" i="5"/>
  <c r="P9" i="5"/>
  <c r="Q9" i="5"/>
  <c r="N10" i="5"/>
  <c r="O10" i="5"/>
  <c r="P10" i="5"/>
  <c r="Q10" i="5"/>
  <c r="N11" i="5"/>
  <c r="O11" i="5"/>
  <c r="P11" i="5"/>
  <c r="Q11" i="5"/>
  <c r="N12" i="5"/>
  <c r="O12" i="5"/>
  <c r="P12" i="5"/>
  <c r="Q12" i="5"/>
  <c r="N13" i="5"/>
  <c r="O13" i="5"/>
  <c r="P13" i="5"/>
  <c r="Q13" i="5"/>
  <c r="N14" i="5"/>
  <c r="O14" i="5"/>
  <c r="P14" i="5"/>
  <c r="Q14" i="5"/>
  <c r="N15" i="5"/>
  <c r="O15" i="5"/>
  <c r="P15" i="5"/>
  <c r="Q15" i="5"/>
  <c r="N16" i="5"/>
  <c r="O16" i="5"/>
  <c r="P16" i="5"/>
  <c r="Q16" i="5"/>
  <c r="N17" i="5"/>
  <c r="O17" i="5"/>
  <c r="P17" i="5"/>
  <c r="Q17" i="5"/>
  <c r="N18" i="5"/>
  <c r="O18" i="5"/>
  <c r="P18" i="5"/>
  <c r="Q18" i="5"/>
  <c r="N19" i="5"/>
  <c r="O19" i="5"/>
  <c r="P19" i="5"/>
  <c r="Q19" i="5"/>
  <c r="N20" i="5"/>
  <c r="O20" i="5"/>
  <c r="P20" i="5"/>
  <c r="Q20" i="5"/>
  <c r="N21" i="5"/>
  <c r="O21" i="5"/>
  <c r="P21" i="5"/>
  <c r="Q21" i="5"/>
  <c r="N22" i="5"/>
  <c r="O22" i="5"/>
  <c r="P22" i="5"/>
  <c r="Q22" i="5"/>
  <c r="N23" i="5"/>
  <c r="O23" i="5"/>
  <c r="P23" i="5"/>
  <c r="Q23" i="5"/>
  <c r="N24" i="5"/>
  <c r="O24" i="5"/>
  <c r="P24" i="5"/>
  <c r="Q24" i="5"/>
  <c r="N25" i="5"/>
  <c r="O25" i="5"/>
  <c r="P25" i="5"/>
  <c r="Q25" i="5"/>
  <c r="N26" i="5"/>
  <c r="O26" i="5"/>
  <c r="P26" i="5"/>
  <c r="Q26" i="5"/>
  <c r="N27" i="5"/>
  <c r="O27" i="5"/>
  <c r="P27" i="5"/>
  <c r="Q27" i="5"/>
  <c r="D6" i="5"/>
  <c r="E6" i="5"/>
  <c r="F6" i="5"/>
  <c r="G6" i="5"/>
  <c r="H6" i="5"/>
  <c r="I6" i="5"/>
  <c r="J6" i="5"/>
  <c r="K6" i="5"/>
  <c r="D7" i="5"/>
  <c r="E7" i="5"/>
  <c r="F7" i="5"/>
  <c r="G7" i="5"/>
  <c r="H7" i="5"/>
  <c r="I7" i="5"/>
  <c r="J7" i="5"/>
  <c r="K7" i="5"/>
  <c r="D8" i="5"/>
  <c r="E8" i="5"/>
  <c r="F8" i="5"/>
  <c r="G8" i="5"/>
  <c r="H8" i="5"/>
  <c r="I8" i="5"/>
  <c r="J8" i="5"/>
  <c r="K8" i="5"/>
  <c r="D9" i="5"/>
  <c r="E9" i="5"/>
  <c r="F9" i="5"/>
  <c r="G9" i="5"/>
  <c r="H9" i="5"/>
  <c r="I9" i="5"/>
  <c r="J9" i="5"/>
  <c r="K9" i="5"/>
  <c r="D10" i="5"/>
  <c r="E10" i="5"/>
  <c r="F10" i="5"/>
  <c r="G10" i="5"/>
  <c r="H10" i="5"/>
  <c r="I10" i="5"/>
  <c r="J10" i="5"/>
  <c r="K10" i="5"/>
  <c r="D11" i="5"/>
  <c r="E11" i="5"/>
  <c r="F11" i="5"/>
  <c r="G11" i="5"/>
  <c r="H11" i="5"/>
  <c r="I11" i="5"/>
  <c r="J11" i="5"/>
  <c r="K11" i="5"/>
  <c r="D12" i="5"/>
  <c r="E12" i="5"/>
  <c r="F12" i="5"/>
  <c r="G12" i="5"/>
  <c r="H12" i="5"/>
  <c r="I12" i="5"/>
  <c r="J12" i="5"/>
  <c r="K12" i="5"/>
  <c r="D13" i="5"/>
  <c r="E13" i="5"/>
  <c r="F13" i="5"/>
  <c r="G13" i="5"/>
  <c r="H13" i="5"/>
  <c r="I13" i="5"/>
  <c r="J13" i="5"/>
  <c r="K13" i="5"/>
  <c r="D14" i="5"/>
  <c r="E14" i="5"/>
  <c r="F14" i="5"/>
  <c r="G14" i="5"/>
  <c r="H14" i="5"/>
  <c r="I14" i="5"/>
  <c r="J14" i="5"/>
  <c r="K14" i="5"/>
  <c r="D15" i="5"/>
  <c r="E15" i="5"/>
  <c r="F15" i="5"/>
  <c r="G15" i="5"/>
  <c r="H15" i="5"/>
  <c r="I15" i="5"/>
  <c r="J15" i="5"/>
  <c r="K15" i="5"/>
  <c r="D16" i="5"/>
  <c r="E16" i="5"/>
  <c r="F16" i="5"/>
  <c r="G16" i="5"/>
  <c r="H16" i="5"/>
  <c r="I16" i="5"/>
  <c r="J16" i="5"/>
  <c r="K16" i="5"/>
  <c r="D17" i="5"/>
  <c r="E17" i="5"/>
  <c r="F17" i="5"/>
  <c r="G17" i="5"/>
  <c r="H17" i="5"/>
  <c r="I17" i="5"/>
  <c r="J17" i="5"/>
  <c r="K17" i="5"/>
  <c r="D18" i="5"/>
  <c r="E18" i="5"/>
  <c r="F18" i="5"/>
  <c r="G18" i="5"/>
  <c r="H18" i="5"/>
  <c r="I18" i="5"/>
  <c r="J18" i="5"/>
  <c r="K18" i="5"/>
  <c r="D19" i="5"/>
  <c r="E19" i="5"/>
  <c r="F19" i="5"/>
  <c r="G19" i="5"/>
  <c r="H19" i="5"/>
  <c r="I19" i="5"/>
  <c r="J19" i="5"/>
  <c r="K19" i="5"/>
  <c r="D20" i="5"/>
  <c r="E20" i="5"/>
  <c r="F20" i="5"/>
  <c r="G20" i="5"/>
  <c r="H20" i="5"/>
  <c r="I20" i="5"/>
  <c r="J20" i="5"/>
  <c r="K20" i="5"/>
  <c r="D21" i="5"/>
  <c r="E21" i="5"/>
  <c r="F21" i="5"/>
  <c r="G21" i="5"/>
  <c r="H21" i="5"/>
  <c r="I21" i="5"/>
  <c r="J21" i="5"/>
  <c r="K21" i="5"/>
  <c r="D22" i="5"/>
  <c r="E22" i="5"/>
  <c r="F22" i="5"/>
  <c r="G22" i="5"/>
  <c r="H22" i="5"/>
  <c r="I22" i="5"/>
  <c r="J22" i="5"/>
  <c r="K22" i="5"/>
  <c r="D23" i="5"/>
  <c r="E23" i="5"/>
  <c r="F23" i="5"/>
  <c r="G23" i="5"/>
  <c r="H23" i="5"/>
  <c r="I23" i="5"/>
  <c r="J23" i="5"/>
  <c r="K23" i="5"/>
  <c r="D24" i="5"/>
  <c r="E24" i="5"/>
  <c r="F24" i="5"/>
  <c r="G24" i="5"/>
  <c r="H24" i="5"/>
  <c r="I24" i="5"/>
  <c r="J24" i="5"/>
  <c r="K24" i="5"/>
  <c r="D25" i="5"/>
  <c r="E25" i="5"/>
  <c r="F25" i="5"/>
  <c r="G25" i="5"/>
  <c r="H25" i="5"/>
  <c r="I25" i="5"/>
  <c r="J25" i="5"/>
  <c r="K25" i="5"/>
  <c r="D26" i="5"/>
  <c r="E26" i="5"/>
  <c r="F26" i="5"/>
  <c r="G26" i="5"/>
  <c r="H26" i="5"/>
  <c r="I26" i="5"/>
  <c r="J26" i="5"/>
  <c r="K26" i="5"/>
  <c r="D27" i="5"/>
  <c r="E27" i="5"/>
  <c r="F27" i="5"/>
  <c r="G27" i="5"/>
  <c r="H27" i="5"/>
  <c r="I27" i="5"/>
  <c r="J27" i="5"/>
  <c r="K27" i="5"/>
  <c r="C27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I64" i="32" l="1"/>
  <c r="I29" i="32"/>
  <c r="H26" i="32"/>
  <c r="H82" i="32" s="1"/>
  <c r="H24" i="32"/>
  <c r="H80" i="32" s="1"/>
  <c r="H22" i="32"/>
  <c r="H78" i="32" s="1"/>
  <c r="H20" i="32"/>
  <c r="H76" i="32" s="1"/>
  <c r="H18" i="32"/>
  <c r="H74" i="32" s="1"/>
  <c r="H16" i="32"/>
  <c r="H72" i="32" s="1"/>
  <c r="H14" i="32"/>
  <c r="H70" i="32" s="1"/>
  <c r="H12" i="32"/>
  <c r="H68" i="32" s="1"/>
  <c r="H10" i="32"/>
  <c r="H66" i="32" s="1"/>
  <c r="H8" i="32"/>
  <c r="H28" i="32"/>
  <c r="H84" i="32" s="1"/>
  <c r="H27" i="32"/>
  <c r="H83" i="32" s="1"/>
  <c r="H25" i="32"/>
  <c r="H81" i="32" s="1"/>
  <c r="H23" i="32"/>
  <c r="H79" i="32" s="1"/>
  <c r="H21" i="32"/>
  <c r="H77" i="32" s="1"/>
  <c r="H19" i="32"/>
  <c r="H75" i="32" s="1"/>
  <c r="H17" i="32"/>
  <c r="H73" i="32" s="1"/>
  <c r="H15" i="32"/>
  <c r="H71" i="32" s="1"/>
  <c r="H13" i="32"/>
  <c r="H69" i="32" s="1"/>
  <c r="H11" i="32"/>
  <c r="H67" i="32" s="1"/>
  <c r="H9" i="32"/>
  <c r="H65" i="32" s="1"/>
  <c r="H63" i="32"/>
  <c r="K63" i="32"/>
  <c r="K85" i="32" s="1"/>
  <c r="M86" i="32" s="1"/>
  <c r="I63" i="32"/>
  <c r="BB28" i="5"/>
  <c r="AJ28" i="5"/>
  <c r="AH28" i="5"/>
  <c r="AD28" i="5"/>
  <c r="AB28" i="5"/>
  <c r="Z28" i="5"/>
  <c r="X28" i="5"/>
  <c r="AW28" i="5"/>
  <c r="AT28" i="5"/>
  <c r="AR28" i="5"/>
  <c r="C28" i="5"/>
  <c r="K28" i="5"/>
  <c r="I28" i="5"/>
  <c r="G28" i="5"/>
  <c r="E28" i="5"/>
  <c r="Q28" i="5"/>
  <c r="O28" i="5"/>
  <c r="J28" i="5"/>
  <c r="H28" i="5"/>
  <c r="F28" i="5"/>
  <c r="D28" i="5"/>
  <c r="P28" i="5"/>
  <c r="N28" i="5"/>
  <c r="AK28" i="5"/>
  <c r="AI28" i="5"/>
  <c r="AE28" i="5"/>
  <c r="AC28" i="5"/>
  <c r="AA28" i="5"/>
  <c r="Y28" i="5"/>
  <c r="W28" i="5"/>
  <c r="AV28" i="5"/>
  <c r="AS28" i="5"/>
  <c r="AQ28" i="5"/>
  <c r="AZ28" i="5"/>
  <c r="AY28" i="5"/>
  <c r="AP28" i="5"/>
  <c r="V28" i="5"/>
  <c r="B8" i="5"/>
  <c r="B9" i="5"/>
  <c r="B7" i="5"/>
  <c r="B6" i="5"/>
  <c r="I85" i="32" l="1"/>
  <c r="H64" i="32"/>
  <c r="H85" i="32" s="1"/>
  <c r="H29" i="32"/>
  <c r="B28" i="5"/>
  <c r="AX180" i="5"/>
  <c r="AU180" i="5"/>
  <c r="AX179" i="5"/>
  <c r="AU179" i="5"/>
  <c r="AX178" i="5"/>
  <c r="AU178" i="5"/>
  <c r="AX177" i="5"/>
  <c r="AU177" i="5"/>
  <c r="AX176" i="5"/>
  <c r="AU176" i="5"/>
  <c r="AX175" i="5"/>
  <c r="AX27" i="5" s="1"/>
  <c r="AU175" i="5"/>
  <c r="AU27" i="5" s="1"/>
  <c r="AX173" i="5"/>
  <c r="AU173" i="5"/>
  <c r="AX172" i="5"/>
  <c r="AU172" i="5"/>
  <c r="AX171" i="5"/>
  <c r="AU171" i="5"/>
  <c r="AX170" i="5"/>
  <c r="AU170" i="5"/>
  <c r="AX169" i="5"/>
  <c r="AU169" i="5"/>
  <c r="AX168" i="5"/>
  <c r="AU168" i="5"/>
  <c r="AX167" i="5"/>
  <c r="AU167" i="5"/>
  <c r="AX165" i="5"/>
  <c r="AU165" i="5"/>
  <c r="AX164" i="5"/>
  <c r="AU164" i="5"/>
  <c r="AX163" i="5"/>
  <c r="AU163" i="5"/>
  <c r="AX162" i="5"/>
  <c r="AU162" i="5"/>
  <c r="AX161" i="5"/>
  <c r="AU161" i="5"/>
  <c r="AX160" i="5"/>
  <c r="AU160" i="5"/>
  <c r="AX159" i="5"/>
  <c r="AX25" i="5" s="1"/>
  <c r="AU159" i="5"/>
  <c r="AU25" i="5" s="1"/>
  <c r="AX157" i="5"/>
  <c r="AU157" i="5"/>
  <c r="AX156" i="5"/>
  <c r="AU156" i="5"/>
  <c r="AX155" i="5"/>
  <c r="AU155" i="5"/>
  <c r="AX154" i="5"/>
  <c r="AX24" i="5" s="1"/>
  <c r="AU154" i="5"/>
  <c r="AU24" i="5" s="1"/>
  <c r="AX152" i="5"/>
  <c r="AU152" i="5"/>
  <c r="AX151" i="5"/>
  <c r="AU151" i="5"/>
  <c r="AX150" i="5"/>
  <c r="AU150" i="5"/>
  <c r="AX149" i="5"/>
  <c r="AU149" i="5"/>
  <c r="AU23" i="5" s="1"/>
  <c r="AX148" i="5"/>
  <c r="AX142" i="5"/>
  <c r="AU142" i="5"/>
  <c r="AX141" i="5"/>
  <c r="AU141" i="5"/>
  <c r="AX140" i="5"/>
  <c r="AU140" i="5"/>
  <c r="AX139" i="5"/>
  <c r="AU139" i="5"/>
  <c r="AX138" i="5"/>
  <c r="AX22" i="5" s="1"/>
  <c r="AU138" i="5"/>
  <c r="AU22" i="5" s="1"/>
  <c r="AX136" i="5"/>
  <c r="AU136" i="5"/>
  <c r="AX135" i="5"/>
  <c r="AU135" i="5"/>
  <c r="AX134" i="5"/>
  <c r="AU134" i="5"/>
  <c r="AX132" i="5"/>
  <c r="AU132" i="5"/>
  <c r="AX131" i="5"/>
  <c r="AU131" i="5"/>
  <c r="AX130" i="5"/>
  <c r="AX20" i="5" s="1"/>
  <c r="AU130" i="5"/>
  <c r="AU20" i="5" s="1"/>
  <c r="AX128" i="5"/>
  <c r="AU128" i="5"/>
  <c r="AX127" i="5"/>
  <c r="AU127" i="5"/>
  <c r="AX126" i="5"/>
  <c r="AU126" i="5"/>
  <c r="AX125" i="5"/>
  <c r="AU125" i="5"/>
  <c r="AX124" i="5"/>
  <c r="AU124" i="5"/>
  <c r="AX123" i="5"/>
  <c r="AU123" i="5"/>
  <c r="AX122" i="5"/>
  <c r="AU122" i="5"/>
  <c r="AX120" i="5"/>
  <c r="AU120" i="5"/>
  <c r="AX119" i="5"/>
  <c r="AU119" i="5"/>
  <c r="AX118" i="5"/>
  <c r="AU118" i="5"/>
  <c r="AX117" i="5"/>
  <c r="AU117" i="5"/>
  <c r="AX116" i="5"/>
  <c r="AX18" i="5" s="1"/>
  <c r="AU116" i="5"/>
  <c r="AU18" i="5" s="1"/>
  <c r="AX114" i="5"/>
  <c r="AU114" i="5"/>
  <c r="AX113" i="5"/>
  <c r="AX17" i="5" s="1"/>
  <c r="AU113" i="5"/>
  <c r="AU17" i="5" s="1"/>
  <c r="AX111" i="5"/>
  <c r="AU111" i="5"/>
  <c r="AX110" i="5"/>
  <c r="AU110" i="5"/>
  <c r="AX109" i="5"/>
  <c r="AU109" i="5"/>
  <c r="AX108" i="5"/>
  <c r="AU108" i="5"/>
  <c r="AX107" i="5"/>
  <c r="AU107" i="5"/>
  <c r="AX106" i="5"/>
  <c r="AX16" i="5" s="1"/>
  <c r="AU106" i="5"/>
  <c r="AU16" i="5" s="1"/>
  <c r="AX100" i="5"/>
  <c r="AU100" i="5"/>
  <c r="AX99" i="5"/>
  <c r="AU99" i="5"/>
  <c r="AX98" i="5"/>
  <c r="AU98" i="5"/>
  <c r="AX96" i="5"/>
  <c r="AU96" i="5"/>
  <c r="AX95" i="5"/>
  <c r="AU95" i="5"/>
  <c r="AX94" i="5"/>
  <c r="AU94" i="5"/>
  <c r="AX93" i="5"/>
  <c r="AU93" i="5"/>
  <c r="AX92" i="5"/>
  <c r="AU92" i="5"/>
  <c r="AX91" i="5"/>
  <c r="AU91" i="5"/>
  <c r="AX90" i="5"/>
  <c r="AX14" i="5" s="1"/>
  <c r="AU90" i="5"/>
  <c r="AU14" i="5" s="1"/>
  <c r="AX88" i="5"/>
  <c r="AU88" i="5"/>
  <c r="AX87" i="5"/>
  <c r="AU87" i="5"/>
  <c r="AX86" i="5"/>
  <c r="AU86" i="5"/>
  <c r="AX85" i="5"/>
  <c r="AU85" i="5"/>
  <c r="AX84" i="5"/>
  <c r="AU84" i="5"/>
  <c r="AX82" i="5"/>
  <c r="AX81" i="5"/>
  <c r="AU81" i="5"/>
  <c r="AX80" i="5"/>
  <c r="AU80" i="5"/>
  <c r="AX79" i="5"/>
  <c r="AU79" i="5"/>
  <c r="AX78" i="5"/>
  <c r="AU78" i="5"/>
  <c r="AX77" i="5"/>
  <c r="AU77" i="5"/>
  <c r="AX76" i="5"/>
  <c r="AU76" i="5"/>
  <c r="AX75" i="5"/>
  <c r="AU75" i="5"/>
  <c r="AX74" i="5"/>
  <c r="AU74" i="5"/>
  <c r="AU12" i="5" s="1"/>
  <c r="AX72" i="5"/>
  <c r="AU72" i="5"/>
  <c r="AX71" i="5"/>
  <c r="AU71" i="5"/>
  <c r="AX70" i="5"/>
  <c r="AX11" i="5" s="1"/>
  <c r="AU70" i="5"/>
  <c r="AX64" i="5"/>
  <c r="AU64" i="5"/>
  <c r="AX63" i="5"/>
  <c r="AU63" i="5"/>
  <c r="AX62" i="5"/>
  <c r="AU62" i="5"/>
  <c r="AX61" i="5"/>
  <c r="AX10" i="5" s="1"/>
  <c r="AU61" i="5"/>
  <c r="AX59" i="5"/>
  <c r="AU59" i="5"/>
  <c r="AX58" i="5"/>
  <c r="AU58" i="5"/>
  <c r="AX57" i="5"/>
  <c r="AU57" i="5"/>
  <c r="AX56" i="5"/>
  <c r="AU56" i="5"/>
  <c r="AX55" i="5"/>
  <c r="AU55" i="5"/>
  <c r="AX54" i="5"/>
  <c r="AX9" i="5" s="1"/>
  <c r="AU54" i="5"/>
  <c r="AX52" i="5"/>
  <c r="AU52" i="5"/>
  <c r="AX51" i="5"/>
  <c r="AU51" i="5"/>
  <c r="AX50" i="5"/>
  <c r="AU50" i="5"/>
  <c r="AX49" i="5"/>
  <c r="AU49" i="5"/>
  <c r="AX48" i="5"/>
  <c r="AU48" i="5"/>
  <c r="AX47" i="5"/>
  <c r="AU47" i="5"/>
  <c r="AX46" i="5"/>
  <c r="AU46" i="5"/>
  <c r="AX45" i="5"/>
  <c r="AX8" i="5" s="1"/>
  <c r="AU45" i="5"/>
  <c r="AX43" i="5"/>
  <c r="AU43" i="5"/>
  <c r="AX42" i="5"/>
  <c r="AU42" i="5"/>
  <c r="AX41" i="5"/>
  <c r="AU41" i="5"/>
  <c r="AX40" i="5"/>
  <c r="AX7" i="5" s="1"/>
  <c r="AU40" i="5"/>
  <c r="AX38" i="5"/>
  <c r="AU38" i="5"/>
  <c r="AX37" i="5"/>
  <c r="AU37" i="5"/>
  <c r="AX36" i="5"/>
  <c r="AU36" i="5"/>
  <c r="AX35" i="5"/>
  <c r="AU35" i="5"/>
  <c r="AX34" i="5"/>
  <c r="AU34" i="5"/>
  <c r="AU6" i="5" s="1"/>
  <c r="AM180" i="5"/>
  <c r="AL180" i="5"/>
  <c r="AG180" i="5"/>
  <c r="AF180" i="5"/>
  <c r="AM179" i="5"/>
  <c r="AL179" i="5"/>
  <c r="AG179" i="5"/>
  <c r="AF179" i="5"/>
  <c r="AM178" i="5"/>
  <c r="AL178" i="5"/>
  <c r="AG178" i="5"/>
  <c r="AF178" i="5"/>
  <c r="AM177" i="5"/>
  <c r="AL177" i="5"/>
  <c r="AG177" i="5"/>
  <c r="AF177" i="5"/>
  <c r="AM176" i="5"/>
  <c r="AL176" i="5"/>
  <c r="AG176" i="5"/>
  <c r="AF176" i="5"/>
  <c r="AM175" i="5"/>
  <c r="AM27" i="5" s="1"/>
  <c r="AL175" i="5"/>
  <c r="AL27" i="5" s="1"/>
  <c r="AG175" i="5"/>
  <c r="AG27" i="5" s="1"/>
  <c r="AF175" i="5"/>
  <c r="AF27" i="5" s="1"/>
  <c r="AM173" i="5"/>
  <c r="AL173" i="5"/>
  <c r="AG173" i="5"/>
  <c r="AF173" i="5"/>
  <c r="AM172" i="5"/>
  <c r="AL172" i="5"/>
  <c r="AG172" i="5"/>
  <c r="AF172" i="5"/>
  <c r="AM171" i="5"/>
  <c r="AL171" i="5"/>
  <c r="AG171" i="5"/>
  <c r="AF171" i="5"/>
  <c r="AM170" i="5"/>
  <c r="AL170" i="5"/>
  <c r="AG170" i="5"/>
  <c r="AF170" i="5"/>
  <c r="AM169" i="5"/>
  <c r="AL169" i="5"/>
  <c r="AG169" i="5"/>
  <c r="AF169" i="5"/>
  <c r="AM168" i="5"/>
  <c r="AL168" i="5"/>
  <c r="AG168" i="5"/>
  <c r="AF168" i="5"/>
  <c r="AM167" i="5"/>
  <c r="AL167" i="5"/>
  <c r="AL26" i="5" s="1"/>
  <c r="AG167" i="5"/>
  <c r="AG26" i="5" s="1"/>
  <c r="AF167" i="5"/>
  <c r="AF26" i="5" s="1"/>
  <c r="AM165" i="5"/>
  <c r="AL165" i="5"/>
  <c r="AG165" i="5"/>
  <c r="AF165" i="5"/>
  <c r="AM164" i="5"/>
  <c r="AL164" i="5"/>
  <c r="AG164" i="5"/>
  <c r="AF164" i="5"/>
  <c r="AM163" i="5"/>
  <c r="AL163" i="5"/>
  <c r="AG163" i="5"/>
  <c r="AF163" i="5"/>
  <c r="AM162" i="5"/>
  <c r="AL162" i="5"/>
  <c r="AG162" i="5"/>
  <c r="AF162" i="5"/>
  <c r="AM161" i="5"/>
  <c r="AL161" i="5"/>
  <c r="AG161" i="5"/>
  <c r="AF161" i="5"/>
  <c r="AM160" i="5"/>
  <c r="AL160" i="5"/>
  <c r="AG160" i="5"/>
  <c r="AF160" i="5"/>
  <c r="AM159" i="5"/>
  <c r="AM25" i="5" s="1"/>
  <c r="AL159" i="5"/>
  <c r="AL25" i="5" s="1"/>
  <c r="AG159" i="5"/>
  <c r="AG25" i="5" s="1"/>
  <c r="AF159" i="5"/>
  <c r="AF25" i="5" s="1"/>
  <c r="AM157" i="5"/>
  <c r="AL157" i="5"/>
  <c r="AG157" i="5"/>
  <c r="AF157" i="5"/>
  <c r="AM156" i="5"/>
  <c r="AL156" i="5"/>
  <c r="AG156" i="5"/>
  <c r="AF156" i="5"/>
  <c r="AM155" i="5"/>
  <c r="AL155" i="5"/>
  <c r="AG155" i="5"/>
  <c r="AF155" i="5"/>
  <c r="AM154" i="5"/>
  <c r="AM24" i="5" s="1"/>
  <c r="AL154" i="5"/>
  <c r="AL24" i="5" s="1"/>
  <c r="AG154" i="5"/>
  <c r="AG24" i="5" s="1"/>
  <c r="AF154" i="5"/>
  <c r="AF24" i="5" s="1"/>
  <c r="AM152" i="5"/>
  <c r="AL152" i="5"/>
  <c r="AG152" i="5"/>
  <c r="AF152" i="5"/>
  <c r="AM151" i="5"/>
  <c r="AL151" i="5"/>
  <c r="AG151" i="5"/>
  <c r="AF151" i="5"/>
  <c r="AM150" i="5"/>
  <c r="AL150" i="5"/>
  <c r="AG150" i="5"/>
  <c r="AF150" i="5"/>
  <c r="AM149" i="5"/>
  <c r="AL149" i="5"/>
  <c r="AG149" i="5"/>
  <c r="AF149" i="5"/>
  <c r="AM148" i="5"/>
  <c r="AL148" i="5"/>
  <c r="AG148" i="5"/>
  <c r="AF148" i="5"/>
  <c r="AM142" i="5"/>
  <c r="AL142" i="5"/>
  <c r="AG142" i="5"/>
  <c r="AF142" i="5"/>
  <c r="AM141" i="5"/>
  <c r="AL141" i="5"/>
  <c r="AG141" i="5"/>
  <c r="AF141" i="5"/>
  <c r="AM140" i="5"/>
  <c r="AL140" i="5"/>
  <c r="AG140" i="5"/>
  <c r="AF140" i="5"/>
  <c r="AM139" i="5"/>
  <c r="AL139" i="5"/>
  <c r="AG139" i="5"/>
  <c r="AF139" i="5"/>
  <c r="AM138" i="5"/>
  <c r="AL138" i="5"/>
  <c r="AL22" i="5" s="1"/>
  <c r="AG138" i="5"/>
  <c r="AG22" i="5" s="1"/>
  <c r="AF138" i="5"/>
  <c r="AF22" i="5" s="1"/>
  <c r="AM136" i="5"/>
  <c r="AL136" i="5"/>
  <c r="AG136" i="5"/>
  <c r="AF136" i="5"/>
  <c r="AM135" i="5"/>
  <c r="AL135" i="5"/>
  <c r="AG135" i="5"/>
  <c r="AF135" i="5"/>
  <c r="AM134" i="5"/>
  <c r="AM21" i="5" s="1"/>
  <c r="AL134" i="5"/>
  <c r="AL21" i="5" s="1"/>
  <c r="AG134" i="5"/>
  <c r="AG21" i="5" s="1"/>
  <c r="AF134" i="5"/>
  <c r="AF21" i="5" s="1"/>
  <c r="AM132" i="5"/>
  <c r="AL132" i="5"/>
  <c r="AG132" i="5"/>
  <c r="AF132" i="5"/>
  <c r="AM131" i="5"/>
  <c r="AL131" i="5"/>
  <c r="AG131" i="5"/>
  <c r="AF131" i="5"/>
  <c r="AM130" i="5"/>
  <c r="AM20" i="5" s="1"/>
  <c r="AL130" i="5"/>
  <c r="AL20" i="5" s="1"/>
  <c r="AG130" i="5"/>
  <c r="AG20" i="5" s="1"/>
  <c r="AF130" i="5"/>
  <c r="AF20" i="5" s="1"/>
  <c r="AM128" i="5"/>
  <c r="AL128" i="5"/>
  <c r="AG128" i="5"/>
  <c r="AF128" i="5"/>
  <c r="AM127" i="5"/>
  <c r="AL127" i="5"/>
  <c r="AG127" i="5"/>
  <c r="AF127" i="5"/>
  <c r="AM126" i="5"/>
  <c r="AL126" i="5"/>
  <c r="AG126" i="5"/>
  <c r="AF126" i="5"/>
  <c r="AM125" i="5"/>
  <c r="AL125" i="5"/>
  <c r="AG125" i="5"/>
  <c r="AF125" i="5"/>
  <c r="AM124" i="5"/>
  <c r="AL124" i="5"/>
  <c r="AG124" i="5"/>
  <c r="AF124" i="5"/>
  <c r="AM123" i="5"/>
  <c r="AL123" i="5"/>
  <c r="AG123" i="5"/>
  <c r="AF123" i="5"/>
  <c r="AM122" i="5"/>
  <c r="AM19" i="5" s="1"/>
  <c r="AL122" i="5"/>
  <c r="AL19" i="5" s="1"/>
  <c r="AG122" i="5"/>
  <c r="AG19" i="5" s="1"/>
  <c r="AF122" i="5"/>
  <c r="AF19" i="5" s="1"/>
  <c r="AM120" i="5"/>
  <c r="AL120" i="5"/>
  <c r="AG120" i="5"/>
  <c r="AF120" i="5"/>
  <c r="AM119" i="5"/>
  <c r="AL119" i="5"/>
  <c r="AG119" i="5"/>
  <c r="AF119" i="5"/>
  <c r="AM118" i="5"/>
  <c r="AL118" i="5"/>
  <c r="AG118" i="5"/>
  <c r="AF118" i="5"/>
  <c r="AM117" i="5"/>
  <c r="AL117" i="5"/>
  <c r="AG117" i="5"/>
  <c r="AF117" i="5"/>
  <c r="AM116" i="5"/>
  <c r="AM18" i="5" s="1"/>
  <c r="AL116" i="5"/>
  <c r="AL18" i="5" s="1"/>
  <c r="AG116" i="5"/>
  <c r="AG18" i="5" s="1"/>
  <c r="AF116" i="5"/>
  <c r="AF18" i="5" s="1"/>
  <c r="AM114" i="5"/>
  <c r="AL114" i="5"/>
  <c r="AG114" i="5"/>
  <c r="AF114" i="5"/>
  <c r="AM113" i="5"/>
  <c r="AM17" i="5" s="1"/>
  <c r="AL113" i="5"/>
  <c r="AL17" i="5" s="1"/>
  <c r="AG113" i="5"/>
  <c r="AG17" i="5" s="1"/>
  <c r="AF113" i="5"/>
  <c r="AF17" i="5" s="1"/>
  <c r="AM111" i="5"/>
  <c r="AL111" i="5"/>
  <c r="AG111" i="5"/>
  <c r="AF111" i="5"/>
  <c r="AM110" i="5"/>
  <c r="AL110" i="5"/>
  <c r="AG110" i="5"/>
  <c r="AF110" i="5"/>
  <c r="AM109" i="5"/>
  <c r="AL109" i="5"/>
  <c r="AG109" i="5"/>
  <c r="AF109" i="5"/>
  <c r="AM108" i="5"/>
  <c r="AL108" i="5"/>
  <c r="AG108" i="5"/>
  <c r="AF108" i="5"/>
  <c r="AM107" i="5"/>
  <c r="AL107" i="5"/>
  <c r="AG107" i="5"/>
  <c r="AF107" i="5"/>
  <c r="AM106" i="5"/>
  <c r="AM16" i="5" s="1"/>
  <c r="AL106" i="5"/>
  <c r="AL16" i="5" s="1"/>
  <c r="AG106" i="5"/>
  <c r="AG16" i="5" s="1"/>
  <c r="AF106" i="5"/>
  <c r="AF16" i="5" s="1"/>
  <c r="AM100" i="5"/>
  <c r="AL100" i="5"/>
  <c r="AG100" i="5"/>
  <c r="AF100" i="5"/>
  <c r="AM99" i="5"/>
  <c r="AL99" i="5"/>
  <c r="AG99" i="5"/>
  <c r="AF99" i="5"/>
  <c r="AM98" i="5"/>
  <c r="AM15" i="5" s="1"/>
  <c r="AL98" i="5"/>
  <c r="AL15" i="5" s="1"/>
  <c r="AG98" i="5"/>
  <c r="AG15" i="5" s="1"/>
  <c r="AF98" i="5"/>
  <c r="AF15" i="5" s="1"/>
  <c r="AM96" i="5"/>
  <c r="AL96" i="5"/>
  <c r="AG96" i="5"/>
  <c r="AF96" i="5"/>
  <c r="AM95" i="5"/>
  <c r="AL95" i="5"/>
  <c r="AG95" i="5"/>
  <c r="AF95" i="5"/>
  <c r="AM94" i="5"/>
  <c r="AL94" i="5"/>
  <c r="AG94" i="5"/>
  <c r="AF94" i="5"/>
  <c r="AM93" i="5"/>
  <c r="AL93" i="5"/>
  <c r="AG93" i="5"/>
  <c r="AF93" i="5"/>
  <c r="AM92" i="5"/>
  <c r="AL92" i="5"/>
  <c r="AG92" i="5"/>
  <c r="AF92" i="5"/>
  <c r="AM91" i="5"/>
  <c r="AL91" i="5"/>
  <c r="AG91" i="5"/>
  <c r="AF91" i="5"/>
  <c r="AM90" i="5"/>
  <c r="AM14" i="5" s="1"/>
  <c r="AL90" i="5"/>
  <c r="AL14" i="5" s="1"/>
  <c r="AG90" i="5"/>
  <c r="AG14" i="5" s="1"/>
  <c r="AF90" i="5"/>
  <c r="AF14" i="5" s="1"/>
  <c r="AM88" i="5"/>
  <c r="AL88" i="5"/>
  <c r="AG88" i="5"/>
  <c r="AF88" i="5"/>
  <c r="AM87" i="5"/>
  <c r="AL87" i="5"/>
  <c r="AG87" i="5"/>
  <c r="AF87" i="5"/>
  <c r="AM86" i="5"/>
  <c r="AL86" i="5"/>
  <c r="AG86" i="5"/>
  <c r="AF86" i="5"/>
  <c r="AM85" i="5"/>
  <c r="AL85" i="5"/>
  <c r="AG85" i="5"/>
  <c r="AF85" i="5"/>
  <c r="AM84" i="5"/>
  <c r="AM13" i="5" s="1"/>
  <c r="AL84" i="5"/>
  <c r="AL13" i="5" s="1"/>
  <c r="AG84" i="5"/>
  <c r="AG13" i="5" s="1"/>
  <c r="AF84" i="5"/>
  <c r="AF13" i="5" s="1"/>
  <c r="AM82" i="5"/>
  <c r="AL82" i="5"/>
  <c r="AG82" i="5"/>
  <c r="AF82" i="5"/>
  <c r="AM81" i="5"/>
  <c r="AL81" i="5"/>
  <c r="AG81" i="5"/>
  <c r="AF81" i="5"/>
  <c r="AM80" i="5"/>
  <c r="AL80" i="5"/>
  <c r="AG80" i="5"/>
  <c r="AF80" i="5"/>
  <c r="AM79" i="5"/>
  <c r="AL79" i="5"/>
  <c r="AG79" i="5"/>
  <c r="AF79" i="5"/>
  <c r="AM78" i="5"/>
  <c r="AL78" i="5"/>
  <c r="AG78" i="5"/>
  <c r="AF78" i="5"/>
  <c r="AM77" i="5"/>
  <c r="AL77" i="5"/>
  <c r="AG77" i="5"/>
  <c r="AF77" i="5"/>
  <c r="AM76" i="5"/>
  <c r="AL76" i="5"/>
  <c r="AG76" i="5"/>
  <c r="AF76" i="5"/>
  <c r="AM75" i="5"/>
  <c r="AL75" i="5"/>
  <c r="AG75" i="5"/>
  <c r="AF75" i="5"/>
  <c r="AM74" i="5"/>
  <c r="AM12" i="5" s="1"/>
  <c r="AL74" i="5"/>
  <c r="AL12" i="5" s="1"/>
  <c r="AG74" i="5"/>
  <c r="AF74" i="5"/>
  <c r="AM72" i="5"/>
  <c r="AL72" i="5"/>
  <c r="AG72" i="5"/>
  <c r="AF72" i="5"/>
  <c r="AM71" i="5"/>
  <c r="AL71" i="5"/>
  <c r="AG71" i="5"/>
  <c r="AF71" i="5"/>
  <c r="AM70" i="5"/>
  <c r="AM11" i="5" s="1"/>
  <c r="AL70" i="5"/>
  <c r="AL11" i="5" s="1"/>
  <c r="AG70" i="5"/>
  <c r="AG11" i="5" s="1"/>
  <c r="AF70" i="5"/>
  <c r="AF11" i="5" s="1"/>
  <c r="AM64" i="5"/>
  <c r="AL64" i="5"/>
  <c r="AG64" i="5"/>
  <c r="AF64" i="5"/>
  <c r="AM63" i="5"/>
  <c r="AL63" i="5"/>
  <c r="AG63" i="5"/>
  <c r="AF63" i="5"/>
  <c r="AM62" i="5"/>
  <c r="AL62" i="5"/>
  <c r="AG62" i="5"/>
  <c r="AF62" i="5"/>
  <c r="AM61" i="5"/>
  <c r="AM10" i="5" s="1"/>
  <c r="AL61" i="5"/>
  <c r="AL10" i="5" s="1"/>
  <c r="AG61" i="5"/>
  <c r="AG10" i="5" s="1"/>
  <c r="AF61" i="5"/>
  <c r="AF10" i="5" s="1"/>
  <c r="AM59" i="5"/>
  <c r="AL59" i="5"/>
  <c r="AG59" i="5"/>
  <c r="AF59" i="5"/>
  <c r="AM58" i="5"/>
  <c r="AL58" i="5"/>
  <c r="AG58" i="5"/>
  <c r="AF58" i="5"/>
  <c r="AM57" i="5"/>
  <c r="AL57" i="5"/>
  <c r="AG57" i="5"/>
  <c r="AF57" i="5"/>
  <c r="AM56" i="5"/>
  <c r="AL56" i="5"/>
  <c r="AG56" i="5"/>
  <c r="AF56" i="5"/>
  <c r="AM55" i="5"/>
  <c r="AL55" i="5"/>
  <c r="AG55" i="5"/>
  <c r="AF55" i="5"/>
  <c r="AM54" i="5"/>
  <c r="AM9" i="5" s="1"/>
  <c r="AL54" i="5"/>
  <c r="AL9" i="5" s="1"/>
  <c r="AG54" i="5"/>
  <c r="AG9" i="5" s="1"/>
  <c r="AF54" i="5"/>
  <c r="AF9" i="5" s="1"/>
  <c r="AM52" i="5"/>
  <c r="AL52" i="5"/>
  <c r="AG52" i="5"/>
  <c r="AF52" i="5"/>
  <c r="AM51" i="5"/>
  <c r="AL51" i="5"/>
  <c r="AG51" i="5"/>
  <c r="AF51" i="5"/>
  <c r="AM50" i="5"/>
  <c r="AL50" i="5"/>
  <c r="AG50" i="5"/>
  <c r="AF50" i="5"/>
  <c r="AM49" i="5"/>
  <c r="AL49" i="5"/>
  <c r="AG49" i="5"/>
  <c r="AF49" i="5"/>
  <c r="AM48" i="5"/>
  <c r="AL48" i="5"/>
  <c r="AG48" i="5"/>
  <c r="AF48" i="5"/>
  <c r="AM47" i="5"/>
  <c r="AL47" i="5"/>
  <c r="AG47" i="5"/>
  <c r="AF47" i="5"/>
  <c r="AM46" i="5"/>
  <c r="AL46" i="5"/>
  <c r="AG46" i="5"/>
  <c r="AF46" i="5"/>
  <c r="AM45" i="5"/>
  <c r="AM8" i="5" s="1"/>
  <c r="AL45" i="5"/>
  <c r="AL8" i="5" s="1"/>
  <c r="AG45" i="5"/>
  <c r="AG8" i="5" s="1"/>
  <c r="AF45" i="5"/>
  <c r="AF8" i="5" s="1"/>
  <c r="AM43" i="5"/>
  <c r="AL43" i="5"/>
  <c r="AG43" i="5"/>
  <c r="AF43" i="5"/>
  <c r="AM42" i="5"/>
  <c r="AL42" i="5"/>
  <c r="AG42" i="5"/>
  <c r="AF42" i="5"/>
  <c r="AM41" i="5"/>
  <c r="AL41" i="5"/>
  <c r="AG41" i="5"/>
  <c r="AF41" i="5"/>
  <c r="AM40" i="5"/>
  <c r="AM7" i="5" s="1"/>
  <c r="AL40" i="5"/>
  <c r="AL7" i="5" s="1"/>
  <c r="AG40" i="5"/>
  <c r="AG7" i="5" s="1"/>
  <c r="AF40" i="5"/>
  <c r="AF7" i="5" s="1"/>
  <c r="AM38" i="5"/>
  <c r="AL38" i="5"/>
  <c r="AG38" i="5"/>
  <c r="AF38" i="5"/>
  <c r="AM37" i="5"/>
  <c r="AL37" i="5"/>
  <c r="AG37" i="5"/>
  <c r="AF37" i="5"/>
  <c r="AM36" i="5"/>
  <c r="AL36" i="5"/>
  <c r="AG36" i="5"/>
  <c r="AF36" i="5"/>
  <c r="AM35" i="5"/>
  <c r="AL35" i="5"/>
  <c r="AG35" i="5"/>
  <c r="AF35" i="5"/>
  <c r="AM34" i="5"/>
  <c r="AL34" i="5"/>
  <c r="AL6" i="5" s="1"/>
  <c r="AG34" i="5"/>
  <c r="AG6" i="5" s="1"/>
  <c r="AF34" i="5"/>
  <c r="AF6" i="5" s="1"/>
  <c r="AM6" i="5" l="1"/>
  <c r="AX6" i="5"/>
  <c r="AU13" i="5"/>
  <c r="AU19" i="5"/>
  <c r="AU21" i="5"/>
  <c r="AU26" i="5"/>
  <c r="AU7" i="5"/>
  <c r="AU8" i="5"/>
  <c r="AU9" i="5"/>
  <c r="AU10" i="5"/>
  <c r="AX13" i="5"/>
  <c r="AX15" i="5"/>
  <c r="AX19" i="5"/>
  <c r="AX21" i="5"/>
  <c r="AX26" i="5"/>
  <c r="AM26" i="5"/>
  <c r="AG23" i="5"/>
  <c r="AM23" i="5"/>
  <c r="AF23" i="5"/>
  <c r="AL23" i="5"/>
  <c r="AL28" i="5" s="1"/>
  <c r="AX23" i="5"/>
  <c r="AU11" i="5"/>
  <c r="AM22" i="5"/>
  <c r="AX12" i="5"/>
  <c r="AG12" i="5"/>
  <c r="AG28" i="5" s="1"/>
  <c r="AF12" i="5"/>
  <c r="AU15" i="5"/>
  <c r="AF28" i="5" l="1"/>
  <c r="AX28" i="5"/>
  <c r="AM28" i="5"/>
  <c r="AU28" i="5"/>
  <c r="R34" i="5" l="1"/>
  <c r="S34" i="5"/>
  <c r="R35" i="5"/>
  <c r="S35" i="5"/>
  <c r="R36" i="5"/>
  <c r="S36" i="5"/>
  <c r="R37" i="5"/>
  <c r="S37" i="5"/>
  <c r="R38" i="5"/>
  <c r="S38" i="5"/>
  <c r="R40" i="5"/>
  <c r="S40" i="5"/>
  <c r="R41" i="5"/>
  <c r="S41" i="5"/>
  <c r="R42" i="5"/>
  <c r="S42" i="5"/>
  <c r="R43" i="5"/>
  <c r="S43" i="5"/>
  <c r="R45" i="5"/>
  <c r="S45" i="5"/>
  <c r="R46" i="5"/>
  <c r="S46" i="5"/>
  <c r="R47" i="5"/>
  <c r="S47" i="5"/>
  <c r="R48" i="5"/>
  <c r="S48" i="5"/>
  <c r="R49" i="5"/>
  <c r="S49" i="5"/>
  <c r="R50" i="5"/>
  <c r="S50" i="5"/>
  <c r="R51" i="5"/>
  <c r="S51" i="5"/>
  <c r="R52" i="5"/>
  <c r="S52" i="5"/>
  <c r="R54" i="5"/>
  <c r="S54" i="5"/>
  <c r="R55" i="5"/>
  <c r="S55" i="5"/>
  <c r="R56" i="5"/>
  <c r="S56" i="5"/>
  <c r="R57" i="5"/>
  <c r="S57" i="5"/>
  <c r="R58" i="5"/>
  <c r="S58" i="5"/>
  <c r="R59" i="5"/>
  <c r="S59" i="5"/>
  <c r="R61" i="5"/>
  <c r="S61" i="5"/>
  <c r="R62" i="5"/>
  <c r="S62" i="5"/>
  <c r="R63" i="5"/>
  <c r="S63" i="5"/>
  <c r="R64" i="5"/>
  <c r="S64" i="5"/>
  <c r="R70" i="5"/>
  <c r="S70" i="5"/>
  <c r="R71" i="5"/>
  <c r="S71" i="5"/>
  <c r="R72" i="5"/>
  <c r="S72" i="5"/>
  <c r="R74" i="5"/>
  <c r="S74" i="5"/>
  <c r="R75" i="5"/>
  <c r="S75" i="5"/>
  <c r="R76" i="5"/>
  <c r="S76" i="5"/>
  <c r="R77" i="5"/>
  <c r="S77" i="5"/>
  <c r="R78" i="5"/>
  <c r="S78" i="5"/>
  <c r="R79" i="5"/>
  <c r="S79" i="5"/>
  <c r="R80" i="5"/>
  <c r="S80" i="5"/>
  <c r="R81" i="5"/>
  <c r="S81" i="5"/>
  <c r="R82" i="5"/>
  <c r="S82" i="5"/>
  <c r="R84" i="5"/>
  <c r="S84" i="5"/>
  <c r="R85" i="5"/>
  <c r="S85" i="5"/>
  <c r="R86" i="5"/>
  <c r="S86" i="5"/>
  <c r="R87" i="5"/>
  <c r="S87" i="5"/>
  <c r="R88" i="5"/>
  <c r="S88" i="5"/>
  <c r="R90" i="5"/>
  <c r="S90" i="5"/>
  <c r="R91" i="5"/>
  <c r="S91" i="5"/>
  <c r="R92" i="5"/>
  <c r="S92" i="5"/>
  <c r="R93" i="5"/>
  <c r="S93" i="5"/>
  <c r="R94" i="5"/>
  <c r="S94" i="5"/>
  <c r="R95" i="5"/>
  <c r="S95" i="5"/>
  <c r="R96" i="5"/>
  <c r="S96" i="5"/>
  <c r="R98" i="5"/>
  <c r="S98" i="5"/>
  <c r="R99" i="5"/>
  <c r="S99" i="5"/>
  <c r="R100" i="5"/>
  <c r="S100" i="5"/>
  <c r="R106" i="5"/>
  <c r="S106" i="5"/>
  <c r="R107" i="5"/>
  <c r="S107" i="5"/>
  <c r="R108" i="5"/>
  <c r="S108" i="5"/>
  <c r="R109" i="5"/>
  <c r="S109" i="5"/>
  <c r="R110" i="5"/>
  <c r="S110" i="5"/>
  <c r="R111" i="5"/>
  <c r="S111" i="5"/>
  <c r="R113" i="5"/>
  <c r="S113" i="5"/>
  <c r="R114" i="5"/>
  <c r="S114" i="5"/>
  <c r="R116" i="5"/>
  <c r="S116" i="5"/>
  <c r="R117" i="5"/>
  <c r="S117" i="5"/>
  <c r="R118" i="5"/>
  <c r="S118" i="5"/>
  <c r="R119" i="5"/>
  <c r="S119" i="5"/>
  <c r="R120" i="5"/>
  <c r="S120" i="5"/>
  <c r="R122" i="5"/>
  <c r="S122" i="5"/>
  <c r="R123" i="5"/>
  <c r="S123" i="5"/>
  <c r="R124" i="5"/>
  <c r="S124" i="5"/>
  <c r="R125" i="5"/>
  <c r="S125" i="5"/>
  <c r="R126" i="5"/>
  <c r="S126" i="5"/>
  <c r="R127" i="5"/>
  <c r="S127" i="5"/>
  <c r="R128" i="5"/>
  <c r="S128" i="5"/>
  <c r="R130" i="5"/>
  <c r="S130" i="5"/>
  <c r="R131" i="5"/>
  <c r="S131" i="5"/>
  <c r="R132" i="5"/>
  <c r="S132" i="5"/>
  <c r="R134" i="5"/>
  <c r="S134" i="5"/>
  <c r="R135" i="5"/>
  <c r="S135" i="5"/>
  <c r="R136" i="5"/>
  <c r="S136" i="5"/>
  <c r="R138" i="5"/>
  <c r="S138" i="5"/>
  <c r="R139" i="5"/>
  <c r="S139" i="5"/>
  <c r="R140" i="5"/>
  <c r="S140" i="5"/>
  <c r="R141" i="5"/>
  <c r="S141" i="5"/>
  <c r="R142" i="5"/>
  <c r="S142" i="5"/>
  <c r="R148" i="5"/>
  <c r="S148" i="5"/>
  <c r="R149" i="5"/>
  <c r="S149" i="5"/>
  <c r="R150" i="5"/>
  <c r="S150" i="5"/>
  <c r="R151" i="5"/>
  <c r="S151" i="5"/>
  <c r="R152" i="5"/>
  <c r="S152" i="5"/>
  <c r="R154" i="5"/>
  <c r="S154" i="5"/>
  <c r="R155" i="5"/>
  <c r="S155" i="5"/>
  <c r="R156" i="5"/>
  <c r="S156" i="5"/>
  <c r="R157" i="5"/>
  <c r="S157" i="5"/>
  <c r="R159" i="5"/>
  <c r="S159" i="5"/>
  <c r="R160" i="5"/>
  <c r="S160" i="5"/>
  <c r="R161" i="5"/>
  <c r="S161" i="5"/>
  <c r="R162" i="5"/>
  <c r="S162" i="5"/>
  <c r="R163" i="5"/>
  <c r="S163" i="5"/>
  <c r="R164" i="5"/>
  <c r="S164" i="5"/>
  <c r="R165" i="5"/>
  <c r="S165" i="5"/>
  <c r="R167" i="5"/>
  <c r="S167" i="5"/>
  <c r="R168" i="5"/>
  <c r="S168" i="5"/>
  <c r="R169" i="5"/>
  <c r="S169" i="5"/>
  <c r="R170" i="5"/>
  <c r="S170" i="5"/>
  <c r="R171" i="5"/>
  <c r="S171" i="5"/>
  <c r="R172" i="5"/>
  <c r="S172" i="5"/>
  <c r="R173" i="5"/>
  <c r="S173" i="5"/>
  <c r="R175" i="5"/>
  <c r="S175" i="5"/>
  <c r="R176" i="5"/>
  <c r="S176" i="5"/>
  <c r="R177" i="5"/>
  <c r="S177" i="5"/>
  <c r="R178" i="5"/>
  <c r="S178" i="5"/>
  <c r="R179" i="5"/>
  <c r="S179" i="5"/>
  <c r="R180" i="5"/>
  <c r="S180" i="5"/>
  <c r="R6" i="5" l="1"/>
  <c r="J7" i="32" s="1"/>
  <c r="R27" i="5"/>
  <c r="J28" i="32" s="1"/>
  <c r="J84" i="32" s="1"/>
  <c r="R26" i="5"/>
  <c r="J27" i="32" s="1"/>
  <c r="J83" i="32" s="1"/>
  <c r="R25" i="5"/>
  <c r="J26" i="32" s="1"/>
  <c r="J82" i="32" s="1"/>
  <c r="R24" i="5"/>
  <c r="J25" i="32" s="1"/>
  <c r="J81" i="32" s="1"/>
  <c r="R23" i="5"/>
  <c r="J24" i="32" s="1"/>
  <c r="J80" i="32" s="1"/>
  <c r="R22" i="5"/>
  <c r="J23" i="32" s="1"/>
  <c r="J79" i="32" s="1"/>
  <c r="R21" i="5"/>
  <c r="J22" i="32" s="1"/>
  <c r="J78" i="32" s="1"/>
  <c r="R20" i="5"/>
  <c r="J21" i="32" s="1"/>
  <c r="J77" i="32" s="1"/>
  <c r="R19" i="5"/>
  <c r="J20" i="32" s="1"/>
  <c r="J76" i="32" s="1"/>
  <c r="R18" i="5"/>
  <c r="J19" i="32" s="1"/>
  <c r="J75" i="32" s="1"/>
  <c r="R17" i="5"/>
  <c r="J18" i="32" s="1"/>
  <c r="J74" i="32" s="1"/>
  <c r="R16" i="5"/>
  <c r="J17" i="32" s="1"/>
  <c r="J73" i="32" s="1"/>
  <c r="R15" i="5"/>
  <c r="J16" i="32" s="1"/>
  <c r="J72" i="32" s="1"/>
  <c r="R14" i="5"/>
  <c r="J15" i="32" s="1"/>
  <c r="J71" i="32" s="1"/>
  <c r="R13" i="5"/>
  <c r="J14" i="32" s="1"/>
  <c r="J70" i="32" s="1"/>
  <c r="R12" i="5"/>
  <c r="J13" i="32" s="1"/>
  <c r="J69" i="32" s="1"/>
  <c r="R11" i="5"/>
  <c r="J12" i="32" s="1"/>
  <c r="J68" i="32" s="1"/>
  <c r="R10" i="5"/>
  <c r="J11" i="32" s="1"/>
  <c r="J67" i="32" s="1"/>
  <c r="R9" i="5"/>
  <c r="J10" i="32" s="1"/>
  <c r="J66" i="32" s="1"/>
  <c r="R8" i="5"/>
  <c r="J9" i="32" s="1"/>
  <c r="J65" i="32" s="1"/>
  <c r="R7" i="5"/>
  <c r="J8" i="32" s="1"/>
  <c r="J64" i="32" s="1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J29" i="32" l="1"/>
  <c r="J63" i="32"/>
  <c r="J85" i="32" s="1"/>
  <c r="L86" i="32" s="1"/>
  <c r="S28" i="5"/>
  <c r="R28" i="5"/>
  <c r="L35" i="5"/>
  <c r="M35" i="5"/>
  <c r="L36" i="5"/>
  <c r="M36" i="5"/>
  <c r="L37" i="5"/>
  <c r="M37" i="5"/>
  <c r="L38" i="5"/>
  <c r="M38" i="5"/>
  <c r="L40" i="5"/>
  <c r="M40" i="5"/>
  <c r="L41" i="5"/>
  <c r="M41" i="5"/>
  <c r="L42" i="5"/>
  <c r="M42" i="5"/>
  <c r="L43" i="5"/>
  <c r="M43" i="5"/>
  <c r="L45" i="5"/>
  <c r="M45" i="5"/>
  <c r="L46" i="5"/>
  <c r="M46" i="5"/>
  <c r="L47" i="5"/>
  <c r="M47" i="5"/>
  <c r="L48" i="5"/>
  <c r="M48" i="5"/>
  <c r="L49" i="5"/>
  <c r="M49" i="5"/>
  <c r="L50" i="5"/>
  <c r="M50" i="5"/>
  <c r="L51" i="5"/>
  <c r="M51" i="5"/>
  <c r="L52" i="5"/>
  <c r="M52" i="5"/>
  <c r="L55" i="5"/>
  <c r="M55" i="5"/>
  <c r="L56" i="5"/>
  <c r="M56" i="5"/>
  <c r="L57" i="5"/>
  <c r="M57" i="5"/>
  <c r="L58" i="5"/>
  <c r="M58" i="5"/>
  <c r="L59" i="5"/>
  <c r="M59" i="5"/>
  <c r="L61" i="5"/>
  <c r="M61" i="5"/>
  <c r="L62" i="5"/>
  <c r="M62" i="5"/>
  <c r="L63" i="5"/>
  <c r="M63" i="5"/>
  <c r="L64" i="5"/>
  <c r="M64" i="5"/>
  <c r="L70" i="5"/>
  <c r="M70" i="5"/>
  <c r="L71" i="5"/>
  <c r="M71" i="5"/>
  <c r="L72" i="5"/>
  <c r="M72" i="5"/>
  <c r="L74" i="5"/>
  <c r="M74" i="5"/>
  <c r="L75" i="5"/>
  <c r="M75" i="5"/>
  <c r="L76" i="5"/>
  <c r="M76" i="5"/>
  <c r="L77" i="5"/>
  <c r="M77" i="5"/>
  <c r="L78" i="5"/>
  <c r="M78" i="5"/>
  <c r="L79" i="5"/>
  <c r="M79" i="5"/>
  <c r="L80" i="5"/>
  <c r="M80" i="5"/>
  <c r="L81" i="5"/>
  <c r="M81" i="5"/>
  <c r="L82" i="5"/>
  <c r="M82" i="5"/>
  <c r="L84" i="5"/>
  <c r="M84" i="5"/>
  <c r="L85" i="5"/>
  <c r="M85" i="5"/>
  <c r="L86" i="5"/>
  <c r="M86" i="5"/>
  <c r="L87" i="5"/>
  <c r="M87" i="5"/>
  <c r="L88" i="5"/>
  <c r="M88" i="5"/>
  <c r="L90" i="5"/>
  <c r="M90" i="5"/>
  <c r="L91" i="5"/>
  <c r="M91" i="5"/>
  <c r="L92" i="5"/>
  <c r="M92" i="5"/>
  <c r="L93" i="5"/>
  <c r="M93" i="5"/>
  <c r="L94" i="5"/>
  <c r="M94" i="5"/>
  <c r="L95" i="5"/>
  <c r="M95" i="5"/>
  <c r="L96" i="5"/>
  <c r="M96" i="5"/>
  <c r="L98" i="5"/>
  <c r="M98" i="5"/>
  <c r="L99" i="5"/>
  <c r="M99" i="5"/>
  <c r="L100" i="5"/>
  <c r="M100" i="5"/>
  <c r="L106" i="5"/>
  <c r="M106" i="5"/>
  <c r="L107" i="5"/>
  <c r="M107" i="5"/>
  <c r="L108" i="5"/>
  <c r="M108" i="5"/>
  <c r="L109" i="5"/>
  <c r="M109" i="5"/>
  <c r="L110" i="5"/>
  <c r="M110" i="5"/>
  <c r="L111" i="5"/>
  <c r="M111" i="5"/>
  <c r="L113" i="5"/>
  <c r="M113" i="5"/>
  <c r="L114" i="5"/>
  <c r="M114" i="5"/>
  <c r="L116" i="5"/>
  <c r="M116" i="5"/>
  <c r="L117" i="5"/>
  <c r="M117" i="5"/>
  <c r="L118" i="5"/>
  <c r="M118" i="5"/>
  <c r="L119" i="5"/>
  <c r="M119" i="5"/>
  <c r="L120" i="5"/>
  <c r="M120" i="5"/>
  <c r="L122" i="5"/>
  <c r="M122" i="5"/>
  <c r="L123" i="5"/>
  <c r="M123" i="5"/>
  <c r="L124" i="5"/>
  <c r="M124" i="5"/>
  <c r="L125" i="5"/>
  <c r="M125" i="5"/>
  <c r="L126" i="5"/>
  <c r="M126" i="5"/>
  <c r="L127" i="5"/>
  <c r="M127" i="5"/>
  <c r="L128" i="5"/>
  <c r="M128" i="5"/>
  <c r="L130" i="5"/>
  <c r="M130" i="5"/>
  <c r="L131" i="5"/>
  <c r="M131" i="5"/>
  <c r="L132" i="5"/>
  <c r="M132" i="5"/>
  <c r="L134" i="5"/>
  <c r="M134" i="5"/>
  <c r="L135" i="5"/>
  <c r="M135" i="5"/>
  <c r="L136" i="5"/>
  <c r="M136" i="5"/>
  <c r="L138" i="5"/>
  <c r="M138" i="5"/>
  <c r="L139" i="5"/>
  <c r="M139" i="5"/>
  <c r="L140" i="5"/>
  <c r="M140" i="5"/>
  <c r="L141" i="5"/>
  <c r="M141" i="5"/>
  <c r="L142" i="5"/>
  <c r="M142" i="5"/>
  <c r="L148" i="5"/>
  <c r="M148" i="5"/>
  <c r="L149" i="5"/>
  <c r="M149" i="5"/>
  <c r="L150" i="5"/>
  <c r="M150" i="5"/>
  <c r="L151" i="5"/>
  <c r="M151" i="5"/>
  <c r="L152" i="5"/>
  <c r="M152" i="5"/>
  <c r="L154" i="5"/>
  <c r="M154" i="5"/>
  <c r="L155" i="5"/>
  <c r="M155" i="5"/>
  <c r="L156" i="5"/>
  <c r="M156" i="5"/>
  <c r="L157" i="5"/>
  <c r="M157" i="5"/>
  <c r="L159" i="5"/>
  <c r="M159" i="5"/>
  <c r="L160" i="5"/>
  <c r="M160" i="5"/>
  <c r="L161" i="5"/>
  <c r="M161" i="5"/>
  <c r="L162" i="5"/>
  <c r="M162" i="5"/>
  <c r="L163" i="5"/>
  <c r="M163" i="5"/>
  <c r="L164" i="5"/>
  <c r="M164" i="5"/>
  <c r="L165" i="5"/>
  <c r="M165" i="5"/>
  <c r="L167" i="5"/>
  <c r="M167" i="5"/>
  <c r="L168" i="5"/>
  <c r="M168" i="5"/>
  <c r="L169" i="5"/>
  <c r="M169" i="5"/>
  <c r="L170" i="5"/>
  <c r="M170" i="5"/>
  <c r="L171" i="5"/>
  <c r="M171" i="5"/>
  <c r="L172" i="5"/>
  <c r="M172" i="5"/>
  <c r="L173" i="5"/>
  <c r="M173" i="5"/>
  <c r="L175" i="5"/>
  <c r="M175" i="5"/>
  <c r="L176" i="5"/>
  <c r="M176" i="5"/>
  <c r="L177" i="5"/>
  <c r="M177" i="5"/>
  <c r="L178" i="5"/>
  <c r="M178" i="5"/>
  <c r="L179" i="5"/>
  <c r="M179" i="5"/>
  <c r="L180" i="5"/>
  <c r="M180" i="5"/>
  <c r="L27" i="5" l="1"/>
  <c r="F28" i="32" s="1"/>
  <c r="F84" i="32" s="1"/>
  <c r="L26" i="5"/>
  <c r="F27" i="32" s="1"/>
  <c r="F83" i="32" s="1"/>
  <c r="L25" i="5"/>
  <c r="F26" i="32" s="1"/>
  <c r="F82" i="32" s="1"/>
  <c r="L24" i="5"/>
  <c r="F25" i="32" s="1"/>
  <c r="F81" i="32" s="1"/>
  <c r="L23" i="5"/>
  <c r="F24" i="32" s="1"/>
  <c r="F80" i="32" s="1"/>
  <c r="L22" i="5"/>
  <c r="F23" i="32" s="1"/>
  <c r="F79" i="32" s="1"/>
  <c r="L21" i="5"/>
  <c r="F22" i="32" s="1"/>
  <c r="F78" i="32" s="1"/>
  <c r="L20" i="5"/>
  <c r="F21" i="32" s="1"/>
  <c r="F77" i="32" s="1"/>
  <c r="L19" i="5"/>
  <c r="F20" i="32" s="1"/>
  <c r="F76" i="32" s="1"/>
  <c r="L18" i="5"/>
  <c r="F19" i="32" s="1"/>
  <c r="F75" i="32" s="1"/>
  <c r="L17" i="5"/>
  <c r="F18" i="32" s="1"/>
  <c r="F74" i="32" s="1"/>
  <c r="L16" i="5"/>
  <c r="F17" i="32" s="1"/>
  <c r="F73" i="32" s="1"/>
  <c r="L15" i="5"/>
  <c r="F16" i="32" s="1"/>
  <c r="F72" i="32" s="1"/>
  <c r="L14" i="5"/>
  <c r="F15" i="32" s="1"/>
  <c r="F71" i="32" s="1"/>
  <c r="L13" i="5"/>
  <c r="F14" i="32" s="1"/>
  <c r="F70" i="32" s="1"/>
  <c r="L12" i="5"/>
  <c r="F13" i="32" s="1"/>
  <c r="F69" i="32" s="1"/>
  <c r="L11" i="5"/>
  <c r="F12" i="32" s="1"/>
  <c r="F68" i="32" s="1"/>
  <c r="L10" i="5"/>
  <c r="F11" i="32" s="1"/>
  <c r="F67" i="32" s="1"/>
  <c r="L8" i="5"/>
  <c r="F9" i="32" s="1"/>
  <c r="F65" i="32" s="1"/>
  <c r="L7" i="5"/>
  <c r="F8" i="32" s="1"/>
  <c r="F64" i="32" s="1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8" i="5"/>
  <c r="M7" i="5"/>
  <c r="L9" i="5"/>
  <c r="F10" i="32" s="1"/>
  <c r="F66" i="32" s="1"/>
  <c r="M9" i="5"/>
  <c r="L34" i="5"/>
  <c r="L6" i="5" s="1"/>
  <c r="F7" i="32" s="1"/>
  <c r="M34" i="5"/>
  <c r="M6" i="5" s="1"/>
  <c r="F29" i="32" l="1"/>
  <c r="M28" i="5"/>
  <c r="F63" i="32"/>
  <c r="F85" i="32" s="1"/>
  <c r="L28" i="5"/>
</calcChain>
</file>

<file path=xl/sharedStrings.xml><?xml version="1.0" encoding="utf-8"?>
<sst xmlns="http://schemas.openxmlformats.org/spreadsheetml/2006/main" count="9541" uniqueCount="495">
  <si>
    <t>CP1</t>
  </si>
  <si>
    <t>CP2</t>
  </si>
  <si>
    <t>CE</t>
  </si>
  <si>
    <t>CM1</t>
  </si>
  <si>
    <t>CM2</t>
  </si>
  <si>
    <t>6eme Année</t>
  </si>
  <si>
    <t>7eme Année</t>
  </si>
  <si>
    <t>TOTAL</t>
  </si>
  <si>
    <t>Fille</t>
  </si>
  <si>
    <t>ENSEMBLE</t>
  </si>
  <si>
    <t>Garçon et Fille</t>
  </si>
  <si>
    <t>TOTAL CP1 à CM2</t>
  </si>
  <si>
    <t>SECTION</t>
  </si>
  <si>
    <t>dont électrifiées</t>
  </si>
  <si>
    <t>Fonctionnaire</t>
  </si>
  <si>
    <t>Contractuel payé par l´état</t>
  </si>
  <si>
    <t>ESS</t>
  </si>
  <si>
    <t>Autre</t>
  </si>
  <si>
    <t>Total en classe</t>
  </si>
  <si>
    <t>Non en classe</t>
  </si>
  <si>
    <t>Total</t>
  </si>
  <si>
    <t>Femme</t>
  </si>
  <si>
    <t>ANNEE SCOLAIRE 2012-2013</t>
  </si>
  <si>
    <t>ANDILAMENA</t>
  </si>
  <si>
    <t>MORAMANGA</t>
  </si>
  <si>
    <t>AMBATOFINANDRAHANA</t>
  </si>
  <si>
    <t>FANDRIANA</t>
  </si>
  <si>
    <t>MANANDRIANA</t>
  </si>
  <si>
    <t>ANJOZOROBE</t>
  </si>
  <si>
    <t>FENERIVE-EST</t>
  </si>
  <si>
    <t>MAROANTSETRA</t>
  </si>
  <si>
    <t>SOANIERANA IVONGO</t>
  </si>
  <si>
    <t>VAVATENINA</t>
  </si>
  <si>
    <t>AMBOASARY-SUD</t>
  </si>
  <si>
    <t>TAOLANARO</t>
  </si>
  <si>
    <t>AMPANIHY</t>
  </si>
  <si>
    <t>BETIOKY</t>
  </si>
  <si>
    <t>MOROMBE</t>
  </si>
  <si>
    <t>BEFOTAKA</t>
  </si>
  <si>
    <t>VONDROZO</t>
  </si>
  <si>
    <t>MAROLAMBO</t>
  </si>
  <si>
    <t>TOAMASINA I</t>
  </si>
  <si>
    <t>VATOMANDRY</t>
  </si>
  <si>
    <t>MAEVATANANA</t>
  </si>
  <si>
    <t>SOALALA</t>
  </si>
  <si>
    <t>TSIROANOMANDIDY</t>
  </si>
  <si>
    <t>AMBILOBE</t>
  </si>
  <si>
    <t>IKALAMAVONY</t>
  </si>
  <si>
    <t>ISANDRA</t>
  </si>
  <si>
    <t>MIARINARIVO</t>
  </si>
  <si>
    <t>ANTSALOVA</t>
  </si>
  <si>
    <t>MAINTIRANO</t>
  </si>
  <si>
    <t>MAHABO</t>
  </si>
  <si>
    <t>MORONDAVA</t>
  </si>
  <si>
    <t>ANTALAHA</t>
  </si>
  <si>
    <t>MAMPIKONY</t>
  </si>
  <si>
    <t>PORT-BERGE</t>
  </si>
  <si>
    <t>ANTSIRABE I</t>
  </si>
  <si>
    <t>FARATSIHO</t>
  </si>
  <si>
    <t>MANDOTO</t>
  </si>
  <si>
    <t>NOSY-VARIKA</t>
  </si>
  <si>
    <t xml:space="preserve"> AMBATONDRAZAKA</t>
  </si>
  <si>
    <t xml:space="preserve"> AMPARAFARAVOLA</t>
  </si>
  <si>
    <t xml:space="preserve"> ANOSIBE AN'ALA</t>
  </si>
  <si>
    <t xml:space="preserve"> AMBOHIDRATRIMO</t>
  </si>
  <si>
    <t xml:space="preserve"> MANJAKANDRIANA</t>
  </si>
  <si>
    <t xml:space="preserve"> ANTSIRANANA II</t>
  </si>
  <si>
    <t xml:space="preserve"> FIANARANTSOA I</t>
  </si>
  <si>
    <t xml:space="preserve"> SOAVINANDRIANA</t>
  </si>
  <si>
    <t xml:space="preserve"> AMBOSITRA</t>
  </si>
  <si>
    <t xml:space="preserve"> ANDRAMASINA</t>
  </si>
  <si>
    <t xml:space="preserve"> ANKAZOBE</t>
  </si>
  <si>
    <t>ANATANANARIVO ATSIMONDRANO</t>
  </si>
  <si>
    <t>ANTANANANARIVO AVARADRANO</t>
  </si>
  <si>
    <t>ANTANANARIIVO RENIVOHITRA</t>
  </si>
  <si>
    <t xml:space="preserve"> MANANARA-NORD</t>
  </si>
  <si>
    <t xml:space="preserve"> SAINTE-MARIE</t>
  </si>
  <si>
    <t xml:space="preserve"> AMBOVOMBE</t>
  </si>
  <si>
    <t xml:space="preserve"> BEKILY</t>
  </si>
  <si>
    <t xml:space="preserve"> BELOHA</t>
  </si>
  <si>
    <t xml:space="preserve"> TSIHOMBE</t>
  </si>
  <si>
    <t xml:space="preserve"> BETROKA</t>
  </si>
  <si>
    <t xml:space="preserve"> ANKAZOABO</t>
  </si>
  <si>
    <t xml:space="preserve"> BENENITRA</t>
  </si>
  <si>
    <t xml:space="preserve"> BEROROHA</t>
  </si>
  <si>
    <t xml:space="preserve"> SAKARAHA</t>
  </si>
  <si>
    <t xml:space="preserve"> TOLIARA I</t>
  </si>
  <si>
    <t xml:space="preserve"> TOLIARA II</t>
  </si>
  <si>
    <t xml:space="preserve"> FARAFANGANA</t>
  </si>
  <si>
    <t xml:space="preserve"> MIDONGY-SUD</t>
  </si>
  <si>
    <t xml:space="preserve"> VAGAINDRANO</t>
  </si>
  <si>
    <t>MANAMPOTSY</t>
  </si>
  <si>
    <t xml:space="preserve"> BRICKAVILLE</t>
  </si>
  <si>
    <t xml:space="preserve"> MAHANORO</t>
  </si>
  <si>
    <t xml:space="preserve"> TOAMASINA II</t>
  </si>
  <si>
    <t xml:space="preserve"> KANDREHO</t>
  </si>
  <si>
    <t xml:space="preserve"> TSARATANANA</t>
  </si>
  <si>
    <t xml:space="preserve"> AMBATOBOENY</t>
  </si>
  <si>
    <t xml:space="preserve"> MAHAJANGA I</t>
  </si>
  <si>
    <t xml:space="preserve"> MAHAJANGA II</t>
  </si>
  <si>
    <t xml:space="preserve"> MAROVOAY</t>
  </si>
  <si>
    <t xml:space="preserve"> MITSINJO</t>
  </si>
  <si>
    <t xml:space="preserve"> FENOARIVOBE</t>
  </si>
  <si>
    <t xml:space="preserve"> AMBANJA</t>
  </si>
  <si>
    <t xml:space="preserve"> ANTSIRANANA I</t>
  </si>
  <si>
    <t xml:space="preserve"> NOSY-BE</t>
  </si>
  <si>
    <t xml:space="preserve"> AMBALAVAO</t>
  </si>
  <si>
    <t xml:space="preserve"> AMBOHIMAHASOA</t>
  </si>
  <si>
    <t xml:space="preserve"> LALANGINA</t>
  </si>
  <si>
    <t xml:space="preserve"> VOHIBATO</t>
  </si>
  <si>
    <t xml:space="preserve"> IAKORA</t>
  </si>
  <si>
    <t xml:space="preserve"> IHOSY</t>
  </si>
  <si>
    <t xml:space="preserve"> IVOHIBE</t>
  </si>
  <si>
    <t xml:space="preserve"> ARIVONIMAMO</t>
  </si>
  <si>
    <t xml:space="preserve"> AMBATOMAINTY</t>
  </si>
  <si>
    <t xml:space="preserve"> BESALAMPY</t>
  </si>
  <si>
    <t xml:space="preserve"> MORAFENOBE</t>
  </si>
  <si>
    <t>TSIRIBIHINA</t>
  </si>
  <si>
    <t xml:space="preserve"> MANJA</t>
  </si>
  <si>
    <t xml:space="preserve"> MIANDRIVAZO</t>
  </si>
  <si>
    <t xml:space="preserve"> ANDAPA</t>
  </si>
  <si>
    <t xml:space="preserve"> SAMBAVA</t>
  </si>
  <si>
    <t xml:space="preserve"> VOHIMARINA</t>
  </si>
  <si>
    <t xml:space="preserve"> ANALALAVA</t>
  </si>
  <si>
    <t xml:space="preserve"> ANTSOHIHY</t>
  </si>
  <si>
    <t xml:space="preserve"> BEALANANA</t>
  </si>
  <si>
    <t>NORD</t>
  </si>
  <si>
    <t xml:space="preserve"> MANDRITSARA</t>
  </si>
  <si>
    <t xml:space="preserve"> AMBATOLAMPY</t>
  </si>
  <si>
    <t xml:space="preserve"> ANTANIFOTSY</t>
  </si>
  <si>
    <t xml:space="preserve"> ANTSIRABE II</t>
  </si>
  <si>
    <t xml:space="preserve"> BETAFO</t>
  </si>
  <si>
    <t xml:space="preserve"> IFANADIANA</t>
  </si>
  <si>
    <t xml:space="preserve"> IKONGO</t>
  </si>
  <si>
    <t xml:space="preserve"> MANAKARA</t>
  </si>
  <si>
    <t xml:space="preserve"> MANANJARY</t>
  </si>
  <si>
    <t xml:space="preserve"> VOHIPENO</t>
  </si>
  <si>
    <t>CISCO</t>
  </si>
  <si>
    <t>EFFECTIFS DES ECOLES PRIMAIRES PUBLIQUES</t>
  </si>
  <si>
    <t xml:space="preserve"> REPARTITION DES EFFECTIFS DES ELEVES  DES ECOLES PRIMAIRES PUBLIQUES PAR REGION</t>
  </si>
  <si>
    <t>REDOUBLANTS DES ECOLES PRIMAIRES PUBLIQUES</t>
  </si>
  <si>
    <t xml:space="preserve">REPARTITION DES REDOUBLANTS DES ECOLES PRIMAIRES  PUBLIQUES PAR REGION </t>
  </si>
  <si>
    <t xml:space="preserve">  SECTIONS ET INFRASTRUCTURES DES ECOLES PRIMAIRES PUBLIQUES </t>
  </si>
  <si>
    <t xml:space="preserve"> REPARTITION  DES  SECTIONS ET DES INFRASTRUCTURES  DES ECOLES PRIMAIRES PUBLIQUES PAR REGION</t>
  </si>
  <si>
    <t>EFFECTIFS DES ECOLES PRIMAIRES PRIVEES</t>
  </si>
  <si>
    <t xml:space="preserve">  REPARTITION DES EFFECTIFS DES ELEVES DES ECOLES PRIMAIRES PRIVEES PAR REGION</t>
  </si>
  <si>
    <t>ANNEE SCOLAIRE 2011-2012</t>
  </si>
  <si>
    <t>REDOUBLANTS DES ECOLES PRIMAIRES PRIVEES</t>
  </si>
  <si>
    <t xml:space="preserve"> REPARTITION DES REDOUBLANTS DES ECOLES PRIMAIRES PRIVEES PAR REGION</t>
  </si>
  <si>
    <t xml:space="preserve">  REPARTITION DES  SECTIONS ET DES INFRASTRUCTURES DES ECOLES PRIMAIRES PRIVEES PAR REGION</t>
  </si>
  <si>
    <t>PERSONNEL DES ECOLES PRIMAIRES PRIVEES</t>
  </si>
  <si>
    <t xml:space="preserve"> REPARTITION DU PERSONNEL DES ECOLES PRIMAIRES PRIVEES PAR REGION</t>
  </si>
  <si>
    <t>REGION</t>
  </si>
  <si>
    <t>TOTAL  de la CP1 à la CM2</t>
  </si>
  <si>
    <t>Garçons &amp; Filles</t>
  </si>
  <si>
    <t>Filles</t>
  </si>
  <si>
    <t>ALAOTRA MANGORO</t>
  </si>
  <si>
    <t>AMORON'I MANIA</t>
  </si>
  <si>
    <t>ANALAMANGA</t>
  </si>
  <si>
    <t>ANALANJIROFO</t>
  </si>
  <si>
    <t>ANDROY</t>
  </si>
  <si>
    <t>ANOSY</t>
  </si>
  <si>
    <t>ATSIMO ANDREFANA</t>
  </si>
  <si>
    <t>ATSIMO ATSINANANA</t>
  </si>
  <si>
    <t>ATSINANANA</t>
  </si>
  <si>
    <t>BETSIBOKA</t>
  </si>
  <si>
    <t>BOENY</t>
  </si>
  <si>
    <t>BONGOLAVA</t>
  </si>
  <si>
    <t>DIANA</t>
  </si>
  <si>
    <t>HAUTE MATSIATRA</t>
  </si>
  <si>
    <t>IHOROMBE</t>
  </si>
  <si>
    <t>ITASY</t>
  </si>
  <si>
    <t>MELAKY</t>
  </si>
  <si>
    <t>MENABE</t>
  </si>
  <si>
    <t>SAVA</t>
  </si>
  <si>
    <t>SOFIA</t>
  </si>
  <si>
    <t>VAKINANKARATRA</t>
  </si>
  <si>
    <t>VATOVAVY FITOVINANY</t>
  </si>
  <si>
    <t xml:space="preserve">  REPARTITION DES EFFECTIFS DES ELEVES DES ECOLES PRIMAIRES PRIVEES PAR CISCO</t>
  </si>
  <si>
    <t xml:space="preserve">  REPARTITION DES REDOUBLANTS  DES ECOLES PRIMAIRES PRIVEES PAR CISCO</t>
  </si>
  <si>
    <t xml:space="preserve"> REPARTITION DES  SECTIONS ET DES INFRASTRUCTURES DES ECOLES PRIMAIRES PRIVEES PAR CISCO</t>
  </si>
  <si>
    <t xml:space="preserve">  REPARTITION DU PERSONNEL DES ECOLES PRIMAIRES PRIVEES PAR CISCO</t>
  </si>
  <si>
    <t>REPARTITION DES EFFECTIFS DES ELEVES  DES ECOLES PRIMAIRES PUBLIQUES PAR CISCO</t>
  </si>
  <si>
    <t xml:space="preserve">  REPARTITION DES REDOUBLANTS DES ECOLES PRIMAIRES  PUBLIQUES PAR CISCO </t>
  </si>
  <si>
    <t xml:space="preserve"> REPARTITION  DES  SECTIONS ET DES INFRASTRUCTURES  DES ECOLES PRIMAIRES PUBLIQUES PAR CISCO</t>
  </si>
  <si>
    <t>TOTAL 6 ème et 7 ème année</t>
  </si>
  <si>
    <t>ANTANAMBAO MANAMPOTSY</t>
  </si>
  <si>
    <t>MANANARA NORD</t>
  </si>
  <si>
    <t>BELO /TSIRIBIHINA</t>
  </si>
  <si>
    <t>DIIANA</t>
  </si>
  <si>
    <t>VOHIPENO</t>
  </si>
  <si>
    <t xml:space="preserve">  SECTIONS ET INFRASTRUCTURES DES ECOLES PRIMAIRES PRIVEES</t>
  </si>
  <si>
    <t>EFFECTIFS DES COLLEGES PUBLICS</t>
  </si>
  <si>
    <t>REDOUBLANTS DES COLLEGESPUBLIC</t>
  </si>
  <si>
    <t>SECTIONS ET INFRASTRUCTURES  DES COLLEGES PUBLICS</t>
  </si>
  <si>
    <t>PERSONNEL  DES COLLEGES PUBLICS</t>
  </si>
  <si>
    <t xml:space="preserve"> REPARTITION DES EFFECTIFS DES ELEVES DES COLLEGESPUBLICS PAR REGION</t>
  </si>
  <si>
    <t>REPARTITION DES  SECTIONS ET DES INFRASTRUCTURES DES COLLEGES PPUBLICS PAR REGION</t>
  </si>
  <si>
    <t>REPARTITIONDES PERSONNELS DES COLLEGES PUBLICS PAR REGION</t>
  </si>
  <si>
    <t>6ème</t>
  </si>
  <si>
    <t>5ème</t>
  </si>
  <si>
    <t>4ème</t>
  </si>
  <si>
    <t>3ème</t>
  </si>
  <si>
    <t>SECTIONS</t>
  </si>
  <si>
    <t>SALLES DE CLASSE</t>
  </si>
  <si>
    <t>Etablissements fonctionnels</t>
  </si>
  <si>
    <t>Ess</t>
  </si>
  <si>
    <t>Personnel non en classe</t>
  </si>
  <si>
    <t>ALAOTRA-MANGORO</t>
  </si>
  <si>
    <t>ATSIMO-ANDREFANA</t>
  </si>
  <si>
    <t>ATSIMO-ATSINANANA</t>
  </si>
  <si>
    <t>VAKINAKARATRA</t>
  </si>
  <si>
    <t xml:space="preserve"> REPARTITION DES EFFECTIFS DES ELEVES DES COLLEGES PUBLICSPAR CISCO</t>
  </si>
  <si>
    <t>REPARTITION DES  SECTIONS ET DES INFRASTRUCTURES DES COLLEGES PUBLICS PAR CISCO</t>
  </si>
  <si>
    <t>REPARTITION  DES PERSONNELS DES COLLEGES PUBLICS PAR CISCO</t>
  </si>
  <si>
    <t>AMBATONDRAZAKA</t>
  </si>
  <si>
    <t>AMPARAFARAVOLA</t>
  </si>
  <si>
    <t>ANOSIBE AN'ALA</t>
  </si>
  <si>
    <t>AMBOSITRA</t>
  </si>
  <si>
    <t>AMBOHIDRATRIMO</t>
  </si>
  <si>
    <t>ANDRAMASINA</t>
  </si>
  <si>
    <t>ANKAZOBE</t>
  </si>
  <si>
    <t>ANTANANARIVO ATSIMONDRANO</t>
  </si>
  <si>
    <t>ANTANANARIVO AVARADRANO</t>
  </si>
  <si>
    <t>ANTANANARIVO RENIVOHITRA</t>
  </si>
  <si>
    <t>MANJAKANDRIANA</t>
  </si>
  <si>
    <t>MANANARA-NORD</t>
  </si>
  <si>
    <t>SAINTE-MARIE</t>
  </si>
  <si>
    <t>AMBOVOMBE</t>
  </si>
  <si>
    <t>BEKILY</t>
  </si>
  <si>
    <t>BELOHA</t>
  </si>
  <si>
    <t>TSIHOMBE</t>
  </si>
  <si>
    <t>BETROKA</t>
  </si>
  <si>
    <t>ANKAZOABO</t>
  </si>
  <si>
    <t>BENENITRA</t>
  </si>
  <si>
    <t>BEROROHA</t>
  </si>
  <si>
    <t>SAKARAHA</t>
  </si>
  <si>
    <t>TOLIARA I</t>
  </si>
  <si>
    <t>TOLIARA II</t>
  </si>
  <si>
    <t>FARAFANGANA</t>
  </si>
  <si>
    <t>MIDONGY-SUD</t>
  </si>
  <si>
    <t>VAGAINDRANO</t>
  </si>
  <si>
    <t>ANTANAMBAO-MANAMPOTSY</t>
  </si>
  <si>
    <t>BRICKAVILLE</t>
  </si>
  <si>
    <t>MAHANORO</t>
  </si>
  <si>
    <t>TOAMASINA II</t>
  </si>
  <si>
    <t>KANDREHO</t>
  </si>
  <si>
    <t>TSARATANANA</t>
  </si>
  <si>
    <t xml:space="preserve"> REPARTITION DES EFFECTIFS DES ELEVES DES COLLEGES PUBLICS PAR CISCO</t>
  </si>
  <si>
    <t>REPARTITION  DES REDOUBLANTS DES COLLEGES PUBLICS PAR CISCO</t>
  </si>
  <si>
    <t>REPARTITION DES   PERSONNELS DES COLLEGES PUBLICS PAR CISCO</t>
  </si>
  <si>
    <t>AMBATOBOENY</t>
  </si>
  <si>
    <t>MAHAJANGA I</t>
  </si>
  <si>
    <t>MAHAJANGA II</t>
  </si>
  <si>
    <t>MAROVOAY</t>
  </si>
  <si>
    <t>MITSINJO</t>
  </si>
  <si>
    <t>FENOARIVOBE</t>
  </si>
  <si>
    <t>AMBANJA</t>
  </si>
  <si>
    <t>ANTSIRANANA I</t>
  </si>
  <si>
    <t>ANTSIRANANA II</t>
  </si>
  <si>
    <t>NOSY-BE</t>
  </si>
  <si>
    <t>AMBALAVAO</t>
  </si>
  <si>
    <t>AMBOHIMAHASOA</t>
  </si>
  <si>
    <t>FIANARANTSOA I</t>
  </si>
  <si>
    <t>LALANGINA</t>
  </si>
  <si>
    <t>VOHIBATO</t>
  </si>
  <si>
    <t>IAKORA</t>
  </si>
  <si>
    <t>IHOSY</t>
  </si>
  <si>
    <t>IVOHIBE</t>
  </si>
  <si>
    <t>ARIVONIMAMO</t>
  </si>
  <si>
    <t>SOAVINANDRIANA</t>
  </si>
  <si>
    <t>AMBATOMAINTY</t>
  </si>
  <si>
    <t>BESALAMPY</t>
  </si>
  <si>
    <t>MORAFENOBE</t>
  </si>
  <si>
    <t>REPARTITION DES   REDOUBLANTS DES COLLEGES PUBLICS PAR CISCO</t>
  </si>
  <si>
    <t>BELO SUR TSIRIBIHINA</t>
  </si>
  <si>
    <t>MANJA</t>
  </si>
  <si>
    <t>MIANDRIVAZO</t>
  </si>
  <si>
    <t>ANDAPA</t>
  </si>
  <si>
    <t>SAMBAVA</t>
  </si>
  <si>
    <t>VOHIMARINA</t>
  </si>
  <si>
    <t>ANALALAVA</t>
  </si>
  <si>
    <t>ANTSOHIHY</t>
  </si>
  <si>
    <t>BEALANANA</t>
  </si>
  <si>
    <t>BEFANDRIANA-NORD</t>
  </si>
  <si>
    <t>MANDRITSARA</t>
  </si>
  <si>
    <t>AMBATOLAMPY</t>
  </si>
  <si>
    <t>ANTANIFOTSY</t>
  </si>
  <si>
    <t>ANTSIRABE II</t>
  </si>
  <si>
    <t>BETAFO</t>
  </si>
  <si>
    <t>IFANADIANA</t>
  </si>
  <si>
    <t>IKONGO</t>
  </si>
  <si>
    <t>MANAKARA</t>
  </si>
  <si>
    <t>MANANJARY</t>
  </si>
  <si>
    <t>EFFECTIFS DES COLLEGES PRIVES</t>
  </si>
  <si>
    <t>REDOUBLANTS DES COLLEGES PRIVES</t>
  </si>
  <si>
    <t xml:space="preserve"> REPARTITION DES EFFECTIFS DES ELEVES DES COLLEGES PRIVES PAR REGION</t>
  </si>
  <si>
    <t>REPARTITION DES REDOUBLANTS DES COLLEGES PRIVES PAR REGION</t>
  </si>
  <si>
    <t xml:space="preserve">PERSONNEL </t>
  </si>
  <si>
    <t>Enseignants en classe</t>
  </si>
  <si>
    <t>Dont femme</t>
  </si>
  <si>
    <t xml:space="preserve"> REPARTITION DES EFFECTIFS DES ELEVES DES COLLEGES PRIVES PAR CISCO</t>
  </si>
  <si>
    <t>REPARTITION DES  REDOUBLANTS DES COLLEGES PRIVES PAR CISCO</t>
  </si>
  <si>
    <t>MIDONGY SUD</t>
  </si>
  <si>
    <t>REPARTITION DES REDOUBLANTS DES COLLEGES PRIVES PAR CISCO</t>
  </si>
  <si>
    <t>EFFECTIFS DES LYCEES PUBLICS</t>
  </si>
  <si>
    <t>REDOUBLANTS DES LYCEES PUBLICS</t>
  </si>
  <si>
    <t>SECTIONS ET INFRASTRUCTURES DES LYCEES PUBLICS</t>
  </si>
  <si>
    <t>PERSONNEL DES LYCEES PUBLICS</t>
  </si>
  <si>
    <t xml:space="preserve"> REPARTITION DES EFFECTIFS DES ELEVES DES LYCEES PUBLICS PAR REGION</t>
  </si>
  <si>
    <t xml:space="preserve"> REPARTITION DES REDOUBLANTS DES LYCEES PUBLICS PAR DREN</t>
  </si>
  <si>
    <t>REPARTITION DES  SECTIONS ET DES INFRASTRUCTURES DES LYCEES PUBLICS PAR REGION</t>
  </si>
  <si>
    <t xml:space="preserve"> REPARTITION  DU PERSONNEL DES LYCEES PUBLICS PAR DREN</t>
  </si>
  <si>
    <t>2nde</t>
  </si>
  <si>
    <t>1ère A</t>
  </si>
  <si>
    <t>1ère C</t>
  </si>
  <si>
    <t>1ère D</t>
  </si>
  <si>
    <t>1ére S</t>
  </si>
  <si>
    <t>Terminale A</t>
  </si>
  <si>
    <t>Terminale C</t>
  </si>
  <si>
    <t>Terminale D</t>
  </si>
  <si>
    <t>Terminale S</t>
  </si>
  <si>
    <t>1ère S</t>
  </si>
  <si>
    <t>TA</t>
  </si>
  <si>
    <t>TC</t>
  </si>
  <si>
    <t>TD</t>
  </si>
  <si>
    <t>TS</t>
  </si>
  <si>
    <t xml:space="preserve"> REPARTITION DES EFFECTIFS DES ELEVES DES LYCEES PUBLICS PAR CISCO</t>
  </si>
  <si>
    <t>REPARTITION DES  SECTIONS ET DES INFRASTRUCTURES DES LYCEES PUBLICS PAR CISCO</t>
  </si>
  <si>
    <t xml:space="preserve"> REPARTITION  DU PERSONNEL DES LYCEES PUBLICS PAR CISCO</t>
  </si>
  <si>
    <t xml:space="preserve">MAEVATANANA </t>
  </si>
  <si>
    <t>EFFECTIFS DES LYCEES PRIVES</t>
  </si>
  <si>
    <t>REDOUBLANTS DES LYCEES PRIVES</t>
  </si>
  <si>
    <t>SECTIONS, INFRASTRUCTURES ET PERSONNEL DES LYCEES PRIVES</t>
  </si>
  <si>
    <t>PERSONNEL DES LYCEES PRIVES</t>
  </si>
  <si>
    <t xml:space="preserve">  REPARTITION DES EFFECTIFS DES ELEVES DES LYCEES PRIVES PAR REGION</t>
  </si>
  <si>
    <t xml:space="preserve">  REPARTITION DES REDOUBLANTS DES LYCEES PRIVES PAR REGION </t>
  </si>
  <si>
    <t xml:space="preserve"> REPARTITION DES  SECTIONS, DES INFRASTRUCTURES ET DU PERSONNEL DES LYCEES PRIVES PAR REGION</t>
  </si>
  <si>
    <t>DREN</t>
  </si>
  <si>
    <t>Enseignants</t>
  </si>
  <si>
    <t>2nd</t>
  </si>
  <si>
    <t xml:space="preserve">  REPARTITION DES EFFECTIFS DES ELEVES DES LYCEES PRIVES PAR CISCO</t>
  </si>
  <si>
    <t xml:space="preserve">  REPARTITION DES REDOUBLANTS DES LYCEES PRIVES PAR CISCO</t>
  </si>
  <si>
    <t xml:space="preserve"> REPARTITION DES  SECTIONS, DES INFRASTRUCTURES ET DU PERSONNEL DES LYCEES PRIVES PAR CISCO</t>
  </si>
  <si>
    <t>SAINTE MARIE</t>
  </si>
  <si>
    <t>NOSY VARIKA</t>
  </si>
  <si>
    <t>REPARTITION DES  SECTIONS, DES INFRASTRUCTURES DES COLLEGES PRIVES PAR REGION</t>
  </si>
  <si>
    <t>SECTIONS  ET INFRASTRUCTURES DES COLLEGES PRIVES</t>
  </si>
  <si>
    <t>REPARTITION DES  SECTIONS ET DES INFRASTRUCTURES  DES COLLEGES PRIVES PAR CISCO</t>
  </si>
  <si>
    <t>REPARTITION DES  SECTIONS ET DES INFRASTRUCTURES ET DU PERSONNEL DES COLLEGES PRIVES PAR CISCO</t>
  </si>
  <si>
    <t>PERSONNEL  DES COLLEGES PRIVES</t>
  </si>
  <si>
    <t>REPARTITION  DES PERSONNELS DES COLLEGES PRIVES PAR REGION</t>
  </si>
  <si>
    <t>REPARTITION  DES PERSONNELS DES COLLEGES PRIVES PAR CISCO</t>
  </si>
  <si>
    <t>TABLEAUX SYNOPTIQUES</t>
  </si>
  <si>
    <t xml:space="preserve">  DONNEES PAR REGION DES ETABLISSEMENTS SCOLAIRES PUBLICS </t>
  </si>
  <si>
    <t>PRESCOLAIRE</t>
  </si>
  <si>
    <t>PRIMAIRE</t>
  </si>
  <si>
    <t>COLLEGE</t>
  </si>
  <si>
    <t>LYCEE</t>
  </si>
  <si>
    <t>5 années du primaire</t>
  </si>
  <si>
    <t>6ème et 7ème années</t>
  </si>
  <si>
    <t>Effectifs</t>
  </si>
  <si>
    <t xml:space="preserve">Salles de classe </t>
  </si>
  <si>
    <t>Etablissements recensés</t>
  </si>
  <si>
    <t>Etablisse ments fonctionnels</t>
  </si>
  <si>
    <t xml:space="preserve"> DONNEES PAR REGION DES ETABLISSEMENTS SCOLAIRES PRIVES </t>
  </si>
  <si>
    <t xml:space="preserve"> DONNEES PAR REGION DES ETABLISSEMENTS SCOLAIRES PUBLICS ET PRIVES</t>
  </si>
  <si>
    <t>Fram subventionné</t>
  </si>
  <si>
    <t>Fram non subventionné</t>
  </si>
  <si>
    <t>Nombre d'établissements fonctionnels</t>
  </si>
  <si>
    <t xml:space="preserve">Total </t>
  </si>
  <si>
    <t>Fram non subvetionné</t>
  </si>
  <si>
    <t>EFFECTIF ET SECTIONS DU PRESCOLAIRE PUBLIC</t>
  </si>
  <si>
    <t>INFRASTRUCTURES ET ENSEIGNANTS</t>
  </si>
  <si>
    <t xml:space="preserve"> REPARTITION DES EFFECTIFS ET DES SECTIONS DU PRESCOLAIRE PUBLIC PAR REGION</t>
  </si>
  <si>
    <t>CRECHE</t>
  </si>
  <si>
    <t>JARDIN D'ENFANTS</t>
  </si>
  <si>
    <t>PETITE SECTION</t>
  </si>
  <si>
    <t>MOYENNE SECTION</t>
  </si>
  <si>
    <t>GRANDE SECTION</t>
  </si>
  <si>
    <t>PERSONNELS</t>
  </si>
  <si>
    <t>Crèche</t>
  </si>
  <si>
    <t>P.E</t>
  </si>
  <si>
    <t>PS</t>
  </si>
  <si>
    <t>MS</t>
  </si>
  <si>
    <t>GS</t>
  </si>
  <si>
    <t>Fonctionnaires</t>
  </si>
  <si>
    <t>FRAM subventionnés</t>
  </si>
  <si>
    <t>FRAM non subventionnés</t>
  </si>
  <si>
    <t>Autres</t>
  </si>
  <si>
    <t xml:space="preserve"> REPARTITION DES EFFECTIFS ET DES SECTIONS DU PRESCOLAIRE PUBLIC PAR CISCO</t>
  </si>
  <si>
    <t>FENOARIVO-EST</t>
  </si>
  <si>
    <t>BELON'ITSIRIBIHINA</t>
  </si>
  <si>
    <t>VOHEMAR</t>
  </si>
  <si>
    <t>EFFECTIF ET SECTIONS DU PRESCOLAIRE PRIVE</t>
  </si>
  <si>
    <t>SECTIONS, INFRASTRUCTURES ET ENSEIGNANTS</t>
  </si>
  <si>
    <t>REPARTITION DES EFFECTIFS ET SECTIONS DU PRESCOLAIRE PRIVE PAR REGION</t>
  </si>
  <si>
    <t>REPARTITION DES SALLES DE CLASSE, ENSEIGNANTS ET ETABLISSEMENTS PRESCOLAIRES PRIVES PAR REGION</t>
  </si>
  <si>
    <t>P.S</t>
  </si>
  <si>
    <t>M.S</t>
  </si>
  <si>
    <t>G.S</t>
  </si>
  <si>
    <t>REPARTITION DES EFFECTIFS ET DES SECTIONS DU PRESCOLAIRE PRIVE PAR CISCO</t>
  </si>
  <si>
    <t>REPARTITION DES SALLES DE CLASSE, ENSEIGNANTS ET ETABLISSEMENTS  PRESCOLAIRES PRIVES PAR CISCO</t>
  </si>
  <si>
    <t>Dont Femme</t>
  </si>
  <si>
    <t>REPARTITION  DES REDOUBLANTS DES COLLEGES PUBLICS PAR REGION</t>
  </si>
  <si>
    <t>VATOVAVY FITO VINANY</t>
  </si>
  <si>
    <t xml:space="preserve">TOTAL </t>
  </si>
  <si>
    <t>Personnel en classe</t>
  </si>
  <si>
    <t>Etablissements recences</t>
  </si>
  <si>
    <t>TOTAL  CP1 à CM2</t>
  </si>
  <si>
    <t>Garçon &amp; Fille</t>
  </si>
  <si>
    <t>Age</t>
  </si>
  <si>
    <t>Moins de 5 ans</t>
  </si>
  <si>
    <t>5 ans</t>
  </si>
  <si>
    <t>6 ans</t>
  </si>
  <si>
    <t>7 ans</t>
  </si>
  <si>
    <t>8 ans</t>
  </si>
  <si>
    <t>9 ans</t>
  </si>
  <si>
    <t>10 ans</t>
  </si>
  <si>
    <t>11 ans</t>
  </si>
  <si>
    <t>12 ans</t>
  </si>
  <si>
    <t>13 ans</t>
  </si>
  <si>
    <t>14 ans</t>
  </si>
  <si>
    <t>Plus de 14 ans</t>
  </si>
  <si>
    <t>6 ème</t>
  </si>
  <si>
    <t>5 ème</t>
  </si>
  <si>
    <t>4 ème</t>
  </si>
  <si>
    <t>3 ème</t>
  </si>
  <si>
    <t>Moins de 10 ans</t>
  </si>
  <si>
    <t>15 ans</t>
  </si>
  <si>
    <t>16 ans</t>
  </si>
  <si>
    <t>17 ans</t>
  </si>
  <si>
    <t>18 ans</t>
  </si>
  <si>
    <t>Plus de 18 ans</t>
  </si>
  <si>
    <t>1ére A</t>
  </si>
  <si>
    <t>1ére C</t>
  </si>
  <si>
    <t>1ére D</t>
  </si>
  <si>
    <t>Term A</t>
  </si>
  <si>
    <t>Term C</t>
  </si>
  <si>
    <t>Term D</t>
  </si>
  <si>
    <t>Term S</t>
  </si>
  <si>
    <t>Moins de 14 ans</t>
  </si>
  <si>
    <t>19 ans</t>
  </si>
  <si>
    <t>20 ans</t>
  </si>
  <si>
    <t>21 ans</t>
  </si>
  <si>
    <t>22 ans</t>
  </si>
  <si>
    <t>23 ans</t>
  </si>
  <si>
    <t>Plus de 23 ans</t>
  </si>
  <si>
    <t>ANNEE SCOLAIRE 2012 - 2013</t>
  </si>
  <si>
    <t xml:space="preserve">ANNEE SCOLAIRE 2012 - 2013 </t>
  </si>
  <si>
    <t>Utilisées par le prescolaire</t>
  </si>
  <si>
    <t>Utilisées par les 5 années du primaire</t>
  </si>
  <si>
    <t>Autres salles de classe</t>
  </si>
  <si>
    <t>Autres salles  de classe</t>
  </si>
  <si>
    <t>Utilisées par la 6e et la 7e années</t>
  </si>
  <si>
    <t xml:space="preserve"> Utilisées par le Niveau II</t>
  </si>
  <si>
    <t xml:space="preserve">SALLES DE CLASSE </t>
  </si>
  <si>
    <t xml:space="preserve">Utilisées par le Niveau III </t>
  </si>
  <si>
    <t>Aures salles de classe</t>
  </si>
  <si>
    <t>Fram Subventionné</t>
  </si>
  <si>
    <t>Etablissements recencés</t>
  </si>
  <si>
    <t xml:space="preserve"> REPARTITION DES SALLES, ENSEIGNANTS ET ETABLISSEMENTS PRESCOLAIRES PUBLICS PAR REGION</t>
  </si>
  <si>
    <t xml:space="preserve"> REPARTITION DES SALLES, ENSEIGNANTS ET ETABLISSEMENTS PRESCOLAIRES PUBLICS PAR CISCO</t>
  </si>
  <si>
    <t>REPARTITION DES SALLES, ENSEIGNANTS ET ETABLISSEMENTS PRESCOLAIRES PUBLICS PAR CISCO</t>
  </si>
  <si>
    <t>Utilisées par le Niveau II</t>
  </si>
  <si>
    <t>Utilisées par le Niveau III</t>
  </si>
  <si>
    <t xml:space="preserve"> EFFECTIF PAR AGE DES ELEVES DES LYCEES PUBLICS PAR SECTION</t>
  </si>
  <si>
    <t xml:space="preserve"> EFFECTIF PAR AGE DES ELEVES DES LYCEES PUBLICS  ET PRIVES PAR SECTION</t>
  </si>
  <si>
    <t xml:space="preserve"> EFFECTIF PAR AGE DES ELEVES DES PRIMAIRES PUBLIC PAR SECTION</t>
  </si>
  <si>
    <t xml:space="preserve"> EFFECTIF PAR AGE DES ELEVES DES PRIMAIRES PRIVES PAR SECTION</t>
  </si>
  <si>
    <t xml:space="preserve"> EFFECTIF PAR AGE DES ELEVES DES PRIMAIRES PUBLICS ET PRIVES PAR SECTION</t>
  </si>
  <si>
    <t xml:space="preserve"> EFFECTIF PAR AGE DES ELEVES DES LYCEES PRIVES PAR SECTION</t>
  </si>
  <si>
    <t xml:space="preserve"> EFFECTIF PAR AGE DES ELEVES DE LA 6 EME ET 7 EME ANNEES DU PRIMAIRES ET  DES COLLEGES PUBLICS ET PRIVES PAR SECTION</t>
  </si>
  <si>
    <t xml:space="preserve"> EFFECTIF PAR AGE DES ELEVES DE LA 6 EME ET 7 EME ANNEES DU PRIMAIRES ET DES COLLEGES PRIVES PAR SECTION</t>
  </si>
  <si>
    <t xml:space="preserve"> EFFECTIF PAR AGE DES ELEVES DE LA 6 EME ET 7 EME ANNEES DU PRIMAIRES ET DES COLLEGES PUBLICS PAR SECTION</t>
  </si>
  <si>
    <t>Autres salles</t>
  </si>
  <si>
    <t>7 ème Année</t>
  </si>
  <si>
    <t>6 ème Année</t>
  </si>
  <si>
    <t>6 è Année du primaire</t>
  </si>
  <si>
    <t>7 èannée du primaire</t>
  </si>
  <si>
    <t>7 è Année du primaire</t>
  </si>
  <si>
    <t>Total  non en classe</t>
  </si>
  <si>
    <t>6 è année du primaire</t>
  </si>
  <si>
    <t>7 è année du primaire</t>
  </si>
  <si>
    <t>PERSONNELS  DES 5 PREMIERES ANNEES</t>
  </si>
  <si>
    <t>PERSONNELS DES 6è ET 7è ANNEES</t>
  </si>
  <si>
    <t>PERSONNELS NON EN CLASSE</t>
  </si>
  <si>
    <t xml:space="preserve">PERSONNELS DES ECOLES PRIMAIRES PUBLIQUES </t>
  </si>
  <si>
    <t xml:space="preserve">  REPARTITION  DES PERSONNELS DES ECOLES PRIMAIRES PUBLIQUES PAR REGION</t>
  </si>
  <si>
    <t xml:space="preserve"> REPARTITION  DE PERSONSNELS DES ECOLES PRIMAIRES PUBLIQUES PAR CISCO</t>
  </si>
  <si>
    <t>SOUS TOTAL1</t>
  </si>
  <si>
    <t>SOUS TOTAL2</t>
  </si>
  <si>
    <t>ENSEMBLE AVEC 6è et 7è années</t>
  </si>
  <si>
    <t>G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</si>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</sst>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0_ ;\-0\ "/>
  </numFmts>
  <fonts count="6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7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Calibri"/>
      <family val="2"/>
    </font>
    <font>
      <sz val="2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Geneva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2"/>
      <name val="Univers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66CC"/>
      </left>
      <right style="thin">
        <color rgb="FF000000"/>
      </right>
      <top style="thin">
        <color rgb="FF0066CC"/>
      </top>
      <bottom/>
      <diagonal/>
    </border>
    <border>
      <left style="thin">
        <color rgb="FF000000"/>
      </left>
      <right/>
      <top style="thin">
        <color rgb="FF0066CC"/>
      </top>
      <bottom style="thin">
        <color rgb="FF000000"/>
      </bottom>
      <diagonal/>
    </border>
    <border>
      <left/>
      <right style="thin">
        <color rgb="FF000000"/>
      </right>
      <top style="thin">
        <color rgb="FF0066CC"/>
      </top>
      <bottom style="thin">
        <color rgb="FF000000"/>
      </bottom>
      <diagonal/>
    </border>
    <border>
      <left/>
      <right style="thin">
        <color rgb="FF0066CC"/>
      </right>
      <top style="thin">
        <color rgb="FF0066CC"/>
      </top>
      <bottom style="thin">
        <color rgb="FF000000"/>
      </bottom>
      <diagonal/>
    </border>
    <border>
      <left style="thin">
        <color rgb="FF0066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66CC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66CC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66CC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66CC"/>
      </left>
      <right style="thin">
        <color rgb="FF000000"/>
      </right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4">
    <xf numFmtId="0" fontId="0" fillId="0" borderId="0"/>
    <xf numFmtId="0" fontId="7" fillId="0" borderId="0" applyNumberFormat="0" applyFill="0" applyBorder="0" applyAlignment="0" applyProtection="0"/>
    <xf numFmtId="0" fontId="8" fillId="0" borderId="23" applyNumberFormat="0" applyFill="0" applyAlignment="0" applyProtection="0"/>
    <xf numFmtId="0" fontId="9" fillId="0" borderId="24" applyNumberFormat="0" applyFill="0" applyAlignment="0" applyProtection="0"/>
    <xf numFmtId="0" fontId="10" fillId="0" borderId="2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26" applyNumberFormat="0" applyAlignment="0" applyProtection="0"/>
    <xf numFmtId="0" fontId="15" fillId="6" borderId="27" applyNumberFormat="0" applyAlignment="0" applyProtection="0"/>
    <xf numFmtId="0" fontId="16" fillId="6" borderId="26" applyNumberFormat="0" applyAlignment="0" applyProtection="0"/>
    <xf numFmtId="0" fontId="17" fillId="0" borderId="28" applyNumberFormat="0" applyFill="0" applyAlignment="0" applyProtection="0"/>
    <xf numFmtId="0" fontId="18" fillId="7" borderId="29" applyNumberFormat="0" applyAlignment="0" applyProtection="0"/>
    <xf numFmtId="0" fontId="19" fillId="0" borderId="0" applyNumberFormat="0" applyFill="0" applyBorder="0" applyAlignment="0" applyProtection="0"/>
    <xf numFmtId="0" fontId="6" fillId="8" borderId="30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3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37" fillId="0" borderId="0"/>
    <xf numFmtId="0" fontId="37" fillId="0" borderId="0"/>
    <xf numFmtId="0" fontId="37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37" fillId="0" borderId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7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51" borderId="72" applyNumberFormat="0" applyAlignment="0" applyProtection="0"/>
    <xf numFmtId="0" fontId="49" fillId="51" borderId="72" applyNumberFormat="0" applyAlignment="0" applyProtection="0"/>
    <xf numFmtId="0" fontId="49" fillId="51" borderId="72" applyNumberFormat="0" applyAlignment="0" applyProtection="0"/>
    <xf numFmtId="0" fontId="49" fillId="51" borderId="72" applyNumberFormat="0" applyAlignment="0" applyProtection="0"/>
    <xf numFmtId="0" fontId="49" fillId="51" borderId="72" applyNumberFormat="0" applyAlignment="0" applyProtection="0"/>
    <xf numFmtId="0" fontId="49" fillId="51" borderId="72" applyNumberFormat="0" applyAlignment="0" applyProtection="0"/>
    <xf numFmtId="0" fontId="50" fillId="0" borderId="73" applyNumberFormat="0" applyFill="0" applyAlignment="0" applyProtection="0"/>
    <xf numFmtId="0" fontId="50" fillId="0" borderId="73" applyNumberFormat="0" applyFill="0" applyAlignment="0" applyProtection="0"/>
    <xf numFmtId="3" fontId="51" fillId="0" borderId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37" fillId="52" borderId="74" applyNumberFormat="0" applyFont="0" applyAlignment="0" applyProtection="0"/>
    <xf numFmtId="0" fontId="52" fillId="38" borderId="72" applyNumberFormat="0" applyAlignment="0" applyProtection="0"/>
    <xf numFmtId="0" fontId="52" fillId="38" borderId="72" applyNumberFormat="0" applyAlignment="0" applyProtection="0"/>
    <xf numFmtId="0" fontId="52" fillId="38" borderId="72" applyNumberFormat="0" applyAlignment="0" applyProtection="0"/>
    <xf numFmtId="0" fontId="52" fillId="38" borderId="72" applyNumberFormat="0" applyAlignment="0" applyProtection="0"/>
    <xf numFmtId="0" fontId="52" fillId="38" borderId="72" applyNumberFormat="0" applyAlignment="0" applyProtection="0"/>
    <xf numFmtId="0" fontId="52" fillId="38" borderId="72" applyNumberFormat="0" applyAlignment="0" applyProtection="0"/>
    <xf numFmtId="0" fontId="53" fillId="34" borderId="0" applyNumberFormat="0" applyBorder="0" applyAlignment="0" applyProtection="0"/>
    <xf numFmtId="0" fontId="53" fillId="34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5" fillId="35" borderId="0" applyNumberFormat="0" applyBorder="0" applyAlignment="0" applyProtection="0"/>
    <xf numFmtId="0" fontId="55" fillId="35" borderId="0" applyNumberFormat="0" applyBorder="0" applyAlignment="0" applyProtection="0"/>
    <xf numFmtId="0" fontId="56" fillId="51" borderId="75" applyNumberFormat="0" applyAlignment="0" applyProtection="0"/>
    <xf numFmtId="0" fontId="56" fillId="51" borderId="75" applyNumberFormat="0" applyAlignment="0" applyProtection="0"/>
    <xf numFmtId="0" fontId="56" fillId="51" borderId="75" applyNumberFormat="0" applyAlignment="0" applyProtection="0"/>
    <xf numFmtId="0" fontId="56" fillId="51" borderId="75" applyNumberFormat="0" applyAlignment="0" applyProtection="0"/>
    <xf numFmtId="0" fontId="56" fillId="51" borderId="75" applyNumberFormat="0" applyAlignment="0" applyProtection="0"/>
    <xf numFmtId="0" fontId="56" fillId="51" borderId="75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76" applyNumberFormat="0" applyFill="0" applyAlignment="0" applyProtection="0"/>
    <xf numFmtId="0" fontId="59" fillId="0" borderId="76" applyNumberFormat="0" applyFill="0" applyAlignment="0" applyProtection="0"/>
    <xf numFmtId="0" fontId="60" fillId="0" borderId="77" applyNumberFormat="0" applyFill="0" applyAlignment="0" applyProtection="0"/>
    <xf numFmtId="0" fontId="60" fillId="0" borderId="77" applyNumberFormat="0" applyFill="0" applyAlignment="0" applyProtection="0"/>
    <xf numFmtId="0" fontId="61" fillId="0" borderId="78" applyNumberFormat="0" applyFill="0" applyAlignment="0" applyProtection="0"/>
    <xf numFmtId="0" fontId="61" fillId="0" borderId="78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79" applyNumberFormat="0" applyFill="0" applyAlignment="0" applyProtection="0"/>
    <xf numFmtId="0" fontId="62" fillId="0" borderId="79" applyNumberFormat="0" applyFill="0" applyAlignment="0" applyProtection="0"/>
    <xf numFmtId="0" fontId="62" fillId="0" borderId="79" applyNumberFormat="0" applyFill="0" applyAlignment="0" applyProtection="0"/>
    <xf numFmtId="0" fontId="62" fillId="0" borderId="79" applyNumberFormat="0" applyFill="0" applyAlignment="0" applyProtection="0"/>
    <xf numFmtId="0" fontId="62" fillId="0" borderId="79" applyNumberFormat="0" applyFill="0" applyAlignment="0" applyProtection="0"/>
    <xf numFmtId="0" fontId="62" fillId="0" borderId="79" applyNumberFormat="0" applyFill="0" applyAlignment="0" applyProtection="0"/>
    <xf numFmtId="0" fontId="63" fillId="54" borderId="80" applyNumberFormat="0" applyAlignment="0" applyProtection="0"/>
    <xf numFmtId="0" fontId="63" fillId="54" borderId="80" applyNumberFormat="0" applyAlignment="0" applyProtection="0"/>
    <xf numFmtId="9" fontId="6" fillId="0" borderId="0" applyFont="0" applyFill="0" applyBorder="0" applyAlignment="0" applyProtection="0"/>
  </cellStyleXfs>
  <cellXfs count="579">
    <xf numFmtId="0" fontId="0" fillId="0" borderId="0" xfId="0"/>
    <xf numFmtId="0" fontId="3" fillId="0" borderId="0" xfId="0" applyFont="1"/>
    <xf numFmtId="0" fontId="3" fillId="0" borderId="11" xfId="0" applyFont="1" applyBorder="1"/>
    <xf numFmtId="0" fontId="0" fillId="0" borderId="11" xfId="0" applyFill="1" applyBorder="1"/>
    <xf numFmtId="0" fontId="0" fillId="0" borderId="11" xfId="0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/>
    </xf>
    <xf numFmtId="0" fontId="0" fillId="0" borderId="0" xfId="0"/>
    <xf numFmtId="0" fontId="22" fillId="0" borderId="0" xfId="0" applyFont="1" applyFill="1" applyAlignment="1">
      <alignment horizontal="center"/>
    </xf>
    <xf numFmtId="3" fontId="22" fillId="0" borderId="18" xfId="0" applyNumberFormat="1" applyFont="1" applyFill="1" applyBorder="1" applyAlignment="1">
      <alignment horizontal="center" vertical="center" wrapText="1"/>
    </xf>
    <xf numFmtId="3" fontId="26" fillId="0" borderId="17" xfId="0" applyNumberFormat="1" applyFont="1" applyFill="1" applyBorder="1" applyAlignment="1">
      <alignment horizontal="center" vertical="center"/>
    </xf>
    <xf numFmtId="3" fontId="26" fillId="0" borderId="39" xfId="0" applyNumberFormat="1" applyFont="1" applyFill="1" applyBorder="1" applyAlignment="1">
      <alignment horizontal="left" vertical="center"/>
    </xf>
    <xf numFmtId="3" fontId="26" fillId="0" borderId="40" xfId="0" applyNumberFormat="1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3" fontId="25" fillId="0" borderId="0" xfId="0" applyNumberFormat="1" applyFont="1" applyFill="1" applyAlignment="1">
      <alignment horizontal="center" vertical="center"/>
    </xf>
    <xf numFmtId="0" fontId="28" fillId="0" borderId="11" xfId="0" applyFont="1" applyFill="1" applyBorder="1"/>
    <xf numFmtId="3" fontId="28" fillId="0" borderId="11" xfId="0" applyNumberFormat="1" applyFont="1" applyFill="1" applyBorder="1" applyAlignment="1">
      <alignment horizontal="center" wrapText="1"/>
    </xf>
    <xf numFmtId="3" fontId="25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3" fontId="30" fillId="0" borderId="0" xfId="0" applyNumberFormat="1" applyFont="1" applyFill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/>
    <xf numFmtId="0" fontId="28" fillId="0" borderId="0" xfId="0" applyFont="1"/>
    <xf numFmtId="0" fontId="0" fillId="0" borderId="0" xfId="0" applyBorder="1"/>
    <xf numFmtId="3" fontId="26" fillId="0" borderId="16" xfId="0" applyNumberFormat="1" applyFont="1" applyFill="1" applyBorder="1" applyAlignment="1">
      <alignment horizontal="left" vertical="center"/>
    </xf>
    <xf numFmtId="3" fontId="30" fillId="0" borderId="0" xfId="0" applyNumberFormat="1" applyFont="1" applyFill="1" applyBorder="1" applyAlignment="1">
      <alignment vertical="center"/>
    </xf>
    <xf numFmtId="0" fontId="26" fillId="0" borderId="11" xfId="0" applyFont="1" applyBorder="1"/>
    <xf numFmtId="0" fontId="26" fillId="0" borderId="11" xfId="0" applyFont="1" applyFill="1" applyBorder="1" applyAlignment="1">
      <alignment vertical="center"/>
    </xf>
    <xf numFmtId="0" fontId="28" fillId="0" borderId="11" xfId="0" applyFont="1" applyBorder="1"/>
    <xf numFmtId="0" fontId="28" fillId="0" borderId="11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6" fillId="0" borderId="11" xfId="0" applyFont="1" applyFill="1" applyBorder="1"/>
    <xf numFmtId="0" fontId="28" fillId="0" borderId="0" xfId="0" applyFont="1" applyFill="1" applyBorder="1"/>
    <xf numFmtId="0" fontId="26" fillId="0" borderId="11" xfId="0" applyFont="1" applyFill="1" applyBorder="1" applyAlignment="1">
      <alignment horizontal="center" wrapText="1"/>
    </xf>
    <xf numFmtId="3" fontId="31" fillId="0" borderId="11" xfId="43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0" fontId="28" fillId="0" borderId="0" xfId="0" applyFont="1" applyFill="1"/>
    <xf numFmtId="164" fontId="28" fillId="0" borderId="11" xfId="42" applyNumberFormat="1" applyFont="1" applyFill="1" applyBorder="1"/>
    <xf numFmtId="164" fontId="26" fillId="0" borderId="0" xfId="42" applyNumberFormat="1" applyFont="1" applyFill="1" applyBorder="1"/>
    <xf numFmtId="164" fontId="26" fillId="0" borderId="11" xfId="42" applyNumberFormat="1" applyFont="1" applyFill="1" applyBorder="1"/>
    <xf numFmtId="0" fontId="0" fillId="0" borderId="0" xfId="0" applyFill="1"/>
    <xf numFmtId="0" fontId="0" fillId="0" borderId="11" xfId="0" applyFill="1" applyBorder="1" applyAlignment="1">
      <alignment horizontal="center" wrapText="1"/>
    </xf>
    <xf numFmtId="3" fontId="32" fillId="0" borderId="11" xfId="43" applyNumberFormat="1" applyFont="1" applyFill="1" applyBorder="1" applyAlignment="1">
      <alignment horizontal="left" vertical="top" wrapText="1"/>
    </xf>
    <xf numFmtId="3" fontId="26" fillId="0" borderId="11" xfId="0" applyNumberFormat="1" applyFont="1" applyFill="1" applyBorder="1" applyAlignment="1">
      <alignment horizontal="center" wrapText="1"/>
    </xf>
    <xf numFmtId="3" fontId="28" fillId="0" borderId="0" xfId="0" applyNumberFormat="1" applyFont="1" applyFill="1"/>
    <xf numFmtId="0" fontId="28" fillId="0" borderId="11" xfId="0" applyFont="1" applyFill="1" applyBorder="1" applyAlignment="1">
      <alignment wrapText="1"/>
    </xf>
    <xf numFmtId="0" fontId="28" fillId="0" borderId="11" xfId="0" applyFont="1" applyFill="1" applyBorder="1" applyAlignment="1">
      <alignment horizontal="center" wrapText="1"/>
    </xf>
    <xf numFmtId="3" fontId="28" fillId="0" borderId="11" xfId="0" applyNumberFormat="1" applyFont="1" applyFill="1" applyBorder="1" applyAlignment="1">
      <alignment horizontal="center"/>
    </xf>
    <xf numFmtId="3" fontId="26" fillId="0" borderId="20" xfId="0" applyNumberFormat="1" applyFont="1" applyFill="1" applyBorder="1" applyAlignment="1">
      <alignment horizontal="center" vertical="center" wrapText="1"/>
    </xf>
    <xf numFmtId="3" fontId="26" fillId="0" borderId="11" xfId="0" applyNumberFormat="1" applyFont="1" applyFill="1" applyBorder="1" applyAlignment="1">
      <alignment vertical="center"/>
    </xf>
    <xf numFmtId="3" fontId="26" fillId="0" borderId="0" xfId="0" applyNumberFormat="1" applyFont="1" applyFill="1" applyBorder="1" applyAlignment="1">
      <alignment horizontal="center" vertical="center" wrapText="1"/>
    </xf>
    <xf numFmtId="3" fontId="26" fillId="0" borderId="0" xfId="0" applyNumberFormat="1" applyFont="1" applyFill="1" applyBorder="1" applyAlignment="1">
      <alignment vertical="center" wrapText="1"/>
    </xf>
    <xf numFmtId="3" fontId="36" fillId="0" borderId="16" xfId="0" applyNumberFormat="1" applyFont="1" applyBorder="1" applyAlignment="1">
      <alignment horizontal="center" vertical="center" wrapText="1"/>
    </xf>
    <xf numFmtId="3" fontId="36" fillId="0" borderId="11" xfId="0" applyNumberFormat="1" applyFont="1" applyBorder="1" applyAlignment="1">
      <alignment horizontal="center" vertical="center" wrapText="1"/>
    </xf>
    <xf numFmtId="3" fontId="36" fillId="0" borderId="18" xfId="0" applyNumberFormat="1" applyFont="1" applyBorder="1" applyAlignment="1">
      <alignment horizontal="center" vertical="center" wrapText="1"/>
    </xf>
    <xf numFmtId="3" fontId="36" fillId="0" borderId="16" xfId="0" applyNumberFormat="1" applyFont="1" applyFill="1" applyBorder="1" applyAlignment="1">
      <alignment horizontal="center" vertical="center" wrapText="1"/>
    </xf>
    <xf numFmtId="3" fontId="29" fillId="0" borderId="16" xfId="0" applyNumberFormat="1" applyFont="1" applyFill="1" applyBorder="1" applyAlignment="1">
      <alignment horizontal="center"/>
    </xf>
    <xf numFmtId="3" fontId="29" fillId="0" borderId="11" xfId="0" applyNumberFormat="1" applyFont="1" applyFill="1" applyBorder="1" applyAlignment="1">
      <alignment horizontal="center"/>
    </xf>
    <xf numFmtId="3" fontId="29" fillId="0" borderId="18" xfId="0" applyNumberFormat="1" applyFont="1" applyFill="1" applyBorder="1" applyAlignment="1">
      <alignment horizontal="center"/>
    </xf>
    <xf numFmtId="3" fontId="36" fillId="0" borderId="16" xfId="0" applyNumberFormat="1" applyFont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3" fontId="22" fillId="0" borderId="0" xfId="0" applyNumberFormat="1" applyFont="1" applyFill="1" applyAlignment="1"/>
    <xf numFmtId="0" fontId="28" fillId="0" borderId="2" xfId="0" applyFont="1" applyBorder="1" applyAlignment="1">
      <alignment horizontal="center" wrapText="1"/>
    </xf>
    <xf numFmtId="3" fontId="28" fillId="0" borderId="0" xfId="0" applyNumberFormat="1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3" fontId="26" fillId="0" borderId="16" xfId="0" applyNumberFormat="1" applyFont="1" applyFill="1" applyBorder="1" applyAlignment="1">
      <alignment vertical="center"/>
    </xf>
    <xf numFmtId="3" fontId="26" fillId="0" borderId="18" xfId="0" applyNumberFormat="1" applyFont="1" applyFill="1" applyBorder="1" applyAlignment="1">
      <alignment horizontal="center" vertical="center"/>
    </xf>
    <xf numFmtId="3" fontId="26" fillId="0" borderId="19" xfId="0" applyNumberFormat="1" applyFont="1" applyFill="1" applyBorder="1" applyAlignment="1">
      <alignment horizontal="center" vertical="center"/>
    </xf>
    <xf numFmtId="3" fontId="26" fillId="0" borderId="20" xfId="0" applyNumberFormat="1" applyFont="1" applyFill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left" vertical="center" wrapText="1"/>
    </xf>
    <xf numFmtId="3" fontId="28" fillId="0" borderId="11" xfId="0" applyNumberFormat="1" applyFont="1" applyFill="1" applyBorder="1" applyAlignment="1">
      <alignment horizontal="center" vertical="center" wrapText="1"/>
    </xf>
    <xf numFmtId="3" fontId="28" fillId="0" borderId="18" xfId="0" applyNumberFormat="1" applyFont="1" applyFill="1" applyBorder="1" applyAlignment="1">
      <alignment horizontal="center" vertical="center" wrapText="1"/>
    </xf>
    <xf numFmtId="3" fontId="26" fillId="0" borderId="11" xfId="0" applyNumberFormat="1" applyFont="1" applyFill="1" applyBorder="1" applyAlignment="1">
      <alignment horizontal="left" vertical="center" wrapText="1"/>
    </xf>
    <xf numFmtId="3" fontId="28" fillId="0" borderId="16" xfId="0" applyNumberFormat="1" applyFont="1" applyFill="1" applyBorder="1" applyAlignment="1">
      <alignment horizontal="left" vertical="center" wrapText="1"/>
    </xf>
    <xf numFmtId="3" fontId="28" fillId="0" borderId="11" xfId="0" applyNumberFormat="1" applyFont="1" applyFill="1" applyBorder="1" applyAlignment="1">
      <alignment horizontal="left" vertical="center" wrapText="1"/>
    </xf>
    <xf numFmtId="3" fontId="28" fillId="0" borderId="17" xfId="0" applyNumberFormat="1" applyFont="1" applyFill="1" applyBorder="1" applyAlignment="1">
      <alignment horizontal="left" vertical="center" wrapText="1"/>
    </xf>
    <xf numFmtId="3" fontId="28" fillId="0" borderId="19" xfId="0" applyNumberFormat="1" applyFont="1" applyFill="1" applyBorder="1" applyAlignment="1">
      <alignment horizontal="center" vertical="center"/>
    </xf>
    <xf numFmtId="3" fontId="28" fillId="0" borderId="19" xfId="0" applyNumberFormat="1" applyFont="1" applyFill="1" applyBorder="1" applyAlignment="1">
      <alignment horizontal="center" vertical="center" wrapText="1"/>
    </xf>
    <xf numFmtId="3" fontId="28" fillId="0" borderId="20" xfId="0" applyNumberFormat="1" applyFont="1" applyFill="1" applyBorder="1" applyAlignment="1">
      <alignment horizontal="center" vertical="center" wrapText="1"/>
    </xf>
    <xf numFmtId="3" fontId="28" fillId="0" borderId="11" xfId="0" applyNumberFormat="1" applyFont="1" applyFill="1" applyBorder="1" applyAlignment="1">
      <alignment vertical="center"/>
    </xf>
    <xf numFmtId="3" fontId="28" fillId="0" borderId="19" xfId="0" applyNumberFormat="1" applyFont="1" applyFill="1" applyBorder="1" applyAlignment="1">
      <alignment horizontal="left" vertical="center" wrapText="1"/>
    </xf>
    <xf numFmtId="3" fontId="26" fillId="0" borderId="11" xfId="0" applyNumberFormat="1" applyFont="1" applyFill="1" applyBorder="1" applyAlignment="1">
      <alignment horizontal="left" vertical="center"/>
    </xf>
    <xf numFmtId="3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/>
    <xf numFmtId="3" fontId="0" fillId="0" borderId="0" xfId="0" applyNumberFormat="1"/>
    <xf numFmtId="0" fontId="28" fillId="0" borderId="11" xfId="0" applyFont="1" applyFill="1" applyBorder="1" applyAlignment="1">
      <alignment horizontal="center"/>
    </xf>
    <xf numFmtId="164" fontId="28" fillId="0" borderId="11" xfId="42" applyNumberFormat="1" applyFont="1" applyFill="1" applyBorder="1" applyAlignment="1">
      <alignment horizontal="center"/>
    </xf>
    <xf numFmtId="3" fontId="0" fillId="0" borderId="11" xfId="0" applyNumberFormat="1" applyFill="1" applyBorder="1" applyAlignment="1">
      <alignment horizontal="center" vertical="center"/>
    </xf>
    <xf numFmtId="3" fontId="28" fillId="0" borderId="11" xfId="0" applyNumberFormat="1" applyFont="1" applyFill="1" applyBorder="1" applyAlignment="1">
      <alignment horizontal="center" vertical="top"/>
    </xf>
    <xf numFmtId="3" fontId="28" fillId="0" borderId="11" xfId="0" applyNumberFormat="1" applyFont="1" applyFill="1" applyBorder="1" applyAlignment="1">
      <alignment horizontal="center" vertical="top" wrapText="1"/>
    </xf>
    <xf numFmtId="3" fontId="28" fillId="0" borderId="19" xfId="0" applyNumberFormat="1" applyFont="1" applyFill="1" applyBorder="1" applyAlignment="1">
      <alignment horizontal="center" vertical="top" wrapText="1"/>
    </xf>
    <xf numFmtId="0" fontId="26" fillId="0" borderId="11" xfId="0" applyFont="1" applyBorder="1" applyAlignment="1">
      <alignment horizontal="center"/>
    </xf>
    <xf numFmtId="3" fontId="32" fillId="0" borderId="19" xfId="48" applyNumberFormat="1" applyFont="1" applyFill="1" applyBorder="1" applyAlignment="1">
      <alignment horizontal="center" wrapText="1"/>
    </xf>
    <xf numFmtId="0" fontId="0" fillId="0" borderId="11" xfId="0" applyNumberFormat="1" applyFill="1" applyBorder="1" applyAlignment="1">
      <alignment horizontal="center"/>
    </xf>
    <xf numFmtId="3" fontId="29" fillId="0" borderId="11" xfId="0" applyNumberFormat="1" applyFont="1" applyFill="1" applyBorder="1" applyAlignment="1">
      <alignment horizontal="center" vertical="center" wrapText="1"/>
    </xf>
    <xf numFmtId="0" fontId="28" fillId="0" borderId="11" xfId="0" applyNumberFormat="1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0" fontId="32" fillId="0" borderId="11" xfId="0" applyNumberFormat="1" applyFont="1" applyFill="1" applyBorder="1" applyAlignment="1">
      <alignment horizontal="center"/>
    </xf>
    <xf numFmtId="0" fontId="28" fillId="0" borderId="11" xfId="0" applyFont="1" applyBorder="1" applyAlignment="1">
      <alignment wrapText="1"/>
    </xf>
    <xf numFmtId="3" fontId="29" fillId="0" borderId="21" xfId="0" applyNumberFormat="1" applyFont="1" applyFill="1" applyBorder="1" applyAlignment="1">
      <alignment horizontal="center"/>
    </xf>
    <xf numFmtId="3" fontId="29" fillId="0" borderId="15" xfId="0" applyNumberFormat="1" applyFont="1" applyFill="1" applyBorder="1" applyAlignment="1">
      <alignment horizontal="center"/>
    </xf>
    <xf numFmtId="3" fontId="29" fillId="0" borderId="22" xfId="0" applyNumberFormat="1" applyFont="1" applyFill="1" applyBorder="1" applyAlignment="1">
      <alignment horizontal="center"/>
    </xf>
    <xf numFmtId="3" fontId="22" fillId="0" borderId="58" xfId="0" applyNumberFormat="1" applyFont="1" applyFill="1" applyBorder="1" applyAlignment="1">
      <alignment horizontal="center" vertical="center"/>
    </xf>
    <xf numFmtId="3" fontId="22" fillId="0" borderId="59" xfId="0" applyNumberFormat="1" applyFont="1" applyBorder="1" applyAlignment="1">
      <alignment horizontal="center" vertical="center"/>
    </xf>
    <xf numFmtId="0" fontId="23" fillId="0" borderId="56" xfId="0" applyFont="1" applyFill="1" applyBorder="1" applyAlignment="1">
      <alignment horizontal="center" vertical="center"/>
    </xf>
    <xf numFmtId="3" fontId="23" fillId="0" borderId="45" xfId="0" applyNumberFormat="1" applyFont="1" applyFill="1" applyBorder="1" applyAlignment="1">
      <alignment horizontal="left" vertical="center"/>
    </xf>
    <xf numFmtId="3" fontId="23" fillId="0" borderId="47" xfId="0" applyNumberFormat="1" applyFont="1" applyFill="1" applyBorder="1" applyAlignment="1">
      <alignment horizontal="left" vertical="center"/>
    </xf>
    <xf numFmtId="3" fontId="36" fillId="0" borderId="32" xfId="0" applyNumberFormat="1" applyFont="1" applyBorder="1" applyAlignment="1">
      <alignment horizontal="center" vertical="center" wrapText="1"/>
    </xf>
    <xf numFmtId="3" fontId="29" fillId="0" borderId="32" xfId="0" applyNumberFormat="1" applyFont="1" applyFill="1" applyBorder="1" applyAlignment="1">
      <alignment horizontal="center"/>
    </xf>
    <xf numFmtId="3" fontId="29" fillId="0" borderId="43" xfId="0" applyNumberFormat="1" applyFont="1" applyFill="1" applyBorder="1" applyAlignment="1">
      <alignment horizontal="center"/>
    </xf>
    <xf numFmtId="3" fontId="29" fillId="0" borderId="39" xfId="0" applyNumberFormat="1" applyFont="1" applyFill="1" applyBorder="1" applyAlignment="1">
      <alignment horizontal="center"/>
    </xf>
    <xf numFmtId="3" fontId="29" fillId="0" borderId="46" xfId="0" applyNumberFormat="1" applyFont="1" applyFill="1" applyBorder="1" applyAlignment="1">
      <alignment horizontal="center"/>
    </xf>
    <xf numFmtId="3" fontId="29" fillId="0" borderId="55" xfId="0" applyNumberFormat="1" applyFont="1" applyFill="1" applyBorder="1" applyAlignment="1">
      <alignment horizontal="center"/>
    </xf>
    <xf numFmtId="3" fontId="29" fillId="0" borderId="57" xfId="0" applyNumberFormat="1" applyFont="1" applyFill="1" applyBorder="1" applyAlignment="1">
      <alignment horizontal="center"/>
    </xf>
    <xf numFmtId="3" fontId="0" fillId="0" borderId="16" xfId="0" applyNumberFormat="1" applyFill="1" applyBorder="1" applyAlignment="1">
      <alignment horizontal="center" vertical="center"/>
    </xf>
    <xf numFmtId="3" fontId="0" fillId="0" borderId="18" xfId="0" applyNumberFormat="1" applyFill="1" applyBorder="1" applyAlignment="1">
      <alignment horizontal="center" vertical="center"/>
    </xf>
    <xf numFmtId="3" fontId="26" fillId="0" borderId="19" xfId="0" applyNumberFormat="1" applyFont="1" applyFill="1" applyBorder="1" applyAlignment="1">
      <alignment horizontal="center" vertical="center" wrapText="1"/>
    </xf>
    <xf numFmtId="3" fontId="28" fillId="0" borderId="36" xfId="0" applyNumberFormat="1" applyFont="1" applyFill="1" applyBorder="1" applyAlignment="1">
      <alignment vertical="center"/>
    </xf>
    <xf numFmtId="3" fontId="28" fillId="0" borderId="13" xfId="0" applyNumberFormat="1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0" fontId="26" fillId="0" borderId="16" xfId="0" applyFont="1" applyFill="1" applyBorder="1"/>
    <xf numFmtId="0" fontId="28" fillId="0" borderId="19" xfId="0" applyFont="1" applyFill="1" applyBorder="1"/>
    <xf numFmtId="0" fontId="26" fillId="0" borderId="18" xfId="0" applyFont="1" applyFill="1" applyBorder="1" applyAlignment="1">
      <alignment horizontal="center" vertical="center" wrapText="1"/>
    </xf>
    <xf numFmtId="3" fontId="22" fillId="0" borderId="11" xfId="0" applyNumberFormat="1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6" fillId="0" borderId="11" xfId="0" applyFont="1" applyFill="1" applyBorder="1" applyAlignment="1">
      <alignment horizontal="center" vertical="center" wrapText="1"/>
    </xf>
    <xf numFmtId="3" fontId="22" fillId="0" borderId="16" xfId="0" applyNumberFormat="1" applyFont="1" applyFill="1" applyBorder="1" applyAlignment="1">
      <alignment vertical="center"/>
    </xf>
    <xf numFmtId="3" fontId="22" fillId="0" borderId="19" xfId="0" applyNumberFormat="1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wrapText="1"/>
    </xf>
    <xf numFmtId="3" fontId="22" fillId="0" borderId="19" xfId="0" applyNumberFormat="1" applyFont="1" applyFill="1" applyBorder="1" applyAlignment="1">
      <alignment horizontal="center"/>
    </xf>
    <xf numFmtId="3" fontId="22" fillId="0" borderId="20" xfId="0" applyNumberFormat="1" applyFont="1" applyFill="1" applyBorder="1" applyAlignment="1">
      <alignment horizontal="center"/>
    </xf>
    <xf numFmtId="0" fontId="28" fillId="0" borderId="16" xfId="0" applyFont="1" applyFill="1" applyBorder="1"/>
    <xf numFmtId="0" fontId="28" fillId="0" borderId="18" xfId="0" applyFont="1" applyFill="1" applyBorder="1" applyAlignment="1">
      <alignment horizontal="center" wrapText="1"/>
    </xf>
    <xf numFmtId="0" fontId="28" fillId="0" borderId="16" xfId="0" applyFont="1" applyFill="1" applyBorder="1" applyAlignment="1">
      <alignment horizontal="left"/>
    </xf>
    <xf numFmtId="0" fontId="26" fillId="0" borderId="16" xfId="0" applyFont="1" applyFill="1" applyBorder="1" applyAlignment="1">
      <alignment horizontal="left"/>
    </xf>
    <xf numFmtId="0" fontId="28" fillId="0" borderId="17" xfId="0" applyFont="1" applyFill="1" applyBorder="1"/>
    <xf numFmtId="0" fontId="28" fillId="0" borderId="19" xfId="0" applyFont="1" applyFill="1" applyBorder="1" applyAlignment="1">
      <alignment wrapText="1"/>
    </xf>
    <xf numFmtId="0" fontId="26" fillId="0" borderId="19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wrapText="1"/>
    </xf>
    <xf numFmtId="0" fontId="28" fillId="0" borderId="20" xfId="0" applyFont="1" applyFill="1" applyBorder="1" applyAlignment="1">
      <alignment horizontal="center" wrapText="1"/>
    </xf>
    <xf numFmtId="0" fontId="26" fillId="0" borderId="16" xfId="0" applyFont="1" applyFill="1" applyBorder="1" applyAlignment="1">
      <alignment horizontal="left" vertical="center"/>
    </xf>
    <xf numFmtId="0" fontId="28" fillId="0" borderId="19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wrapText="1"/>
    </xf>
    <xf numFmtId="0" fontId="0" fillId="0" borderId="19" xfId="0" applyNumberFormat="1" applyFill="1" applyBorder="1" applyAlignment="1">
      <alignment horizontal="center"/>
    </xf>
    <xf numFmtId="3" fontId="31" fillId="0" borderId="14" xfId="43" applyNumberFormat="1" applyFont="1" applyFill="1" applyBorder="1" applyAlignment="1"/>
    <xf numFmtId="3" fontId="31" fillId="0" borderId="14" xfId="43" applyNumberFormat="1" applyFont="1" applyFill="1" applyBorder="1" applyAlignment="1">
      <alignment horizontal="center" vertical="center" wrapText="1"/>
    </xf>
    <xf numFmtId="3" fontId="22" fillId="0" borderId="11" xfId="0" applyNumberFormat="1" applyFont="1" applyFill="1" applyBorder="1" applyAlignment="1">
      <alignment vertical="center" wrapText="1"/>
    </xf>
    <xf numFmtId="3" fontId="22" fillId="0" borderId="16" xfId="0" applyNumberFormat="1" applyFont="1" applyFill="1" applyBorder="1" applyAlignment="1">
      <alignment horizontal="left" vertical="center" wrapText="1"/>
    </xf>
    <xf numFmtId="0" fontId="28" fillId="0" borderId="18" xfId="0" applyFont="1" applyFill="1" applyBorder="1" applyAlignment="1">
      <alignment horizontal="center"/>
    </xf>
    <xf numFmtId="164" fontId="28" fillId="0" borderId="18" xfId="42" applyNumberFormat="1" applyFont="1" applyFill="1" applyBorder="1" applyAlignment="1">
      <alignment horizontal="center"/>
    </xf>
    <xf numFmtId="0" fontId="26" fillId="0" borderId="17" xfId="0" applyFont="1" applyFill="1" applyBorder="1"/>
    <xf numFmtId="164" fontId="26" fillId="0" borderId="19" xfId="42" applyNumberFormat="1" applyFont="1" applyFill="1" applyBorder="1"/>
    <xf numFmtId="164" fontId="26" fillId="0" borderId="20" xfId="42" applyNumberFormat="1" applyFont="1" applyFill="1" applyBorder="1"/>
    <xf numFmtId="165" fontId="26" fillId="0" borderId="19" xfId="42" applyNumberFormat="1" applyFont="1" applyFill="1" applyBorder="1"/>
    <xf numFmtId="165" fontId="26" fillId="0" borderId="20" xfId="42" applyNumberFormat="1" applyFont="1" applyFill="1" applyBorder="1"/>
    <xf numFmtId="164" fontId="26" fillId="0" borderId="18" xfId="42" applyNumberFormat="1" applyFont="1" applyFill="1" applyBorder="1"/>
    <xf numFmtId="0" fontId="28" fillId="0" borderId="18" xfId="0" applyFont="1" applyFill="1" applyBorder="1"/>
    <xf numFmtId="0" fontId="28" fillId="0" borderId="19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26" fillId="0" borderId="16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center"/>
    </xf>
    <xf numFmtId="0" fontId="28" fillId="0" borderId="17" xfId="0" applyFont="1" applyFill="1" applyBorder="1" applyAlignment="1">
      <alignment horizontal="left"/>
    </xf>
    <xf numFmtId="0" fontId="26" fillId="0" borderId="18" xfId="0" applyFont="1" applyFill="1" applyBorder="1"/>
    <xf numFmtId="3" fontId="26" fillId="0" borderId="18" xfId="0" applyNumberFormat="1" applyFont="1" applyFill="1" applyBorder="1" applyAlignment="1">
      <alignment horizontal="center" wrapText="1"/>
    </xf>
    <xf numFmtId="0" fontId="28" fillId="0" borderId="11" xfId="0" applyFont="1" applyFill="1" applyBorder="1" applyAlignment="1"/>
    <xf numFmtId="3" fontId="32" fillId="0" borderId="17" xfId="43" applyNumberFormat="1" applyFont="1" applyFill="1" applyBorder="1" applyAlignment="1">
      <alignment horizontal="left" vertical="top" wrapText="1"/>
    </xf>
    <xf numFmtId="3" fontId="28" fillId="0" borderId="19" xfId="0" applyNumberFormat="1" applyFont="1" applyFill="1" applyBorder="1" applyAlignment="1">
      <alignment horizontal="center" wrapText="1"/>
    </xf>
    <xf numFmtId="3" fontId="26" fillId="0" borderId="19" xfId="0" applyNumberFormat="1" applyFont="1" applyFill="1" applyBorder="1" applyAlignment="1">
      <alignment horizontal="center" wrapText="1"/>
    </xf>
    <xf numFmtId="3" fontId="26" fillId="0" borderId="20" xfId="0" applyNumberFormat="1" applyFont="1" applyFill="1" applyBorder="1" applyAlignment="1">
      <alignment horizontal="center" wrapText="1"/>
    </xf>
    <xf numFmtId="0" fontId="26" fillId="0" borderId="16" xfId="0" applyFont="1" applyFill="1" applyBorder="1" applyAlignment="1"/>
    <xf numFmtId="0" fontId="0" fillId="0" borderId="18" xfId="0" applyFill="1" applyBorder="1" applyAlignment="1">
      <alignment horizontal="center"/>
    </xf>
    <xf numFmtId="3" fontId="28" fillId="0" borderId="18" xfId="0" applyNumberFormat="1" applyFont="1" applyFill="1" applyBorder="1" applyAlignment="1">
      <alignment horizontal="center" vertical="center"/>
    </xf>
    <xf numFmtId="3" fontId="22" fillId="0" borderId="20" xfId="0" applyNumberFormat="1" applyFont="1" applyFill="1" applyBorder="1" applyAlignment="1">
      <alignment horizontal="center" vertical="center"/>
    </xf>
    <xf numFmtId="3" fontId="22" fillId="0" borderId="61" xfId="0" applyNumberFormat="1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left"/>
    </xf>
    <xf numFmtId="0" fontId="28" fillId="0" borderId="14" xfId="0" applyFont="1" applyFill="1" applyBorder="1"/>
    <xf numFmtId="0" fontId="26" fillId="0" borderId="13" xfId="0" applyFont="1" applyFill="1" applyBorder="1"/>
    <xf numFmtId="0" fontId="26" fillId="0" borderId="19" xfId="0" applyFont="1" applyFill="1" applyBorder="1" applyAlignment="1">
      <alignment horizontal="center"/>
    </xf>
    <xf numFmtId="0" fontId="26" fillId="0" borderId="20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left"/>
    </xf>
    <xf numFmtId="0" fontId="26" fillId="0" borderId="11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left"/>
    </xf>
    <xf numFmtId="0" fontId="26" fillId="0" borderId="11" xfId="0" applyFont="1" applyFill="1" applyBorder="1" applyAlignment="1">
      <alignment horizontal="left"/>
    </xf>
    <xf numFmtId="0" fontId="26" fillId="0" borderId="18" xfId="0" applyFont="1" applyFill="1" applyBorder="1" applyAlignment="1">
      <alignment horizontal="center"/>
    </xf>
    <xf numFmtId="1" fontId="26" fillId="0" borderId="11" xfId="0" applyNumberFormat="1" applyFont="1" applyFill="1" applyBorder="1" applyAlignment="1">
      <alignment horizontal="center" vertical="center"/>
    </xf>
    <xf numFmtId="1" fontId="26" fillId="0" borderId="18" xfId="0" applyNumberFormat="1" applyFont="1" applyFill="1" applyBorder="1" applyAlignment="1">
      <alignment horizontal="center" vertical="center"/>
    </xf>
    <xf numFmtId="1" fontId="22" fillId="0" borderId="19" xfId="0" applyNumberFormat="1" applyFont="1" applyFill="1" applyBorder="1" applyAlignment="1">
      <alignment horizontal="center" vertical="center"/>
    </xf>
    <xf numFmtId="1" fontId="22" fillId="0" borderId="20" xfId="0" applyNumberFormat="1" applyFont="1" applyFill="1" applyBorder="1" applyAlignment="1">
      <alignment horizontal="center" vertical="center"/>
    </xf>
    <xf numFmtId="1" fontId="22" fillId="0" borderId="16" xfId="0" applyNumberFormat="1" applyFont="1" applyFill="1" applyBorder="1" applyAlignment="1">
      <alignment horizontal="left" vertical="center"/>
    </xf>
    <xf numFmtId="1" fontId="22" fillId="0" borderId="17" xfId="0" applyNumberFormat="1" applyFont="1" applyFill="1" applyBorder="1" applyAlignment="1">
      <alignment horizontal="center" vertical="center"/>
    </xf>
    <xf numFmtId="1" fontId="26" fillId="0" borderId="19" xfId="0" applyNumberFormat="1" applyFont="1" applyFill="1" applyBorder="1" applyAlignment="1">
      <alignment horizontal="center" vertical="center"/>
    </xf>
    <xf numFmtId="1" fontId="26" fillId="0" borderId="20" xfId="0" applyNumberFormat="1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Fill="1" applyBorder="1" applyAlignment="1">
      <alignment horizont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10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wrapText="1"/>
    </xf>
    <xf numFmtId="1" fontId="26" fillId="0" borderId="1" xfId="0" applyNumberFormat="1" applyFont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 wrapText="1"/>
    </xf>
    <xf numFmtId="1" fontId="28" fillId="0" borderId="11" xfId="0" applyNumberFormat="1" applyFont="1" applyBorder="1" applyAlignment="1">
      <alignment horizontal="center"/>
    </xf>
    <xf numFmtId="0" fontId="26" fillId="0" borderId="0" xfId="0" applyFont="1" applyAlignment="1"/>
    <xf numFmtId="0" fontId="3" fillId="0" borderId="0" xfId="0" applyFont="1" applyFill="1"/>
    <xf numFmtId="1" fontId="22" fillId="0" borderId="58" xfId="0" applyNumberFormat="1" applyFont="1" applyFill="1" applyBorder="1" applyAlignment="1">
      <alignment horizontal="center" vertical="center"/>
    </xf>
    <xf numFmtId="3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3" fontId="22" fillId="0" borderId="0" xfId="0" applyNumberFormat="1" applyFont="1" applyFill="1" applyBorder="1" applyAlignment="1">
      <alignment horizontal="center"/>
    </xf>
    <xf numFmtId="3" fontId="26" fillId="0" borderId="18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6" xfId="0" applyNumberFormat="1" applyFont="1" applyFill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2" fillId="0" borderId="11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Alignment="1">
      <alignment horizontal="center"/>
    </xf>
    <xf numFmtId="3" fontId="26" fillId="0" borderId="11" xfId="0" applyNumberFormat="1" applyFont="1" applyFill="1" applyBorder="1" applyAlignment="1">
      <alignment horizontal="center" vertical="center"/>
    </xf>
    <xf numFmtId="3" fontId="28" fillId="0" borderId="11" xfId="0" applyNumberFormat="1" applyFont="1" applyFill="1" applyBorder="1" applyAlignment="1">
      <alignment horizontal="center" vertical="center"/>
    </xf>
    <xf numFmtId="3" fontId="35" fillId="0" borderId="11" xfId="0" applyNumberFormat="1" applyFont="1" applyFill="1" applyBorder="1" applyAlignment="1">
      <alignment horizontal="center" vertical="center" wrapText="1"/>
    </xf>
    <xf numFmtId="3" fontId="30" fillId="0" borderId="0" xfId="0" applyNumberFormat="1" applyFont="1" applyFill="1" applyAlignment="1">
      <alignment horizontal="center" vertical="center"/>
    </xf>
    <xf numFmtId="3" fontId="26" fillId="0" borderId="18" xfId="0" applyNumberFormat="1" applyFont="1" applyFill="1" applyBorder="1" applyAlignment="1">
      <alignment horizontal="center" vertical="center" wrapText="1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1" xfId="0" applyNumberFormat="1" applyFont="1" applyFill="1" applyBorder="1" applyAlignment="1">
      <alignment horizontal="center" vertical="center"/>
    </xf>
    <xf numFmtId="3" fontId="28" fillId="0" borderId="11" xfId="0" applyNumberFormat="1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vertical="center" wrapText="1"/>
    </xf>
    <xf numFmtId="1" fontId="28" fillId="0" borderId="0" xfId="0" applyNumberFormat="1" applyFont="1" applyFill="1"/>
    <xf numFmtId="0" fontId="0" fillId="0" borderId="18" xfId="0" applyNumberForma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center"/>
    </xf>
    <xf numFmtId="0" fontId="28" fillId="0" borderId="11" xfId="0" applyNumberFormat="1" applyFont="1" applyFill="1" applyBorder="1" applyAlignment="1">
      <alignment horizontal="center"/>
    </xf>
    <xf numFmtId="0" fontId="26" fillId="0" borderId="20" xfId="0" applyFont="1" applyFill="1" applyBorder="1" applyAlignment="1">
      <alignment horizontal="center" vertical="center" wrapText="1"/>
    </xf>
    <xf numFmtId="0" fontId="0" fillId="0" borderId="20" xfId="0" applyNumberFormat="1" applyFill="1" applyBorder="1" applyAlignment="1">
      <alignment horizontal="center"/>
    </xf>
    <xf numFmtId="0" fontId="28" fillId="0" borderId="36" xfId="0" applyFont="1" applyFill="1" applyBorder="1"/>
    <xf numFmtId="0" fontId="28" fillId="0" borderId="13" xfId="0" applyFont="1" applyFill="1" applyBorder="1"/>
    <xf numFmtId="0" fontId="28" fillId="0" borderId="42" xfId="0" applyFont="1" applyFill="1" applyBorder="1"/>
    <xf numFmtId="0" fontId="0" fillId="0" borderId="19" xfId="0" applyFill="1" applyBorder="1" applyAlignment="1">
      <alignment horizontal="center"/>
    </xf>
    <xf numFmtId="0" fontId="26" fillId="0" borderId="0" xfId="0" applyFont="1" applyFill="1"/>
    <xf numFmtId="3" fontId="25" fillId="0" borderId="0" xfId="0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0" fontId="42" fillId="0" borderId="0" xfId="0" applyFont="1" applyFill="1"/>
    <xf numFmtId="0" fontId="32" fillId="0" borderId="16" xfId="0" applyFont="1" applyFill="1" applyBorder="1" applyAlignment="1">
      <alignment horizontal="left"/>
    </xf>
    <xf numFmtId="0" fontId="32" fillId="0" borderId="11" xfId="0" applyFont="1" applyFill="1" applyBorder="1" applyAlignment="1">
      <alignment horizontal="center"/>
    </xf>
    <xf numFmtId="0" fontId="32" fillId="0" borderId="18" xfId="0" applyFont="1" applyFill="1" applyBorder="1" applyAlignment="1">
      <alignment horizontal="center"/>
    </xf>
    <xf numFmtId="0" fontId="28" fillId="0" borderId="0" xfId="0" applyNumberFormat="1" applyFont="1" applyFill="1" applyBorder="1"/>
    <xf numFmtId="0" fontId="31" fillId="0" borderId="19" xfId="0" applyFont="1" applyFill="1" applyBorder="1" applyAlignment="1">
      <alignment horizontal="center"/>
    </xf>
    <xf numFmtId="0" fontId="31" fillId="0" borderId="20" xfId="0" applyFont="1" applyFill="1" applyBorder="1" applyAlignment="1">
      <alignment horizontal="center"/>
    </xf>
    <xf numFmtId="0" fontId="31" fillId="0" borderId="61" xfId="0" applyFont="1" applyFill="1" applyBorder="1" applyAlignment="1">
      <alignment horizontal="center"/>
    </xf>
    <xf numFmtId="0" fontId="26" fillId="0" borderId="0" xfId="0" applyNumberFormat="1" applyFont="1" applyFill="1" applyBorder="1"/>
    <xf numFmtId="0" fontId="28" fillId="0" borderId="11" xfId="0" applyNumberFormat="1" applyFont="1" applyFill="1" applyBorder="1"/>
    <xf numFmtId="0" fontId="32" fillId="0" borderId="11" xfId="0" applyFont="1" applyFill="1" applyBorder="1"/>
    <xf numFmtId="0" fontId="32" fillId="0" borderId="18" xfId="0" applyFont="1" applyFill="1" applyBorder="1"/>
    <xf numFmtId="0" fontId="28" fillId="0" borderId="18" xfId="0" applyFont="1" applyFill="1" applyBorder="1" applyAlignment="1">
      <alignment horizontal="left"/>
    </xf>
    <xf numFmtId="0" fontId="26" fillId="0" borderId="11" xfId="0" applyNumberFormat="1" applyFont="1" applyFill="1" applyBorder="1"/>
    <xf numFmtId="0" fontId="26" fillId="0" borderId="18" xfId="0" applyNumberFormat="1" applyFont="1" applyFill="1" applyBorder="1"/>
    <xf numFmtId="0" fontId="26" fillId="0" borderId="11" xfId="0" applyNumberFormat="1" applyFont="1" applyFill="1" applyBorder="1" applyAlignment="1">
      <alignment horizontal="center"/>
    </xf>
    <xf numFmtId="0" fontId="26" fillId="0" borderId="18" xfId="0" applyNumberFormat="1" applyFont="1" applyFill="1" applyBorder="1" applyAlignment="1">
      <alignment horizontal="center"/>
    </xf>
    <xf numFmtId="0" fontId="32" fillId="0" borderId="16" xfId="0" applyFont="1" applyFill="1" applyBorder="1" applyAlignment="1">
      <alignment horizontal="left" indent="1"/>
    </xf>
    <xf numFmtId="0" fontId="28" fillId="0" borderId="16" xfId="0" applyFont="1" applyFill="1" applyBorder="1" applyAlignment="1">
      <alignment horizontal="left" indent="1"/>
    </xf>
    <xf numFmtId="3" fontId="32" fillId="0" borderId="11" xfId="48" applyNumberFormat="1" applyFont="1" applyFill="1" applyBorder="1" applyAlignment="1">
      <alignment horizontal="center" wrapText="1"/>
    </xf>
    <xf numFmtId="0" fontId="32" fillId="0" borderId="17" xfId="0" applyFont="1" applyFill="1" applyBorder="1" applyAlignment="1">
      <alignment horizontal="left" indent="1"/>
    </xf>
    <xf numFmtId="0" fontId="32" fillId="0" borderId="19" xfId="0" applyNumberFormat="1" applyFont="1" applyFill="1" applyBorder="1" applyAlignment="1">
      <alignment horizontal="center"/>
    </xf>
    <xf numFmtId="0" fontId="32" fillId="0" borderId="19" xfId="0" applyFont="1" applyFill="1" applyBorder="1" applyAlignment="1">
      <alignment horizontal="center"/>
    </xf>
    <xf numFmtId="0" fontId="32" fillId="0" borderId="20" xfId="0" applyFont="1" applyFill="1" applyBorder="1" applyAlignment="1">
      <alignment horizontal="center"/>
    </xf>
    <xf numFmtId="0" fontId="28" fillId="0" borderId="17" xfId="0" applyFont="1" applyFill="1" applyBorder="1" applyAlignment="1">
      <alignment horizontal="left" indent="1"/>
    </xf>
    <xf numFmtId="0" fontId="28" fillId="0" borderId="19" xfId="0" applyNumberFormat="1" applyFont="1" applyFill="1" applyBorder="1" applyAlignment="1">
      <alignment horizontal="center"/>
    </xf>
    <xf numFmtId="0" fontId="28" fillId="0" borderId="20" xfId="0" applyNumberFormat="1" applyFont="1" applyFill="1" applyBorder="1" applyAlignment="1">
      <alignment horizontal="center"/>
    </xf>
    <xf numFmtId="0" fontId="28" fillId="0" borderId="41" xfId="0" applyFont="1" applyFill="1" applyBorder="1"/>
    <xf numFmtId="0" fontId="32" fillId="0" borderId="11" xfId="0" applyNumberFormat="1" applyFont="1" applyFill="1" applyBorder="1"/>
    <xf numFmtId="0" fontId="32" fillId="0" borderId="16" xfId="0" applyFont="1" applyFill="1" applyBorder="1" applyAlignment="1"/>
    <xf numFmtId="0" fontId="28" fillId="0" borderId="19" xfId="0" applyFont="1" applyFill="1" applyBorder="1" applyAlignment="1">
      <alignment horizontal="left"/>
    </xf>
    <xf numFmtId="0" fontId="32" fillId="0" borderId="19" xfId="0" applyNumberFormat="1" applyFont="1" applyFill="1" applyBorder="1"/>
    <xf numFmtId="0" fontId="32" fillId="0" borderId="17" xfId="0" applyFont="1" applyFill="1" applyBorder="1" applyAlignment="1"/>
    <xf numFmtId="0" fontId="32" fillId="0" borderId="17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3" fontId="28" fillId="0" borderId="62" xfId="0" applyNumberFormat="1" applyFont="1" applyFill="1" applyBorder="1" applyAlignment="1">
      <alignment horizontal="center" wrapText="1"/>
    </xf>
    <xf numFmtId="0" fontId="26" fillId="0" borderId="34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wrapText="1"/>
    </xf>
    <xf numFmtId="0" fontId="26" fillId="0" borderId="4" xfId="0" applyFont="1" applyFill="1" applyBorder="1" applyAlignment="1">
      <alignment horizontal="center" wrapText="1"/>
    </xf>
    <xf numFmtId="0" fontId="26" fillId="0" borderId="33" xfId="0" applyFont="1" applyFill="1" applyBorder="1"/>
    <xf numFmtId="0" fontId="26" fillId="0" borderId="0" xfId="0" applyFont="1" applyFill="1" applyBorder="1" applyAlignment="1">
      <alignment horizontal="center" wrapText="1"/>
    </xf>
    <xf numFmtId="0" fontId="28" fillId="0" borderId="3" xfId="0" applyFont="1" applyFill="1" applyBorder="1" applyAlignment="1">
      <alignment horizontal="center" wrapText="1"/>
    </xf>
    <xf numFmtId="0" fontId="28" fillId="0" borderId="2" xfId="0" applyFont="1" applyFill="1" applyBorder="1" applyAlignment="1">
      <alignment horizontal="center" wrapText="1"/>
    </xf>
    <xf numFmtId="0" fontId="28" fillId="0" borderId="53" xfId="0" applyFont="1" applyFill="1" applyBorder="1"/>
    <xf numFmtId="0" fontId="28" fillId="0" borderId="12" xfId="0" applyFont="1" applyFill="1" applyBorder="1" applyAlignment="1">
      <alignment horizontal="center" wrapText="1"/>
    </xf>
    <xf numFmtId="0" fontId="28" fillId="0" borderId="53" xfId="0" applyFont="1" applyFill="1" applyBorder="1" applyAlignment="1">
      <alignment horizontal="center" wrapText="1"/>
    </xf>
    <xf numFmtId="0" fontId="28" fillId="0" borderId="32" xfId="0" applyFont="1" applyFill="1" applyBorder="1"/>
    <xf numFmtId="0" fontId="26" fillId="0" borderId="14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left" vertical="center"/>
    </xf>
    <xf numFmtId="0" fontId="26" fillId="0" borderId="54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vertical="center"/>
    </xf>
    <xf numFmtId="0" fontId="32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6" fillId="0" borderId="19" xfId="0" applyFont="1" applyFill="1" applyBorder="1"/>
    <xf numFmtId="0" fontId="26" fillId="0" borderId="18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/>
    </xf>
    <xf numFmtId="0" fontId="0" fillId="0" borderId="18" xfId="0" applyFill="1" applyBorder="1"/>
    <xf numFmtId="0" fontId="28" fillId="0" borderId="16" xfId="0" applyNumberFormat="1" applyFont="1" applyFill="1" applyBorder="1" applyAlignment="1">
      <alignment horizontal="center"/>
    </xf>
    <xf numFmtId="0" fontId="32" fillId="0" borderId="20" xfId="0" applyNumberFormat="1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32" fillId="0" borderId="11" xfId="0" applyFont="1" applyFill="1" applyBorder="1" applyAlignment="1">
      <alignment horizontal="left"/>
    </xf>
    <xf numFmtId="0" fontId="33" fillId="0" borderId="11" xfId="0" applyFont="1" applyFill="1" applyBorder="1" applyAlignment="1">
      <alignment horizontal="center"/>
    </xf>
    <xf numFmtId="0" fontId="33" fillId="0" borderId="18" xfId="0" applyFont="1" applyFill="1" applyBorder="1" applyAlignment="1">
      <alignment horizontal="center"/>
    </xf>
    <xf numFmtId="0" fontId="28" fillId="0" borderId="14" xfId="0" applyFont="1" applyFill="1" applyBorder="1" applyAlignment="1">
      <alignment horizontal="center"/>
    </xf>
    <xf numFmtId="0" fontId="28" fillId="0" borderId="14" xfId="0" applyNumberFormat="1" applyFont="1" applyFill="1" applyBorder="1" applyAlignment="1">
      <alignment horizontal="left"/>
    </xf>
    <xf numFmtId="0" fontId="28" fillId="0" borderId="0" xfId="0" applyNumberFormat="1" applyFont="1" applyFill="1" applyBorder="1" applyAlignment="1">
      <alignment horizontal="center"/>
    </xf>
    <xf numFmtId="0" fontId="32" fillId="0" borderId="11" xfId="0" applyFont="1" applyFill="1" applyBorder="1" applyAlignment="1"/>
    <xf numFmtId="0" fontId="0" fillId="0" borderId="16" xfId="0" applyFill="1" applyBorder="1" applyAlignment="1">
      <alignment horizontal="left" indent="1"/>
    </xf>
    <xf numFmtId="0" fontId="0" fillId="0" borderId="0" xfId="0" applyNumberFormat="1" applyFill="1" applyBorder="1" applyAlignment="1">
      <alignment horizontal="center"/>
    </xf>
    <xf numFmtId="0" fontId="26" fillId="0" borderId="19" xfId="0" applyNumberFormat="1" applyFont="1" applyFill="1" applyBorder="1" applyAlignment="1">
      <alignment horizontal="center"/>
    </xf>
    <xf numFmtId="0" fontId="28" fillId="0" borderId="11" xfId="0" applyNumberFormat="1" applyFont="1" applyFill="1" applyBorder="1" applyAlignment="1">
      <alignment horizontal="left"/>
    </xf>
    <xf numFmtId="0" fontId="28" fillId="0" borderId="66" xfId="0" applyFont="1" applyFill="1" applyBorder="1" applyAlignment="1">
      <alignment horizontal="center"/>
    </xf>
    <xf numFmtId="3" fontId="28" fillId="0" borderId="16" xfId="0" applyNumberFormat="1" applyFont="1" applyFill="1" applyBorder="1" applyAlignment="1">
      <alignment horizont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8" fillId="0" borderId="16" xfId="0" applyNumberFormat="1" applyFont="1" applyFill="1" applyBorder="1" applyAlignment="1">
      <alignment horizontal="left" vertical="center"/>
    </xf>
    <xf numFmtId="0" fontId="26" fillId="0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3" fontId="23" fillId="0" borderId="0" xfId="0" applyNumberFormat="1" applyFont="1" applyFill="1" applyBorder="1" applyAlignment="1"/>
    <xf numFmtId="3" fontId="23" fillId="0" borderId="69" xfId="0" applyNumberFormat="1" applyFont="1" applyFill="1" applyBorder="1" applyAlignment="1"/>
    <xf numFmtId="3" fontId="26" fillId="0" borderId="18" xfId="0" applyNumberFormat="1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1" xfId="0" applyNumberFormat="1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wrapText="1"/>
    </xf>
    <xf numFmtId="0" fontId="26" fillId="0" borderId="20" xfId="0" applyFont="1" applyFill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26" fillId="0" borderId="11" xfId="0" applyFont="1" applyFill="1" applyBorder="1" applyAlignment="1">
      <alignment wrapText="1"/>
    </xf>
    <xf numFmtId="3" fontId="26" fillId="0" borderId="18" xfId="0" applyNumberFormat="1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wrapText="1"/>
    </xf>
    <xf numFmtId="0" fontId="31" fillId="0" borderId="11" xfId="0" applyFont="1" applyFill="1" applyBorder="1" applyAlignment="1">
      <alignment horizontal="center"/>
    </xf>
    <xf numFmtId="0" fontId="31" fillId="0" borderId="18" xfId="0" applyFont="1" applyFill="1" applyBorder="1" applyAlignment="1">
      <alignment horizontal="center"/>
    </xf>
    <xf numFmtId="0" fontId="31" fillId="0" borderId="11" xfId="0" applyFont="1" applyFill="1" applyBorder="1"/>
    <xf numFmtId="0" fontId="31" fillId="0" borderId="18" xfId="0" applyFont="1" applyFill="1" applyBorder="1"/>
    <xf numFmtId="0" fontId="31" fillId="0" borderId="16" xfId="0" applyFont="1" applyFill="1" applyBorder="1" applyAlignment="1">
      <alignment horizontal="left"/>
    </xf>
    <xf numFmtId="3" fontId="26" fillId="0" borderId="11" xfId="0" applyNumberFormat="1" applyFont="1" applyFill="1" applyBorder="1" applyAlignment="1">
      <alignment horizontal="center"/>
    </xf>
    <xf numFmtId="0" fontId="26" fillId="0" borderId="20" xfId="0" applyNumberFormat="1" applyFont="1" applyFill="1" applyBorder="1" applyAlignment="1">
      <alignment horizontal="center"/>
    </xf>
    <xf numFmtId="0" fontId="26" fillId="0" borderId="19" xfId="0" applyNumberFormat="1" applyFont="1" applyFill="1" applyBorder="1" applyAlignment="1">
      <alignment horizontal="center" vertical="center"/>
    </xf>
    <xf numFmtId="3" fontId="31" fillId="0" borderId="11" xfId="0" applyNumberFormat="1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center" vertical="top"/>
    </xf>
    <xf numFmtId="0" fontId="31" fillId="0" borderId="18" xfId="0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left"/>
    </xf>
    <xf numFmtId="0" fontId="31" fillId="0" borderId="18" xfId="0" applyFont="1" applyFill="1" applyBorder="1" applyAlignment="1">
      <alignment horizontal="left"/>
    </xf>
    <xf numFmtId="0" fontId="31" fillId="0" borderId="18" xfId="0" applyNumberFormat="1" applyFont="1" applyFill="1" applyBorder="1" applyAlignment="1">
      <alignment horizontal="center"/>
    </xf>
    <xf numFmtId="0" fontId="31" fillId="0" borderId="20" xfId="0" applyNumberFormat="1" applyFont="1" applyFill="1" applyBorder="1" applyAlignment="1">
      <alignment horizontal="center"/>
    </xf>
    <xf numFmtId="0" fontId="26" fillId="0" borderId="11" xfId="0" applyFont="1" applyFill="1" applyBorder="1" applyAlignment="1"/>
    <xf numFmtId="165" fontId="26" fillId="0" borderId="11" xfId="42" applyNumberFormat="1" applyFont="1" applyFill="1" applyBorder="1" applyAlignment="1">
      <alignment horizontal="center"/>
    </xf>
    <xf numFmtId="165" fontId="26" fillId="0" borderId="18" xfId="42" applyNumberFormat="1" applyFont="1" applyFill="1" applyBorder="1" applyAlignment="1">
      <alignment horizontal="center"/>
    </xf>
    <xf numFmtId="164" fontId="26" fillId="0" borderId="17" xfId="42" applyNumberFormat="1" applyFont="1" applyFill="1" applyBorder="1" applyAlignment="1">
      <alignment horizontal="left"/>
    </xf>
    <xf numFmtId="164" fontId="26" fillId="0" borderId="11" xfId="42" applyNumberFormat="1" applyFont="1" applyFill="1" applyBorder="1" applyAlignment="1">
      <alignment horizontal="center"/>
    </xf>
    <xf numFmtId="164" fontId="26" fillId="0" borderId="18" xfId="42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26" fillId="0" borderId="20" xfId="0" applyFont="1" applyFill="1" applyBorder="1"/>
    <xf numFmtId="0" fontId="26" fillId="0" borderId="18" xfId="0" applyFont="1" applyFill="1" applyBorder="1" applyAlignment="1"/>
    <xf numFmtId="3" fontId="22" fillId="0" borderId="17" xfId="0" applyNumberFormat="1" applyFont="1" applyFill="1" applyBorder="1" applyAlignment="1">
      <alignment horizontal="left" vertical="center"/>
    </xf>
    <xf numFmtId="3" fontId="26" fillId="0" borderId="19" xfId="0" applyNumberFormat="1" applyFont="1" applyFill="1" applyBorder="1"/>
    <xf numFmtId="1" fontId="26" fillId="0" borderId="11" xfId="0" applyNumberFormat="1" applyFont="1" applyBorder="1" applyAlignment="1">
      <alignment horizontal="center"/>
    </xf>
    <xf numFmtId="0" fontId="26" fillId="0" borderId="9" xfId="0" applyFont="1" applyBorder="1" applyAlignment="1">
      <alignment horizontal="left" wrapText="1"/>
    </xf>
    <xf numFmtId="0" fontId="26" fillId="0" borderId="64" xfId="0" applyFont="1" applyBorder="1" applyAlignment="1">
      <alignment horizontal="left" wrapText="1"/>
    </xf>
    <xf numFmtId="0" fontId="26" fillId="0" borderId="11" xfId="0" applyFont="1" applyFill="1" applyBorder="1" applyAlignment="1">
      <alignment horizontal="left" wrapText="1"/>
    </xf>
    <xf numFmtId="1" fontId="26" fillId="0" borderId="11" xfId="0" applyNumberFormat="1" applyFont="1" applyBorder="1"/>
    <xf numFmtId="1" fontId="28" fillId="0" borderId="2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wrapText="1"/>
    </xf>
    <xf numFmtId="0" fontId="26" fillId="0" borderId="11" xfId="0" applyFont="1" applyBorder="1" applyAlignment="1">
      <alignment horizontal="left"/>
    </xf>
    <xf numFmtId="0" fontId="26" fillId="0" borderId="9" xfId="0" applyFont="1" applyBorder="1" applyAlignment="1">
      <alignment horizontal="center" wrapText="1"/>
    </xf>
    <xf numFmtId="0" fontId="26" fillId="0" borderId="64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1" xfId="0" applyNumberFormat="1" applyFont="1" applyFill="1" applyBorder="1" applyAlignment="1">
      <alignment horizontal="center" vertical="center"/>
    </xf>
    <xf numFmtId="0" fontId="19" fillId="0" borderId="0" xfId="0" applyFont="1" applyFill="1"/>
    <xf numFmtId="0" fontId="19" fillId="0" borderId="0" xfId="0" applyFont="1"/>
    <xf numFmtId="0" fontId="29" fillId="0" borderId="1" xfId="0" applyFont="1" applyBorder="1" applyAlignment="1">
      <alignment horizontal="center" wrapText="1"/>
    </xf>
    <xf numFmtId="3" fontId="43" fillId="0" borderId="11" xfId="0" applyNumberFormat="1" applyFont="1" applyFill="1" applyBorder="1" applyAlignment="1">
      <alignment horizontal="center" vertical="center"/>
    </xf>
    <xf numFmtId="3" fontId="44" fillId="0" borderId="11" xfId="0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3" fontId="26" fillId="0" borderId="11" xfId="0" applyNumberFormat="1" applyFont="1" applyFill="1" applyBorder="1" applyAlignment="1">
      <alignment horizontal="center" vertical="center" wrapText="1"/>
    </xf>
    <xf numFmtId="0" fontId="0" fillId="0" borderId="11" xfId="0" applyBorder="1"/>
    <xf numFmtId="3" fontId="32" fillId="0" borderId="16" xfId="48" applyNumberFormat="1" applyFont="1" applyFill="1" applyBorder="1" applyAlignment="1">
      <alignment horizontal="center" wrapText="1"/>
    </xf>
    <xf numFmtId="3" fontId="31" fillId="0" borderId="81" xfId="49" applyNumberFormat="1" applyFont="1" applyFill="1" applyBorder="1" applyAlignment="1">
      <alignment horizontal="center" wrapText="1"/>
    </xf>
    <xf numFmtId="3" fontId="32" fillId="0" borderId="82" xfId="49" applyNumberFormat="1" applyFont="1" applyFill="1" applyBorder="1" applyAlignment="1">
      <alignment horizontal="center" wrapText="1"/>
    </xf>
    <xf numFmtId="1" fontId="0" fillId="0" borderId="0" xfId="0" applyNumberFormat="1"/>
    <xf numFmtId="0" fontId="29" fillId="0" borderId="11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/>
    </xf>
    <xf numFmtId="0" fontId="29" fillId="0" borderId="0" xfId="0" applyFont="1" applyFill="1"/>
    <xf numFmtId="0" fontId="29" fillId="0" borderId="16" xfId="0" applyFont="1" applyFill="1" applyBorder="1"/>
    <xf numFmtId="0" fontId="29" fillId="0" borderId="16" xfId="0" applyFont="1" applyFill="1" applyBorder="1" applyAlignment="1">
      <alignment horizontal="left"/>
    </xf>
    <xf numFmtId="0" fontId="29" fillId="0" borderId="18" xfId="0" applyFont="1" applyFill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9" fillId="0" borderId="11" xfId="0" applyFont="1" applyFill="1" applyBorder="1" applyAlignment="1">
      <alignment horizontal="center" wrapText="1"/>
    </xf>
    <xf numFmtId="0" fontId="29" fillId="0" borderId="18" xfId="0" applyFont="1" applyFill="1" applyBorder="1" applyAlignment="1">
      <alignment horizontal="center" wrapText="1"/>
    </xf>
    <xf numFmtId="3" fontId="31" fillId="0" borderId="11" xfId="0" applyNumberFormat="1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3" fontId="28" fillId="0" borderId="32" xfId="0" applyNumberFormat="1" applyFont="1" applyFill="1" applyBorder="1" applyAlignment="1">
      <alignment horizontal="center"/>
    </xf>
    <xf numFmtId="0" fontId="26" fillId="0" borderId="53" xfId="0" applyNumberFormat="1" applyFont="1" applyFill="1" applyBorder="1" applyAlignment="1">
      <alignment horizontal="center"/>
    </xf>
    <xf numFmtId="0" fontId="26" fillId="0" borderId="33" xfId="0" applyNumberFormat="1" applyFont="1" applyFill="1" applyBorder="1" applyAlignment="1">
      <alignment horizontal="center"/>
    </xf>
    <xf numFmtId="9" fontId="0" fillId="0" borderId="0" xfId="223" applyFont="1"/>
    <xf numFmtId="0" fontId="26" fillId="0" borderId="11" xfId="0" applyFont="1" applyFill="1" applyBorder="1" applyAlignment="1">
      <alignment horizontal="center" vertical="center" wrapText="1"/>
    </xf>
    <xf numFmtId="3" fontId="26" fillId="0" borderId="66" xfId="0" applyNumberFormat="1" applyFont="1" applyFill="1" applyBorder="1" applyAlignment="1">
      <alignment horizontal="center" vertical="center" wrapText="1"/>
    </xf>
    <xf numFmtId="0" fontId="26" fillId="0" borderId="66" xfId="0" applyFont="1" applyFill="1" applyBorder="1" applyAlignment="1">
      <alignment horizontal="center" vertical="center" wrapText="1"/>
    </xf>
    <xf numFmtId="3" fontId="26" fillId="0" borderId="83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/>
    <xf numFmtId="1" fontId="22" fillId="0" borderId="84" xfId="0" applyNumberFormat="1" applyFont="1" applyFill="1" applyBorder="1" applyAlignment="1">
      <alignment horizontal="center" vertical="center"/>
    </xf>
    <xf numFmtId="1" fontId="1" fillId="0" borderId="11" xfId="0" applyNumberFormat="1" applyFont="1" applyBorder="1"/>
    <xf numFmtId="1" fontId="1" fillId="0" borderId="32" xfId="0" applyNumberFormat="1" applyFont="1" applyBorder="1"/>
    <xf numFmtId="0" fontId="26" fillId="0" borderId="81" xfId="0" applyFont="1" applyFill="1" applyBorder="1" applyAlignment="1">
      <alignment horizontal="center"/>
    </xf>
    <xf numFmtId="3" fontId="26" fillId="0" borderId="18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26" fillId="0" borderId="11" xfId="0" applyFont="1" applyFill="1" applyBorder="1" applyAlignment="1">
      <alignment horizontal="center" vertical="center" wrapText="1"/>
    </xf>
    <xf numFmtId="3" fontId="26" fillId="0" borderId="11" xfId="0" applyNumberFormat="1" applyFont="1" applyFill="1" applyBorder="1" applyAlignment="1">
      <alignment horizontal="center" vertical="center" wrapText="1"/>
    </xf>
    <xf numFmtId="3" fontId="22" fillId="0" borderId="11" xfId="0" applyNumberFormat="1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 wrapText="1"/>
    </xf>
    <xf numFmtId="3" fontId="26" fillId="0" borderId="11" xfId="0" applyNumberFormat="1" applyFont="1" applyFill="1" applyBorder="1" applyAlignment="1">
      <alignment horizontal="center" vertical="center"/>
    </xf>
    <xf numFmtId="0" fontId="26" fillId="0" borderId="85" xfId="0" applyFont="1" applyBorder="1" applyAlignment="1">
      <alignment horizontal="center"/>
    </xf>
    <xf numFmtId="0" fontId="26" fillId="0" borderId="86" xfId="0" applyFont="1" applyBorder="1" applyAlignment="1">
      <alignment horizontal="center"/>
    </xf>
    <xf numFmtId="0" fontId="26" fillId="0" borderId="87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52" xfId="0" applyFont="1" applyBorder="1" applyAlignment="1">
      <alignment horizontal="center" vertical="distributed"/>
    </xf>
    <xf numFmtId="0" fontId="22" fillId="0" borderId="45" xfId="0" applyFont="1" applyBorder="1" applyAlignment="1">
      <alignment horizontal="center" vertical="distributed"/>
    </xf>
    <xf numFmtId="3" fontId="23" fillId="0" borderId="49" xfId="0" applyNumberFormat="1" applyFont="1" applyBorder="1" applyAlignment="1">
      <alignment horizontal="center" vertical="center"/>
    </xf>
    <xf numFmtId="3" fontId="2" fillId="0" borderId="50" xfId="0" applyNumberFormat="1" applyFont="1" applyBorder="1" applyAlignment="1">
      <alignment horizontal="center" vertical="center"/>
    </xf>
    <xf numFmtId="3" fontId="2" fillId="0" borderId="51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3" fontId="23" fillId="0" borderId="38" xfId="0" applyNumberFormat="1" applyFont="1" applyBorder="1" applyAlignment="1">
      <alignment horizontal="center" vertical="center"/>
    </xf>
    <xf numFmtId="3" fontId="23" fillId="0" borderId="37" xfId="0" applyNumberFormat="1" applyFont="1" applyBorder="1" applyAlignment="1">
      <alignment horizontal="center" vertical="center"/>
    </xf>
    <xf numFmtId="3" fontId="23" fillId="0" borderId="50" xfId="0" applyNumberFormat="1" applyFont="1" applyBorder="1" applyAlignment="1">
      <alignment horizontal="center" vertical="center"/>
    </xf>
    <xf numFmtId="3" fontId="23" fillId="0" borderId="51" xfId="0" applyNumberFormat="1" applyFont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/>
    </xf>
    <xf numFmtId="3" fontId="23" fillId="0" borderId="11" xfId="0" applyNumberFormat="1" applyFont="1" applyBorder="1" applyAlignment="1">
      <alignment horizontal="center" vertical="center"/>
    </xf>
    <xf numFmtId="3" fontId="23" fillId="0" borderId="18" xfId="0" applyNumberFormat="1" applyFont="1" applyBorder="1" applyAlignment="1">
      <alignment horizontal="center" vertical="center"/>
    </xf>
    <xf numFmtId="3" fontId="23" fillId="0" borderId="32" xfId="0" applyNumberFormat="1" applyFont="1" applyBorder="1" applyAlignment="1">
      <alignment horizontal="center" vertical="center"/>
    </xf>
    <xf numFmtId="3" fontId="23" fillId="0" borderId="11" xfId="0" applyNumberFormat="1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3" fontId="23" fillId="0" borderId="35" xfId="0" applyNumberFormat="1" applyFont="1" applyBorder="1" applyAlignment="1">
      <alignment horizontal="center" vertical="center"/>
    </xf>
    <xf numFmtId="3" fontId="23" fillId="0" borderId="60" xfId="0" applyNumberFormat="1" applyFont="1" applyBorder="1" applyAlignment="1">
      <alignment horizontal="center" vertical="center"/>
    </xf>
    <xf numFmtId="3" fontId="25" fillId="0" borderId="0" xfId="0" applyNumberFormat="1" applyFont="1" applyFill="1" applyAlignment="1">
      <alignment horizontal="center" vertical="center"/>
    </xf>
    <xf numFmtId="3" fontId="26" fillId="0" borderId="0" xfId="0" applyNumberFormat="1" applyFont="1" applyFill="1" applyAlignment="1">
      <alignment horizontal="center" vertical="center"/>
    </xf>
    <xf numFmtId="3" fontId="22" fillId="0" borderId="0" xfId="0" applyNumberFormat="1" applyFont="1" applyFill="1" applyAlignment="1">
      <alignment horizontal="center" vertical="center"/>
    </xf>
    <xf numFmtId="3" fontId="26" fillId="0" borderId="51" xfId="0" applyNumberFormat="1" applyFont="1" applyFill="1" applyBorder="1" applyAlignment="1">
      <alignment horizontal="center" vertical="center" wrapText="1"/>
    </xf>
    <xf numFmtId="3" fontId="26" fillId="0" borderId="18" xfId="0" applyNumberFormat="1" applyFont="1" applyFill="1" applyBorder="1" applyAlignment="1">
      <alignment horizontal="center" vertical="center" wrapText="1"/>
    </xf>
    <xf numFmtId="3" fontId="22" fillId="0" borderId="35" xfId="0" applyNumberFormat="1" applyFont="1" applyFill="1" applyBorder="1" applyAlignment="1">
      <alignment horizontal="center" vertical="center" wrapText="1"/>
    </xf>
    <xf numFmtId="3" fontId="22" fillId="0" borderId="39" xfId="0" applyNumberFormat="1" applyFont="1" applyFill="1" applyBorder="1" applyAlignment="1">
      <alignment horizontal="center" vertical="center" wrapText="1"/>
    </xf>
    <xf numFmtId="3" fontId="22" fillId="0" borderId="49" xfId="0" applyNumberFormat="1" applyFont="1" applyFill="1" applyBorder="1" applyAlignment="1">
      <alignment horizontal="center" vertical="center" wrapText="1"/>
    </xf>
    <xf numFmtId="3" fontId="22" fillId="0" borderId="50" xfId="0" applyNumberFormat="1" applyFont="1" applyFill="1" applyBorder="1" applyAlignment="1">
      <alignment horizontal="center" vertical="center" wrapText="1"/>
    </xf>
    <xf numFmtId="3" fontId="26" fillId="0" borderId="50" xfId="0" applyNumberFormat="1" applyFont="1" applyFill="1" applyBorder="1" applyAlignment="1">
      <alignment horizontal="center" vertical="center" wrapText="1"/>
    </xf>
    <xf numFmtId="3" fontId="26" fillId="0" borderId="50" xfId="0" applyNumberFormat="1" applyFont="1" applyFill="1" applyBorder="1" applyAlignment="1">
      <alignment horizontal="center" vertical="center"/>
    </xf>
    <xf numFmtId="3" fontId="22" fillId="0" borderId="16" xfId="0" applyNumberFormat="1" applyFont="1" applyFill="1" applyBorder="1" applyAlignment="1">
      <alignment horizontal="center" vertical="center" wrapText="1"/>
    </xf>
    <xf numFmtId="3" fontId="26" fillId="0" borderId="0" xfId="0" applyNumberFormat="1" applyFont="1" applyFill="1" applyBorder="1" applyAlignment="1">
      <alignment horizontal="center" vertical="center"/>
    </xf>
    <xf numFmtId="3" fontId="5" fillId="0" borderId="0" xfId="47" applyNumberFormat="1" applyFont="1" applyFill="1" applyAlignment="1" applyProtection="1">
      <alignment horizontal="center" vertical="center" wrapText="1"/>
    </xf>
    <xf numFmtId="3" fontId="22" fillId="0" borderId="0" xfId="0" applyNumberFormat="1" applyFont="1" applyFill="1" applyAlignment="1">
      <alignment vertical="center"/>
    </xf>
    <xf numFmtId="3" fontId="38" fillId="0" borderId="50" xfId="0" applyNumberFormat="1" applyFont="1" applyFill="1" applyBorder="1" applyAlignment="1">
      <alignment horizontal="center" vertical="center" wrapText="1"/>
    </xf>
    <xf numFmtId="3" fontId="26" fillId="0" borderId="49" xfId="0" applyNumberFormat="1" applyFont="1" applyFill="1" applyBorder="1" applyAlignment="1">
      <alignment horizontal="center" vertical="center" wrapText="1"/>
    </xf>
    <xf numFmtId="3" fontId="26" fillId="0" borderId="16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center" vertical="center"/>
    </xf>
    <xf numFmtId="3" fontId="5" fillId="0" borderId="0" xfId="47" applyNumberFormat="1" applyFont="1" applyFill="1" applyBorder="1" applyAlignment="1" applyProtection="1">
      <alignment horizontal="center" vertical="center" wrapText="1"/>
    </xf>
    <xf numFmtId="3" fontId="22" fillId="0" borderId="0" xfId="0" applyNumberFormat="1" applyFont="1" applyFill="1" applyBorder="1" applyAlignment="1">
      <alignment vertical="center"/>
    </xf>
    <xf numFmtId="0" fontId="26" fillId="0" borderId="49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center" vertical="center"/>
    </xf>
    <xf numFmtId="0" fontId="39" fillId="0" borderId="50" xfId="0" applyFont="1" applyFill="1" applyBorder="1" applyAlignment="1">
      <alignment horizontal="center" wrapText="1"/>
    </xf>
    <xf numFmtId="3" fontId="22" fillId="0" borderId="0" xfId="0" applyNumberFormat="1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26" fillId="0" borderId="50" xfId="0" applyFont="1" applyFill="1" applyBorder="1" applyAlignment="1">
      <alignment horizontal="center" vertical="center"/>
    </xf>
    <xf numFmtId="0" fontId="26" fillId="0" borderId="51" xfId="0" applyFont="1" applyFill="1" applyBorder="1" applyAlignment="1">
      <alignment horizontal="center" vertical="center"/>
    </xf>
    <xf numFmtId="0" fontId="26" fillId="0" borderId="50" xfId="0" applyFont="1" applyFill="1" applyBorder="1" applyAlignment="1">
      <alignment horizontal="center" vertical="center" wrapText="1"/>
    </xf>
    <xf numFmtId="0" fontId="26" fillId="0" borderId="51" xfId="0" applyFont="1" applyFill="1" applyBorder="1" applyAlignment="1">
      <alignment horizontal="center" vertical="center" wrapText="1"/>
    </xf>
    <xf numFmtId="0" fontId="26" fillId="0" borderId="50" xfId="0" applyFont="1" applyFill="1" applyBorder="1" applyAlignment="1">
      <alignment horizontal="center"/>
    </xf>
    <xf numFmtId="3" fontId="24" fillId="0" borderId="0" xfId="0" applyNumberFormat="1" applyFont="1" applyFill="1" applyAlignment="1">
      <alignment horizontal="center" vertical="center"/>
    </xf>
    <xf numFmtId="3" fontId="22" fillId="0" borderId="50" xfId="0" applyNumberFormat="1" applyFont="1" applyFill="1" applyBorder="1" applyAlignment="1">
      <alignment horizontal="center" vertical="center"/>
    </xf>
    <xf numFmtId="3" fontId="22" fillId="0" borderId="0" xfId="0" applyNumberFormat="1" applyFont="1" applyFill="1" applyAlignment="1">
      <alignment horizontal="center"/>
    </xf>
    <xf numFmtId="0" fontId="26" fillId="0" borderId="36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60" xfId="0" applyFont="1" applyFill="1" applyBorder="1" applyAlignment="1">
      <alignment horizontal="center" vertical="center"/>
    </xf>
    <xf numFmtId="0" fontId="26" fillId="0" borderId="63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2" fillId="0" borderId="69" xfId="0" applyFont="1" applyFill="1" applyBorder="1" applyAlignment="1">
      <alignment horizontal="center"/>
    </xf>
    <xf numFmtId="3" fontId="22" fillId="0" borderId="70" xfId="0" applyNumberFormat="1" applyFont="1" applyFill="1" applyBorder="1" applyAlignment="1">
      <alignment horizontal="center"/>
    </xf>
    <xf numFmtId="3" fontId="22" fillId="0" borderId="51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3" fontId="25" fillId="0" borderId="0" xfId="0" applyNumberFormat="1" applyFont="1" applyFill="1" applyBorder="1" applyAlignment="1">
      <alignment horizontal="center" vertical="center"/>
    </xf>
    <xf numFmtId="3" fontId="26" fillId="0" borderId="49" xfId="0" applyNumberFormat="1" applyFont="1" applyFill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/>
    </xf>
    <xf numFmtId="0" fontId="28" fillId="0" borderId="50" xfId="0" applyFont="1" applyFill="1" applyBorder="1" applyAlignment="1">
      <alignment horizontal="center"/>
    </xf>
    <xf numFmtId="3" fontId="22" fillId="0" borderId="48" xfId="0" applyNumberFormat="1" applyFont="1" applyFill="1" applyBorder="1" applyAlignment="1">
      <alignment horizontal="center"/>
    </xf>
    <xf numFmtId="3" fontId="22" fillId="0" borderId="48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3" fontId="22" fillId="0" borderId="69" xfId="0" applyNumberFormat="1" applyFont="1" applyFill="1" applyBorder="1" applyAlignment="1">
      <alignment horizontal="center"/>
    </xf>
    <xf numFmtId="3" fontId="35" fillId="0" borderId="50" xfId="0" applyNumberFormat="1" applyFont="1" applyFill="1" applyBorder="1" applyAlignment="1">
      <alignment horizontal="center" vertical="center" wrapText="1"/>
    </xf>
    <xf numFmtId="3" fontId="26" fillId="0" borderId="11" xfId="0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3" fontId="22" fillId="0" borderId="11" xfId="0" applyNumberFormat="1" applyFont="1" applyFill="1" applyBorder="1" applyAlignment="1">
      <alignment horizontal="center" vertical="center"/>
    </xf>
    <xf numFmtId="3" fontId="22" fillId="0" borderId="69" xfId="0" applyNumberFormat="1" applyFont="1" applyFill="1" applyBorder="1" applyAlignment="1">
      <alignment horizontal="center" vertical="center"/>
    </xf>
    <xf numFmtId="3" fontId="26" fillId="0" borderId="51" xfId="0" applyNumberFormat="1" applyFont="1" applyFill="1" applyBorder="1" applyAlignment="1">
      <alignment horizontal="center" vertical="center"/>
    </xf>
    <xf numFmtId="3" fontId="22" fillId="0" borderId="49" xfId="0" applyNumberFormat="1" applyFont="1" applyFill="1" applyBorder="1" applyAlignment="1">
      <alignment horizontal="center" vertical="center"/>
    </xf>
    <xf numFmtId="3" fontId="22" fillId="0" borderId="16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Alignment="1">
      <alignment vertical="center"/>
    </xf>
    <xf numFmtId="3" fontId="23" fillId="0" borderId="0" xfId="0" applyNumberFormat="1" applyFont="1" applyFill="1" applyAlignment="1">
      <alignment horizontal="center"/>
    </xf>
    <xf numFmtId="0" fontId="26" fillId="0" borderId="18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/>
    </xf>
    <xf numFmtId="3" fontId="31" fillId="0" borderId="50" xfId="43" applyNumberFormat="1" applyFont="1" applyFill="1" applyBorder="1" applyAlignment="1">
      <alignment horizontal="center"/>
    </xf>
    <xf numFmtId="3" fontId="31" fillId="0" borderId="51" xfId="43" applyNumberFormat="1" applyFont="1" applyFill="1" applyBorder="1" applyAlignment="1">
      <alignment horizont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67" xfId="0" applyNumberFormat="1" applyFont="1" applyFill="1" applyBorder="1" applyAlignment="1">
      <alignment horizontal="center" vertical="center" wrapText="1"/>
    </xf>
    <xf numFmtId="3" fontId="26" fillId="0" borderId="68" xfId="0" applyNumberFormat="1" applyFont="1" applyFill="1" applyBorder="1" applyAlignment="1">
      <alignment horizontal="center" vertical="center" wrapText="1"/>
    </xf>
    <xf numFmtId="3" fontId="30" fillId="0" borderId="0" xfId="0" applyNumberFormat="1" applyFont="1" applyFill="1" applyBorder="1" applyAlignment="1">
      <alignment horizontal="center" vertical="center"/>
    </xf>
    <xf numFmtId="3" fontId="30" fillId="0" borderId="0" xfId="0" applyNumberFormat="1" applyFont="1" applyFill="1" applyAlignment="1">
      <alignment horizontal="center" vertical="center"/>
    </xf>
    <xf numFmtId="3" fontId="35" fillId="0" borderId="11" xfId="0" applyNumberFormat="1" applyFont="1" applyFill="1" applyBorder="1" applyAlignment="1">
      <alignment horizontal="center" vertical="center" wrapText="1"/>
    </xf>
    <xf numFmtId="3" fontId="28" fillId="0" borderId="11" xfId="0" applyNumberFormat="1" applyFont="1" applyFill="1" applyBorder="1" applyAlignment="1">
      <alignment horizontal="center" vertical="center"/>
    </xf>
    <xf numFmtId="3" fontId="29" fillId="0" borderId="11" xfId="0" applyNumberFormat="1" applyFont="1" applyFill="1" applyBorder="1" applyAlignment="1">
      <alignment horizontal="center" vertical="center"/>
    </xf>
    <xf numFmtId="3" fontId="41" fillId="0" borderId="11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26" fillId="0" borderId="5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/>
    </xf>
    <xf numFmtId="0" fontId="28" fillId="0" borderId="32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32" xfId="0" applyFont="1" applyBorder="1" applyAlignment="1">
      <alignment horizontal="center"/>
    </xf>
    <xf numFmtId="0" fontId="26" fillId="0" borderId="53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65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/>
    </xf>
    <xf numFmtId="3" fontId="22" fillId="0" borderId="36" xfId="0" applyNumberFormat="1" applyFont="1" applyFill="1" applyBorder="1" applyAlignment="1">
      <alignment horizontal="center" vertical="center"/>
    </xf>
    <xf numFmtId="3" fontId="22" fillId="0" borderId="13" xfId="0" applyNumberFormat="1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top"/>
    </xf>
    <xf numFmtId="0" fontId="26" fillId="0" borderId="42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center"/>
    </xf>
    <xf numFmtId="0" fontId="28" fillId="0" borderId="42" xfId="0" applyFont="1" applyFill="1" applyBorder="1" applyAlignment="1">
      <alignment horizontal="center"/>
    </xf>
    <xf numFmtId="0" fontId="31" fillId="0" borderId="13" xfId="0" applyFont="1" applyFill="1" applyBorder="1" applyAlignment="1">
      <alignment horizontal="center"/>
    </xf>
    <xf numFmtId="0" fontId="31" fillId="0" borderId="42" xfId="0" applyFont="1" applyFill="1" applyBorder="1" applyAlignment="1">
      <alignment horizontal="center"/>
    </xf>
    <xf numFmtId="0" fontId="32" fillId="0" borderId="42" xfId="0" applyFont="1" applyFill="1" applyBorder="1" applyAlignment="1">
      <alignment horizontal="center"/>
    </xf>
    <xf numFmtId="0" fontId="32" fillId="0" borderId="13" xfId="0" applyFont="1" applyFill="1" applyBorder="1"/>
    <xf numFmtId="0" fontId="31" fillId="0" borderId="13" xfId="0" applyFont="1" applyFill="1" applyBorder="1"/>
    <xf numFmtId="0" fontId="32" fillId="0" borderId="13" xfId="0" applyFont="1" applyFill="1" applyBorder="1" applyAlignment="1">
      <alignment horizontal="center"/>
    </xf>
    <xf numFmtId="1" fontId="28" fillId="0" borderId="11" xfId="0" applyNumberFormat="1" applyFont="1" applyFill="1" applyBorder="1" applyAlignment="1">
      <alignment horizontal="center"/>
    </xf>
    <xf numFmtId="1" fontId="28" fillId="55" borderId="11" xfId="0" applyNumberFormat="1" applyFont="1" applyFill="1" applyBorder="1" applyAlignment="1">
      <alignment horizontal="left"/>
    </xf>
    <xf numFmtId="0" fontId="26" fillId="0" borderId="36" xfId="0" applyFont="1" applyFill="1" applyBorder="1" applyAlignment="1">
      <alignment horizontal="center" vertical="center" wrapText="1"/>
    </xf>
    <xf numFmtId="3" fontId="26" fillId="0" borderId="13" xfId="0" applyNumberFormat="1" applyFont="1" applyFill="1" applyBorder="1" applyAlignment="1">
      <alignment horizontal="center" vertical="center"/>
    </xf>
    <xf numFmtId="3" fontId="26" fillId="0" borderId="42" xfId="0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left"/>
    </xf>
  </cellXfs>
  <cellStyles count="224">
    <cellStyle name="20 % - Accent1" xfId="19" builtinId="30" customBuiltin="1"/>
    <cellStyle name="20 % - Accent1 2" xfId="51" xr:uid="{00000000-0005-0000-0000-000001000000}"/>
    <cellStyle name="20 % - Accent1 3" xfId="52" xr:uid="{00000000-0005-0000-0000-000002000000}"/>
    <cellStyle name="20 % - Accent2" xfId="23" builtinId="34" customBuiltin="1"/>
    <cellStyle name="20 % - Accent2 2" xfId="53" xr:uid="{00000000-0005-0000-0000-000004000000}"/>
    <cellStyle name="20 % - Accent2 3" xfId="54" xr:uid="{00000000-0005-0000-0000-000005000000}"/>
    <cellStyle name="20 % - Accent3" xfId="27" builtinId="38" customBuiltin="1"/>
    <cellStyle name="20 % - Accent3 2" xfId="55" xr:uid="{00000000-0005-0000-0000-000007000000}"/>
    <cellStyle name="20 % - Accent3 3" xfId="56" xr:uid="{00000000-0005-0000-0000-000008000000}"/>
    <cellStyle name="20 % - Accent4" xfId="31" builtinId="42" customBuiltin="1"/>
    <cellStyle name="20 % - Accent4 2" xfId="57" xr:uid="{00000000-0005-0000-0000-00000A000000}"/>
    <cellStyle name="20 % - Accent4 3" xfId="58" xr:uid="{00000000-0005-0000-0000-00000B000000}"/>
    <cellStyle name="20 % - Accent5" xfId="35" builtinId="46" customBuiltin="1"/>
    <cellStyle name="20 % - Accent5 2" xfId="59" xr:uid="{00000000-0005-0000-0000-00000D000000}"/>
    <cellStyle name="20 % - Accent5 3" xfId="60" xr:uid="{00000000-0005-0000-0000-00000E000000}"/>
    <cellStyle name="20 % - Accent6" xfId="39" builtinId="50" customBuiltin="1"/>
    <cellStyle name="20 % - Accent6 2" xfId="61" xr:uid="{00000000-0005-0000-0000-000010000000}"/>
    <cellStyle name="20 % - Accent6 3" xfId="62" xr:uid="{00000000-0005-0000-0000-000011000000}"/>
    <cellStyle name="40 % - Accent1" xfId="20" builtinId="31" customBuiltin="1"/>
    <cellStyle name="40 % - Accent1 2" xfId="63" xr:uid="{00000000-0005-0000-0000-000013000000}"/>
    <cellStyle name="40 % - Accent1 3" xfId="64" xr:uid="{00000000-0005-0000-0000-000014000000}"/>
    <cellStyle name="40 % - Accent2" xfId="24" builtinId="35" customBuiltin="1"/>
    <cellStyle name="40 % - Accent2 2" xfId="65" xr:uid="{00000000-0005-0000-0000-000016000000}"/>
    <cellStyle name="40 % - Accent2 3" xfId="66" xr:uid="{00000000-0005-0000-0000-000017000000}"/>
    <cellStyle name="40 % - Accent3" xfId="28" builtinId="39" customBuiltin="1"/>
    <cellStyle name="40 % - Accent3 2" xfId="67" xr:uid="{00000000-0005-0000-0000-000019000000}"/>
    <cellStyle name="40 % - Accent3 3" xfId="68" xr:uid="{00000000-0005-0000-0000-00001A000000}"/>
    <cellStyle name="40 % - Accent4" xfId="32" builtinId="43" customBuiltin="1"/>
    <cellStyle name="40 % - Accent4 2" xfId="69" xr:uid="{00000000-0005-0000-0000-00001C000000}"/>
    <cellStyle name="40 % - Accent4 3" xfId="70" xr:uid="{00000000-0005-0000-0000-00001D000000}"/>
    <cellStyle name="40 % - Accent5" xfId="36" builtinId="47" customBuiltin="1"/>
    <cellStyle name="40 % - Accent5 2" xfId="71" xr:uid="{00000000-0005-0000-0000-00001F000000}"/>
    <cellStyle name="40 % - Accent5 3" xfId="72" xr:uid="{00000000-0005-0000-0000-000020000000}"/>
    <cellStyle name="40 % - Accent6" xfId="40" builtinId="51" customBuiltin="1"/>
    <cellStyle name="40 % - Accent6 2" xfId="73" xr:uid="{00000000-0005-0000-0000-000022000000}"/>
    <cellStyle name="40 % - Accent6 3" xfId="74" xr:uid="{00000000-0005-0000-0000-000023000000}"/>
    <cellStyle name="60 % - Accent1" xfId="21" builtinId="32" customBuiltin="1"/>
    <cellStyle name="60 % - Accent1 2" xfId="75" xr:uid="{00000000-0005-0000-0000-000025000000}"/>
    <cellStyle name="60 % - Accent1 3" xfId="76" xr:uid="{00000000-0005-0000-0000-000026000000}"/>
    <cellStyle name="60 % - Accent2" xfId="25" builtinId="36" customBuiltin="1"/>
    <cellStyle name="60 % - Accent2 2" xfId="77" xr:uid="{00000000-0005-0000-0000-000028000000}"/>
    <cellStyle name="60 % - Accent2 3" xfId="78" xr:uid="{00000000-0005-0000-0000-000029000000}"/>
    <cellStyle name="60 % - Accent3" xfId="29" builtinId="40" customBuiltin="1"/>
    <cellStyle name="60 % - Accent3 2" xfId="79" xr:uid="{00000000-0005-0000-0000-00002B000000}"/>
    <cellStyle name="60 % - Accent3 3" xfId="80" xr:uid="{00000000-0005-0000-0000-00002C000000}"/>
    <cellStyle name="60 % - Accent4" xfId="33" builtinId="44" customBuiltin="1"/>
    <cellStyle name="60 % - Accent4 2" xfId="81" xr:uid="{00000000-0005-0000-0000-00002E000000}"/>
    <cellStyle name="60 % - Accent4 3" xfId="82" xr:uid="{00000000-0005-0000-0000-00002F000000}"/>
    <cellStyle name="60 % - Accent5" xfId="37" builtinId="48" customBuiltin="1"/>
    <cellStyle name="60 % - Accent5 2" xfId="83" xr:uid="{00000000-0005-0000-0000-000031000000}"/>
    <cellStyle name="60 % - Accent5 3" xfId="84" xr:uid="{00000000-0005-0000-0000-000032000000}"/>
    <cellStyle name="60 % - Accent6" xfId="41" builtinId="52" customBuiltin="1"/>
    <cellStyle name="60 % - Accent6 2" xfId="85" xr:uid="{00000000-0005-0000-0000-000034000000}"/>
    <cellStyle name="60 % - Accent6 3" xfId="86" xr:uid="{00000000-0005-0000-0000-000035000000}"/>
    <cellStyle name="Accent1" xfId="18" builtinId="29" customBuiltin="1"/>
    <cellStyle name="Accent1 2" xfId="87" xr:uid="{00000000-0005-0000-0000-000037000000}"/>
    <cellStyle name="Accent1 3" xfId="88" xr:uid="{00000000-0005-0000-0000-000038000000}"/>
    <cellStyle name="Accent2" xfId="22" builtinId="33" customBuiltin="1"/>
    <cellStyle name="Accent2 2" xfId="89" xr:uid="{00000000-0005-0000-0000-00003A000000}"/>
    <cellStyle name="Accent2 3" xfId="90" xr:uid="{00000000-0005-0000-0000-00003B000000}"/>
    <cellStyle name="Accent3" xfId="26" builtinId="37" customBuiltin="1"/>
    <cellStyle name="Accent3 2" xfId="91" xr:uid="{00000000-0005-0000-0000-00003D000000}"/>
    <cellStyle name="Accent3 3" xfId="92" xr:uid="{00000000-0005-0000-0000-00003E000000}"/>
    <cellStyle name="Accent4" xfId="30" builtinId="41" customBuiltin="1"/>
    <cellStyle name="Accent4 2" xfId="93" xr:uid="{00000000-0005-0000-0000-000040000000}"/>
    <cellStyle name="Accent4 3" xfId="94" xr:uid="{00000000-0005-0000-0000-000041000000}"/>
    <cellStyle name="Accent5" xfId="34" builtinId="45" customBuiltin="1"/>
    <cellStyle name="Accent5 2" xfId="95" xr:uid="{00000000-0005-0000-0000-000043000000}"/>
    <cellStyle name="Accent5 3" xfId="96" xr:uid="{00000000-0005-0000-0000-000044000000}"/>
    <cellStyle name="Accent6" xfId="38" builtinId="49" customBuiltin="1"/>
    <cellStyle name="Accent6 2" xfId="97" xr:uid="{00000000-0005-0000-0000-000046000000}"/>
    <cellStyle name="Accent6 3" xfId="98" xr:uid="{00000000-0005-0000-0000-000047000000}"/>
    <cellStyle name="Année" xfId="99" xr:uid="{00000000-0005-0000-0000-000048000000}"/>
    <cellStyle name="Avertissement" xfId="14" builtinId="11" customBuiltin="1"/>
    <cellStyle name="Avertissement 2" xfId="100" xr:uid="{00000000-0005-0000-0000-00004A000000}"/>
    <cellStyle name="Avertissement 3" xfId="101" xr:uid="{00000000-0005-0000-0000-00004B000000}"/>
    <cellStyle name="Calcul" xfId="11" builtinId="22" customBuiltin="1"/>
    <cellStyle name="Calcul 2" xfId="102" xr:uid="{00000000-0005-0000-0000-00004D000000}"/>
    <cellStyle name="Calcul 2 2" xfId="103" xr:uid="{00000000-0005-0000-0000-00004E000000}"/>
    <cellStyle name="Calcul 2 3" xfId="104" xr:uid="{00000000-0005-0000-0000-00004F000000}"/>
    <cellStyle name="Calcul 3" xfId="105" xr:uid="{00000000-0005-0000-0000-000050000000}"/>
    <cellStyle name="Calcul 3 2" xfId="106" xr:uid="{00000000-0005-0000-0000-000051000000}"/>
    <cellStyle name="Calcul 3 3" xfId="107" xr:uid="{00000000-0005-0000-0000-000052000000}"/>
    <cellStyle name="Cellule liée" xfId="12" builtinId="24" customBuiltin="1"/>
    <cellStyle name="Cellule liée 2" xfId="108" xr:uid="{00000000-0005-0000-0000-000054000000}"/>
    <cellStyle name="Cellule liée 3" xfId="109" xr:uid="{00000000-0005-0000-0000-000055000000}"/>
    <cellStyle name="Comma0" xfId="110" xr:uid="{00000000-0005-0000-0000-000056000000}"/>
    <cellStyle name="Commentaire 2" xfId="111" xr:uid="{00000000-0005-0000-0000-000058000000}"/>
    <cellStyle name="Commentaire 2 2" xfId="112" xr:uid="{00000000-0005-0000-0000-000059000000}"/>
    <cellStyle name="Commentaire 2 2 2" xfId="113" xr:uid="{00000000-0005-0000-0000-00005A000000}"/>
    <cellStyle name="Commentaire 2 2 3" xfId="114" xr:uid="{00000000-0005-0000-0000-00005B000000}"/>
    <cellStyle name="Commentaire 2 3" xfId="115" xr:uid="{00000000-0005-0000-0000-00005C000000}"/>
    <cellStyle name="Commentaire 2 3 2" xfId="116" xr:uid="{00000000-0005-0000-0000-00005D000000}"/>
    <cellStyle name="Commentaire 2 3 3" xfId="117" xr:uid="{00000000-0005-0000-0000-00005E000000}"/>
    <cellStyle name="Commentaire 2 4" xfId="118" xr:uid="{00000000-0005-0000-0000-00005F000000}"/>
    <cellStyle name="Commentaire 2 4 2" xfId="119" xr:uid="{00000000-0005-0000-0000-000060000000}"/>
    <cellStyle name="Commentaire 2 4 3" xfId="120" xr:uid="{00000000-0005-0000-0000-000061000000}"/>
    <cellStyle name="Commentaire 2 5" xfId="121" xr:uid="{00000000-0005-0000-0000-000062000000}"/>
    <cellStyle name="Commentaire 2 5 2" xfId="122" xr:uid="{00000000-0005-0000-0000-000063000000}"/>
    <cellStyle name="Commentaire 2 5 3" xfId="123" xr:uid="{00000000-0005-0000-0000-000064000000}"/>
    <cellStyle name="Commentaire 2 6" xfId="124" xr:uid="{00000000-0005-0000-0000-000065000000}"/>
    <cellStyle name="Commentaire 2 7" xfId="125" xr:uid="{00000000-0005-0000-0000-000066000000}"/>
    <cellStyle name="Commentaire 3" xfId="126" xr:uid="{00000000-0005-0000-0000-000067000000}"/>
    <cellStyle name="Commentaire 3 2" xfId="127" xr:uid="{00000000-0005-0000-0000-000068000000}"/>
    <cellStyle name="Commentaire 3 2 2" xfId="128" xr:uid="{00000000-0005-0000-0000-000069000000}"/>
    <cellStyle name="Commentaire 3 2 3" xfId="129" xr:uid="{00000000-0005-0000-0000-00006A000000}"/>
    <cellStyle name="Commentaire 3 3" xfId="130" xr:uid="{00000000-0005-0000-0000-00006B000000}"/>
    <cellStyle name="Commentaire 3 3 2" xfId="131" xr:uid="{00000000-0005-0000-0000-00006C000000}"/>
    <cellStyle name="Commentaire 3 3 3" xfId="132" xr:uid="{00000000-0005-0000-0000-00006D000000}"/>
    <cellStyle name="Commentaire 3 4" xfId="133" xr:uid="{00000000-0005-0000-0000-00006E000000}"/>
    <cellStyle name="Commentaire 3 4 2" xfId="134" xr:uid="{00000000-0005-0000-0000-00006F000000}"/>
    <cellStyle name="Commentaire 3 4 3" xfId="135" xr:uid="{00000000-0005-0000-0000-000070000000}"/>
    <cellStyle name="Commentaire 3 5" xfId="136" xr:uid="{00000000-0005-0000-0000-000071000000}"/>
    <cellStyle name="Commentaire 3 5 2" xfId="137" xr:uid="{00000000-0005-0000-0000-000072000000}"/>
    <cellStyle name="Commentaire 3 5 3" xfId="138" xr:uid="{00000000-0005-0000-0000-000073000000}"/>
    <cellStyle name="Commentaire 3 6" xfId="139" xr:uid="{00000000-0005-0000-0000-000074000000}"/>
    <cellStyle name="Commentaire 3 7" xfId="140" xr:uid="{00000000-0005-0000-0000-000075000000}"/>
    <cellStyle name="Entrée" xfId="9" builtinId="20" customBuiltin="1"/>
    <cellStyle name="Entrée 2" xfId="141" xr:uid="{00000000-0005-0000-0000-000077000000}"/>
    <cellStyle name="Entrée 2 2" xfId="142" xr:uid="{00000000-0005-0000-0000-000078000000}"/>
    <cellStyle name="Entrée 2 3" xfId="143" xr:uid="{00000000-0005-0000-0000-000079000000}"/>
    <cellStyle name="Entrée 3" xfId="144" xr:uid="{00000000-0005-0000-0000-00007A000000}"/>
    <cellStyle name="Entrée 3 2" xfId="145" xr:uid="{00000000-0005-0000-0000-00007B000000}"/>
    <cellStyle name="Entrée 3 3" xfId="146" xr:uid="{00000000-0005-0000-0000-00007C000000}"/>
    <cellStyle name="Insatisfaisant" xfId="7" builtinId="27" customBuiltin="1"/>
    <cellStyle name="Insatisfaisant 2" xfId="147" xr:uid="{00000000-0005-0000-0000-00007E000000}"/>
    <cellStyle name="Insatisfaisant 3" xfId="148" xr:uid="{00000000-0005-0000-0000-00007F000000}"/>
    <cellStyle name="Lien hypertexte 2" xfId="47" xr:uid="{00000000-0005-0000-0000-000080000000}"/>
    <cellStyle name="Milliers" xfId="42" builtinId="3"/>
    <cellStyle name="Neutre" xfId="8" builtinId="28" customBuiltin="1"/>
    <cellStyle name="Neutre 2" xfId="149" xr:uid="{00000000-0005-0000-0000-000083000000}"/>
    <cellStyle name="Neutre 3" xfId="150" xr:uid="{00000000-0005-0000-0000-000084000000}"/>
    <cellStyle name="Normal" xfId="0" builtinId="0"/>
    <cellStyle name="Normal 10" xfId="151" xr:uid="{00000000-0005-0000-0000-000086000000}"/>
    <cellStyle name="Normal 11" xfId="46" xr:uid="{00000000-0005-0000-0000-000087000000}"/>
    <cellStyle name="Normal 2" xfId="43" xr:uid="{00000000-0005-0000-0000-000088000000}"/>
    <cellStyle name="Normal 2 10" xfId="152" xr:uid="{00000000-0005-0000-0000-000089000000}"/>
    <cellStyle name="Normal 2 11" xfId="153" xr:uid="{00000000-0005-0000-0000-00008A000000}"/>
    <cellStyle name="Normal 2 12" xfId="154" xr:uid="{00000000-0005-0000-0000-00008B000000}"/>
    <cellStyle name="Normal 2 13" xfId="155" xr:uid="{00000000-0005-0000-0000-00008C000000}"/>
    <cellStyle name="Normal 2 14" xfId="156" xr:uid="{00000000-0005-0000-0000-00008D000000}"/>
    <cellStyle name="Normal 2 15" xfId="157" xr:uid="{00000000-0005-0000-0000-00008E000000}"/>
    <cellStyle name="Normal 2 16" xfId="158" xr:uid="{00000000-0005-0000-0000-00008F000000}"/>
    <cellStyle name="Normal 2 17" xfId="159" xr:uid="{00000000-0005-0000-0000-000090000000}"/>
    <cellStyle name="Normal 2 18" xfId="160" xr:uid="{00000000-0005-0000-0000-000091000000}"/>
    <cellStyle name="Normal 2 19" xfId="48" xr:uid="{00000000-0005-0000-0000-000092000000}"/>
    <cellStyle name="Normal 2 2" xfId="49" xr:uid="{00000000-0005-0000-0000-000093000000}"/>
    <cellStyle name="Normal 2 2 2" xfId="161" xr:uid="{00000000-0005-0000-0000-000094000000}"/>
    <cellStyle name="Normal 2 3" xfId="162" xr:uid="{00000000-0005-0000-0000-000095000000}"/>
    <cellStyle name="Normal 2 4" xfId="163" xr:uid="{00000000-0005-0000-0000-000096000000}"/>
    <cellStyle name="Normal 2 5" xfId="164" xr:uid="{00000000-0005-0000-0000-000097000000}"/>
    <cellStyle name="Normal 2 6" xfId="165" xr:uid="{00000000-0005-0000-0000-000098000000}"/>
    <cellStyle name="Normal 2 7" xfId="166" xr:uid="{00000000-0005-0000-0000-000099000000}"/>
    <cellStyle name="Normal 2 8" xfId="167" xr:uid="{00000000-0005-0000-0000-00009A000000}"/>
    <cellStyle name="Normal 2 9" xfId="168" xr:uid="{00000000-0005-0000-0000-00009B000000}"/>
    <cellStyle name="Normal 3" xfId="50" xr:uid="{00000000-0005-0000-0000-00009C000000}"/>
    <cellStyle name="Normal 3 2" xfId="169" xr:uid="{00000000-0005-0000-0000-00009D000000}"/>
    <cellStyle name="Normal 3 3" xfId="170" xr:uid="{00000000-0005-0000-0000-00009E000000}"/>
    <cellStyle name="Normal 3 4" xfId="171" xr:uid="{00000000-0005-0000-0000-00009F000000}"/>
    <cellStyle name="Normal 3 5" xfId="172" xr:uid="{00000000-0005-0000-0000-0000A0000000}"/>
    <cellStyle name="Normal 3 6" xfId="173" xr:uid="{00000000-0005-0000-0000-0000A1000000}"/>
    <cellStyle name="Normal 3 7" xfId="174" xr:uid="{00000000-0005-0000-0000-0000A2000000}"/>
    <cellStyle name="Normal 3 8" xfId="175" xr:uid="{00000000-0005-0000-0000-0000A3000000}"/>
    <cellStyle name="Normal 4" xfId="176" xr:uid="{00000000-0005-0000-0000-0000A4000000}"/>
    <cellStyle name="Normal 4 2" xfId="177" xr:uid="{00000000-0005-0000-0000-0000A5000000}"/>
    <cellStyle name="Normal 4 3" xfId="178" xr:uid="{00000000-0005-0000-0000-0000A6000000}"/>
    <cellStyle name="Normal 4 4" xfId="179" xr:uid="{00000000-0005-0000-0000-0000A7000000}"/>
    <cellStyle name="Normal 4 5" xfId="180" xr:uid="{00000000-0005-0000-0000-0000A8000000}"/>
    <cellStyle name="Normal 5" xfId="44" xr:uid="{00000000-0005-0000-0000-0000A9000000}"/>
    <cellStyle name="Normal 5 2" xfId="181" xr:uid="{00000000-0005-0000-0000-0000AA000000}"/>
    <cellStyle name="Normal 5 3" xfId="182" xr:uid="{00000000-0005-0000-0000-0000AB000000}"/>
    <cellStyle name="Normal 5 4" xfId="183" xr:uid="{00000000-0005-0000-0000-0000AC000000}"/>
    <cellStyle name="Normal 5 5" xfId="184" xr:uid="{00000000-0005-0000-0000-0000AD000000}"/>
    <cellStyle name="Normal 6" xfId="185" xr:uid="{00000000-0005-0000-0000-0000AE000000}"/>
    <cellStyle name="Normal 6 2" xfId="186" xr:uid="{00000000-0005-0000-0000-0000AF000000}"/>
    <cellStyle name="Normal 6 3" xfId="187" xr:uid="{00000000-0005-0000-0000-0000B0000000}"/>
    <cellStyle name="Normal 6 4" xfId="188" xr:uid="{00000000-0005-0000-0000-0000B1000000}"/>
    <cellStyle name="Normal 6 5" xfId="189" xr:uid="{00000000-0005-0000-0000-0000B2000000}"/>
    <cellStyle name="Normal 7" xfId="190" xr:uid="{00000000-0005-0000-0000-0000B3000000}"/>
    <cellStyle name="Normal 7 2" xfId="191" xr:uid="{00000000-0005-0000-0000-0000B4000000}"/>
    <cellStyle name="Normal 7 3" xfId="192" xr:uid="{00000000-0005-0000-0000-0000B5000000}"/>
    <cellStyle name="Normal 7 4" xfId="193" xr:uid="{00000000-0005-0000-0000-0000B6000000}"/>
    <cellStyle name="Normal 8" xfId="45" xr:uid="{00000000-0005-0000-0000-0000B7000000}"/>
    <cellStyle name="Normal 9" xfId="194" xr:uid="{00000000-0005-0000-0000-0000B8000000}"/>
    <cellStyle name="Note" xfId="15" builtinId="10" customBuiltin="1"/>
    <cellStyle name="Pourcentage" xfId="223" builtinId="5"/>
    <cellStyle name="Satisfaisant" xfId="6" builtinId="26" customBuiltin="1"/>
    <cellStyle name="Satisfaisant 2" xfId="195" xr:uid="{00000000-0005-0000-0000-0000BB000000}"/>
    <cellStyle name="Satisfaisant 3" xfId="196" xr:uid="{00000000-0005-0000-0000-0000BC000000}"/>
    <cellStyle name="Sortie" xfId="10" builtinId="21" customBuiltin="1"/>
    <cellStyle name="Sortie 2" xfId="197" xr:uid="{00000000-0005-0000-0000-0000BE000000}"/>
    <cellStyle name="Sortie 2 2" xfId="198" xr:uid="{00000000-0005-0000-0000-0000BF000000}"/>
    <cellStyle name="Sortie 2 3" xfId="199" xr:uid="{00000000-0005-0000-0000-0000C0000000}"/>
    <cellStyle name="Sortie 3" xfId="200" xr:uid="{00000000-0005-0000-0000-0000C1000000}"/>
    <cellStyle name="Sortie 3 2" xfId="201" xr:uid="{00000000-0005-0000-0000-0000C2000000}"/>
    <cellStyle name="Sortie 3 3" xfId="202" xr:uid="{00000000-0005-0000-0000-0000C3000000}"/>
    <cellStyle name="Texte explicatif" xfId="16" builtinId="53" customBuiltin="1"/>
    <cellStyle name="Texte explicatif 2" xfId="203" xr:uid="{00000000-0005-0000-0000-0000C5000000}"/>
    <cellStyle name="Texte explicatif 3" xfId="204" xr:uid="{00000000-0005-0000-0000-0000C6000000}"/>
    <cellStyle name="Titre" xfId="1" builtinId="15" customBuiltin="1"/>
    <cellStyle name="Titre 2" xfId="205" xr:uid="{00000000-0005-0000-0000-0000C8000000}"/>
    <cellStyle name="Titre 3" xfId="206" xr:uid="{00000000-0005-0000-0000-0000C9000000}"/>
    <cellStyle name="Titre 1" xfId="2" builtinId="16" customBuiltin="1"/>
    <cellStyle name="Titre 1 2" xfId="207" xr:uid="{00000000-0005-0000-0000-0000CB000000}"/>
    <cellStyle name="Titre 1 3" xfId="208" xr:uid="{00000000-0005-0000-0000-0000CC000000}"/>
    <cellStyle name="Titre 2" xfId="3" builtinId="17" customBuiltin="1"/>
    <cellStyle name="Titre 2 2" xfId="209" xr:uid="{00000000-0005-0000-0000-0000CE000000}"/>
    <cellStyle name="Titre 2 3" xfId="210" xr:uid="{00000000-0005-0000-0000-0000CF000000}"/>
    <cellStyle name="Titre 3" xfId="4" builtinId="18" customBuiltin="1"/>
    <cellStyle name="Titre 3 2" xfId="211" xr:uid="{00000000-0005-0000-0000-0000D1000000}"/>
    <cellStyle name="Titre 3 3" xfId="212" xr:uid="{00000000-0005-0000-0000-0000D2000000}"/>
    <cellStyle name="Titre 4" xfId="5" builtinId="19" customBuiltin="1"/>
    <cellStyle name="Titre 4 2" xfId="213" xr:uid="{00000000-0005-0000-0000-0000D4000000}"/>
    <cellStyle name="Titre 4 3" xfId="214" xr:uid="{00000000-0005-0000-0000-0000D5000000}"/>
    <cellStyle name="Total" xfId="17" builtinId="25" customBuiltin="1"/>
    <cellStyle name="Total 2" xfId="215" xr:uid="{00000000-0005-0000-0000-0000D7000000}"/>
    <cellStyle name="Total 2 2" xfId="216" xr:uid="{00000000-0005-0000-0000-0000D8000000}"/>
    <cellStyle name="Total 2 3" xfId="217" xr:uid="{00000000-0005-0000-0000-0000D9000000}"/>
    <cellStyle name="Total 3" xfId="218" xr:uid="{00000000-0005-0000-0000-0000DA000000}"/>
    <cellStyle name="Total 3 2" xfId="219" xr:uid="{00000000-0005-0000-0000-0000DB000000}"/>
    <cellStyle name="Total 3 3" xfId="220" xr:uid="{00000000-0005-0000-0000-0000DC000000}"/>
    <cellStyle name="Vérification" xfId="13" builtinId="23" customBuiltin="1"/>
    <cellStyle name="Vérification 2" xfId="221" xr:uid="{00000000-0005-0000-0000-0000DE000000}"/>
    <cellStyle name="Vérification 3" xfId="222" xr:uid="{00000000-0005-0000-0000-0000D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n_presco_2012_de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mparaison%20annuaire%202011-12%20et%202012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CO PUB"/>
      <sheetName val="PUB OK"/>
      <sheetName val="PRESCO PRIV"/>
      <sheetName val="Feuil5"/>
      <sheetName val="Feuil2"/>
      <sheetName val="Feuil1"/>
      <sheetName val="PRIVE OK"/>
      <sheetName val="Feuil3"/>
      <sheetName val="Feuil4"/>
    </sheetNames>
    <sheetDataSet>
      <sheetData sheetId="0"/>
      <sheetData sheetId="1"/>
      <sheetData sheetId="2"/>
      <sheetData sheetId="3">
        <row r="1">
          <cell r="N1">
            <v>12</v>
          </cell>
        </row>
      </sheetData>
      <sheetData sheetId="4"/>
      <sheetData sheetId="5"/>
      <sheetData sheetId="6">
        <row r="1">
          <cell r="N1">
            <v>12</v>
          </cell>
          <cell r="O1">
            <v>13</v>
          </cell>
          <cell r="P1">
            <v>14</v>
          </cell>
        </row>
        <row r="2">
          <cell r="C2" t="str">
            <v>CISCO ref</v>
          </cell>
          <cell r="D2" t="str">
            <v xml:space="preserve"> CRECHE GF</v>
          </cell>
          <cell r="E2" t="str">
            <v xml:space="preserve"> CRECHE FILLE</v>
          </cell>
          <cell r="F2" t="str">
            <v xml:space="preserve"> JARDIN GF</v>
          </cell>
          <cell r="G2" t="str">
            <v xml:space="preserve"> JARDIN FILLE</v>
          </cell>
          <cell r="H2" t="str">
            <v xml:space="preserve"> PETITE GF</v>
          </cell>
          <cell r="I2" t="str">
            <v xml:space="preserve"> PETITE FILLE</v>
          </cell>
          <cell r="J2" t="str">
            <v xml:space="preserve"> MOYEN GF</v>
          </cell>
          <cell r="K2" t="str">
            <v xml:space="preserve"> MOYEN FILLE</v>
          </cell>
          <cell r="L2" t="str">
            <v xml:space="preserve"> GRAND GF</v>
          </cell>
          <cell r="M2" t="str">
            <v xml:space="preserve"> GRAND FILLE</v>
          </cell>
          <cell r="N2" t="str">
            <v>SEC_PETITE</v>
          </cell>
          <cell r="O2" t="str">
            <v>SEC_MOY</v>
          </cell>
          <cell r="P2" t="str">
            <v>SEC_GRAND</v>
          </cell>
          <cell r="Q2" t="str">
            <v xml:space="preserve"> SEC_Totale</v>
          </cell>
          <cell r="R2" t="str">
            <v xml:space="preserve"> total_enclasse</v>
          </cell>
          <cell r="S2" t="str">
            <v xml:space="preserve"> EnclasseFemme</v>
          </cell>
          <cell r="T2" t="str">
            <v xml:space="preserve"> TotalNonEnClasse</v>
          </cell>
          <cell r="U2" t="str">
            <v xml:space="preserve"> TotalNonEnClasse_FEMME</v>
          </cell>
          <cell r="V2" t="str">
            <v xml:space="preserve"> TotalPErs</v>
          </cell>
          <cell r="W2" t="str">
            <v xml:space="preserve"> TotalPErs_FEMME</v>
          </cell>
          <cell r="X2" t="str">
            <v xml:space="preserve"> nb_salle_niveau</v>
          </cell>
          <cell r="Y2" t="str">
            <v xml:space="preserve"> nb_salle_niveau_elec</v>
          </cell>
          <cell r="Z2" t="str">
            <v xml:space="preserve"> nb_salle_autre</v>
          </cell>
          <cell r="AA2" t="str">
            <v xml:space="preserve"> nb_salle_autre_elec</v>
          </cell>
          <cell r="AB2" t="str">
            <v xml:space="preserve"> TotSalle</v>
          </cell>
        </row>
        <row r="3">
          <cell r="C3" t="str">
            <v>AMBATONDRAZAKA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653</v>
          </cell>
          <cell r="I3">
            <v>352</v>
          </cell>
          <cell r="J3">
            <v>934</v>
          </cell>
          <cell r="K3">
            <v>485</v>
          </cell>
          <cell r="L3">
            <v>1896</v>
          </cell>
          <cell r="M3">
            <v>1017</v>
          </cell>
          <cell r="N3">
            <v>46</v>
          </cell>
          <cell r="O3">
            <v>58</v>
          </cell>
          <cell r="P3">
            <v>104</v>
          </cell>
          <cell r="Q3">
            <v>208</v>
          </cell>
          <cell r="R3">
            <v>195</v>
          </cell>
          <cell r="S3">
            <v>170</v>
          </cell>
          <cell r="T3">
            <v>41</v>
          </cell>
          <cell r="U3">
            <v>27</v>
          </cell>
          <cell r="V3">
            <v>236</v>
          </cell>
          <cell r="W3">
            <v>197</v>
          </cell>
          <cell r="X3">
            <v>117</v>
          </cell>
          <cell r="Y3">
            <v>46</v>
          </cell>
          <cell r="Z3">
            <v>17</v>
          </cell>
          <cell r="AA3">
            <v>4</v>
          </cell>
          <cell r="AB3">
            <v>134</v>
          </cell>
        </row>
        <row r="4">
          <cell r="C4" t="str">
            <v>AMPARAFARAVOLA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413</v>
          </cell>
          <cell r="I4">
            <v>217</v>
          </cell>
          <cell r="J4">
            <v>577</v>
          </cell>
          <cell r="K4">
            <v>285</v>
          </cell>
          <cell r="L4">
            <v>1244</v>
          </cell>
          <cell r="M4">
            <v>635</v>
          </cell>
          <cell r="N4">
            <v>30</v>
          </cell>
          <cell r="O4">
            <v>33</v>
          </cell>
          <cell r="P4">
            <v>56</v>
          </cell>
          <cell r="Q4">
            <v>119</v>
          </cell>
          <cell r="R4">
            <v>113</v>
          </cell>
          <cell r="S4">
            <v>96</v>
          </cell>
          <cell r="T4">
            <v>26</v>
          </cell>
          <cell r="U4">
            <v>15</v>
          </cell>
          <cell r="V4">
            <v>139</v>
          </cell>
          <cell r="W4">
            <v>111</v>
          </cell>
          <cell r="X4">
            <v>71</v>
          </cell>
          <cell r="Y4">
            <v>11</v>
          </cell>
          <cell r="Z4">
            <v>44</v>
          </cell>
          <cell r="AA4">
            <v>13</v>
          </cell>
          <cell r="AB4">
            <v>115</v>
          </cell>
        </row>
        <row r="5">
          <cell r="C5" t="str">
            <v>ANDILAMENA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123</v>
          </cell>
          <cell r="I5">
            <v>54</v>
          </cell>
          <cell r="J5">
            <v>194</v>
          </cell>
          <cell r="K5">
            <v>98</v>
          </cell>
          <cell r="L5">
            <v>302</v>
          </cell>
          <cell r="M5">
            <v>146</v>
          </cell>
          <cell r="N5">
            <v>5</v>
          </cell>
          <cell r="O5">
            <v>4</v>
          </cell>
          <cell r="P5">
            <v>7</v>
          </cell>
          <cell r="Q5">
            <v>16</v>
          </cell>
          <cell r="R5">
            <v>14</v>
          </cell>
          <cell r="S5">
            <v>13</v>
          </cell>
          <cell r="T5">
            <v>0</v>
          </cell>
          <cell r="U5">
            <v>0</v>
          </cell>
          <cell r="V5">
            <v>14</v>
          </cell>
          <cell r="W5">
            <v>13</v>
          </cell>
          <cell r="X5">
            <v>7</v>
          </cell>
          <cell r="Y5">
            <v>0</v>
          </cell>
          <cell r="Z5">
            <v>4</v>
          </cell>
          <cell r="AA5">
            <v>0</v>
          </cell>
          <cell r="AB5">
            <v>11</v>
          </cell>
        </row>
        <row r="6">
          <cell r="C6" t="str">
            <v>ANOSIBE AN'ALA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39</v>
          </cell>
          <cell r="I6">
            <v>17</v>
          </cell>
          <cell r="J6">
            <v>62</v>
          </cell>
          <cell r="K6">
            <v>36</v>
          </cell>
          <cell r="L6">
            <v>85</v>
          </cell>
          <cell r="M6">
            <v>43</v>
          </cell>
          <cell r="N6">
            <v>2</v>
          </cell>
          <cell r="O6">
            <v>2</v>
          </cell>
          <cell r="P6">
            <v>3</v>
          </cell>
          <cell r="Q6">
            <v>7</v>
          </cell>
          <cell r="R6">
            <v>5</v>
          </cell>
          <cell r="S6">
            <v>5</v>
          </cell>
          <cell r="T6">
            <v>0</v>
          </cell>
          <cell r="U6">
            <v>0</v>
          </cell>
          <cell r="V6">
            <v>5</v>
          </cell>
          <cell r="W6">
            <v>5</v>
          </cell>
          <cell r="X6">
            <v>5</v>
          </cell>
          <cell r="Y6">
            <v>0</v>
          </cell>
          <cell r="Z6">
            <v>1</v>
          </cell>
          <cell r="AA6">
            <v>0</v>
          </cell>
          <cell r="AB6">
            <v>6</v>
          </cell>
        </row>
        <row r="7">
          <cell r="C7" t="str">
            <v>MORAMANGA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713</v>
          </cell>
          <cell r="I7">
            <v>350</v>
          </cell>
          <cell r="J7">
            <v>745</v>
          </cell>
          <cell r="K7">
            <v>369</v>
          </cell>
          <cell r="L7">
            <v>1142</v>
          </cell>
          <cell r="M7">
            <v>581</v>
          </cell>
          <cell r="N7">
            <v>29</v>
          </cell>
          <cell r="O7">
            <v>28</v>
          </cell>
          <cell r="P7">
            <v>42</v>
          </cell>
          <cell r="Q7">
            <v>99</v>
          </cell>
          <cell r="R7">
            <v>129</v>
          </cell>
          <cell r="S7">
            <v>109</v>
          </cell>
          <cell r="T7">
            <v>39</v>
          </cell>
          <cell r="U7">
            <v>27</v>
          </cell>
          <cell r="V7">
            <v>168</v>
          </cell>
          <cell r="W7">
            <v>136</v>
          </cell>
          <cell r="X7">
            <v>80</v>
          </cell>
          <cell r="Y7">
            <v>45</v>
          </cell>
          <cell r="Z7">
            <v>6</v>
          </cell>
          <cell r="AA7">
            <v>4</v>
          </cell>
          <cell r="AB7">
            <v>86</v>
          </cell>
        </row>
        <row r="8">
          <cell r="C8" t="str">
            <v>AMBATOFINANDRAHANA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68</v>
          </cell>
          <cell r="I8">
            <v>30</v>
          </cell>
          <cell r="J8">
            <v>199</v>
          </cell>
          <cell r="K8">
            <v>96</v>
          </cell>
          <cell r="L8">
            <v>379</v>
          </cell>
          <cell r="M8">
            <v>188</v>
          </cell>
          <cell r="N8">
            <v>5</v>
          </cell>
          <cell r="O8">
            <v>8</v>
          </cell>
          <cell r="P8">
            <v>14</v>
          </cell>
          <cell r="Q8">
            <v>27</v>
          </cell>
          <cell r="R8">
            <v>22</v>
          </cell>
          <cell r="S8">
            <v>21</v>
          </cell>
          <cell r="T8">
            <v>0</v>
          </cell>
          <cell r="U8">
            <v>0</v>
          </cell>
          <cell r="V8">
            <v>22</v>
          </cell>
          <cell r="W8">
            <v>21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</row>
        <row r="9">
          <cell r="C9" t="str">
            <v>AMBOSITRA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375</v>
          </cell>
          <cell r="I9">
            <v>193</v>
          </cell>
          <cell r="J9">
            <v>444</v>
          </cell>
          <cell r="K9">
            <v>219</v>
          </cell>
          <cell r="L9">
            <v>722</v>
          </cell>
          <cell r="M9">
            <v>343</v>
          </cell>
          <cell r="N9">
            <v>12</v>
          </cell>
          <cell r="O9">
            <v>12</v>
          </cell>
          <cell r="P9">
            <v>22</v>
          </cell>
          <cell r="Q9">
            <v>46</v>
          </cell>
          <cell r="R9">
            <v>53</v>
          </cell>
          <cell r="S9">
            <v>51</v>
          </cell>
          <cell r="T9">
            <v>2</v>
          </cell>
          <cell r="U9">
            <v>2</v>
          </cell>
          <cell r="V9">
            <v>55</v>
          </cell>
          <cell r="W9">
            <v>53</v>
          </cell>
          <cell r="X9">
            <v>39</v>
          </cell>
          <cell r="Y9">
            <v>20</v>
          </cell>
          <cell r="Z9">
            <v>1</v>
          </cell>
          <cell r="AA9">
            <v>0</v>
          </cell>
          <cell r="AB9">
            <v>40</v>
          </cell>
        </row>
        <row r="10">
          <cell r="C10" t="str">
            <v>FANDRIANA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109</v>
          </cell>
          <cell r="I10">
            <v>52</v>
          </cell>
          <cell r="J10">
            <v>118</v>
          </cell>
          <cell r="K10">
            <v>61</v>
          </cell>
          <cell r="L10">
            <v>122</v>
          </cell>
          <cell r="M10">
            <v>58</v>
          </cell>
          <cell r="N10">
            <v>4</v>
          </cell>
          <cell r="O10">
            <v>4</v>
          </cell>
          <cell r="P10">
            <v>6</v>
          </cell>
          <cell r="Q10">
            <v>14</v>
          </cell>
          <cell r="R10">
            <v>19</v>
          </cell>
          <cell r="S10">
            <v>14</v>
          </cell>
          <cell r="T10">
            <v>4</v>
          </cell>
          <cell r="U10">
            <v>3</v>
          </cell>
          <cell r="V10">
            <v>23</v>
          </cell>
          <cell r="W10">
            <v>17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C11" t="str">
            <v>MANANDRIANA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6</v>
          </cell>
          <cell r="I11">
            <v>3</v>
          </cell>
          <cell r="J11">
            <v>76</v>
          </cell>
          <cell r="K11">
            <v>31</v>
          </cell>
          <cell r="L11">
            <v>144</v>
          </cell>
          <cell r="M11">
            <v>71</v>
          </cell>
          <cell r="N11">
            <v>1</v>
          </cell>
          <cell r="O11">
            <v>3</v>
          </cell>
          <cell r="P11">
            <v>5</v>
          </cell>
          <cell r="Q11">
            <v>9</v>
          </cell>
          <cell r="R11">
            <v>10</v>
          </cell>
          <cell r="S11">
            <v>9</v>
          </cell>
          <cell r="T11">
            <v>1</v>
          </cell>
          <cell r="U11">
            <v>1</v>
          </cell>
          <cell r="V11">
            <v>11</v>
          </cell>
          <cell r="W11">
            <v>10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C12" t="str">
            <v>AMBOHIDRATRIMO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2358</v>
          </cell>
          <cell r="I12">
            <v>1193</v>
          </cell>
          <cell r="J12">
            <v>3004</v>
          </cell>
          <cell r="K12">
            <v>1508</v>
          </cell>
          <cell r="L12">
            <v>4242</v>
          </cell>
          <cell r="M12">
            <v>2084</v>
          </cell>
          <cell r="N12">
            <v>156</v>
          </cell>
          <cell r="O12">
            <v>166</v>
          </cell>
          <cell r="P12">
            <v>212</v>
          </cell>
          <cell r="Q12">
            <v>534</v>
          </cell>
          <cell r="R12">
            <v>711</v>
          </cell>
          <cell r="S12">
            <v>631</v>
          </cell>
          <cell r="T12">
            <v>206</v>
          </cell>
          <cell r="U12">
            <v>148</v>
          </cell>
          <cell r="V12">
            <v>917</v>
          </cell>
          <cell r="W12">
            <v>779</v>
          </cell>
          <cell r="X12">
            <v>410</v>
          </cell>
          <cell r="Y12">
            <v>267</v>
          </cell>
          <cell r="Z12">
            <v>50</v>
          </cell>
          <cell r="AA12">
            <v>24</v>
          </cell>
          <cell r="AB12">
            <v>460</v>
          </cell>
        </row>
        <row r="13">
          <cell r="C13" t="str">
            <v>ANDRAMASINA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21</v>
          </cell>
          <cell r="I13">
            <v>8</v>
          </cell>
          <cell r="J13">
            <v>69</v>
          </cell>
          <cell r="K13">
            <v>30</v>
          </cell>
          <cell r="L13">
            <v>202</v>
          </cell>
          <cell r="M13">
            <v>101</v>
          </cell>
          <cell r="N13">
            <v>3</v>
          </cell>
          <cell r="O13">
            <v>6</v>
          </cell>
          <cell r="P13">
            <v>12</v>
          </cell>
          <cell r="Q13">
            <v>21</v>
          </cell>
          <cell r="R13">
            <v>15</v>
          </cell>
          <cell r="S13">
            <v>14</v>
          </cell>
          <cell r="T13">
            <v>1</v>
          </cell>
          <cell r="U13">
            <v>0</v>
          </cell>
          <cell r="V13">
            <v>16</v>
          </cell>
          <cell r="W13">
            <v>14</v>
          </cell>
          <cell r="X13">
            <v>12</v>
          </cell>
          <cell r="Y13">
            <v>3</v>
          </cell>
          <cell r="Z13">
            <v>3</v>
          </cell>
          <cell r="AA13">
            <v>0</v>
          </cell>
          <cell r="AB13">
            <v>15</v>
          </cell>
        </row>
        <row r="14">
          <cell r="C14" t="str">
            <v>ANJOZOROBE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69</v>
          </cell>
          <cell r="I14">
            <v>37</v>
          </cell>
          <cell r="J14">
            <v>273</v>
          </cell>
          <cell r="K14">
            <v>136</v>
          </cell>
          <cell r="L14">
            <v>471</v>
          </cell>
          <cell r="M14">
            <v>235</v>
          </cell>
          <cell r="N14">
            <v>8</v>
          </cell>
          <cell r="O14">
            <v>15</v>
          </cell>
          <cell r="P14">
            <v>26</v>
          </cell>
          <cell r="Q14">
            <v>49</v>
          </cell>
          <cell r="R14">
            <v>48</v>
          </cell>
          <cell r="S14">
            <v>36</v>
          </cell>
          <cell r="T14">
            <v>9</v>
          </cell>
          <cell r="U14">
            <v>3</v>
          </cell>
          <cell r="V14">
            <v>57</v>
          </cell>
          <cell r="W14">
            <v>39</v>
          </cell>
          <cell r="X14">
            <v>32</v>
          </cell>
          <cell r="Y14">
            <v>1</v>
          </cell>
          <cell r="Z14">
            <v>8</v>
          </cell>
          <cell r="AA14">
            <v>0</v>
          </cell>
          <cell r="AB14">
            <v>40</v>
          </cell>
        </row>
        <row r="15">
          <cell r="C15" t="str">
            <v>ANKAZOBE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135</v>
          </cell>
          <cell r="I15">
            <v>78</v>
          </cell>
          <cell r="J15">
            <v>243</v>
          </cell>
          <cell r="K15">
            <v>115</v>
          </cell>
          <cell r="L15">
            <v>344</v>
          </cell>
          <cell r="M15">
            <v>174</v>
          </cell>
          <cell r="N15">
            <v>14</v>
          </cell>
          <cell r="O15">
            <v>13</v>
          </cell>
          <cell r="P15">
            <v>20</v>
          </cell>
          <cell r="Q15">
            <v>47</v>
          </cell>
          <cell r="R15">
            <v>38</v>
          </cell>
          <cell r="S15">
            <v>30</v>
          </cell>
          <cell r="T15">
            <v>8</v>
          </cell>
          <cell r="U15">
            <v>6</v>
          </cell>
          <cell r="V15">
            <v>46</v>
          </cell>
          <cell r="W15">
            <v>36</v>
          </cell>
          <cell r="X15">
            <v>36</v>
          </cell>
          <cell r="Y15">
            <v>7</v>
          </cell>
          <cell r="Z15">
            <v>12</v>
          </cell>
          <cell r="AA15">
            <v>1</v>
          </cell>
          <cell r="AB15">
            <v>48</v>
          </cell>
        </row>
        <row r="16">
          <cell r="C16" t="str">
            <v>ANTANANARIVO ATSIMONDRANO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2690</v>
          </cell>
          <cell r="I16">
            <v>1335</v>
          </cell>
          <cell r="J16">
            <v>4431</v>
          </cell>
          <cell r="K16">
            <v>2245</v>
          </cell>
          <cell r="L16">
            <v>5512</v>
          </cell>
          <cell r="M16">
            <v>2716</v>
          </cell>
          <cell r="N16">
            <v>166</v>
          </cell>
          <cell r="O16">
            <v>204</v>
          </cell>
          <cell r="P16">
            <v>234</v>
          </cell>
          <cell r="Q16">
            <v>604</v>
          </cell>
          <cell r="R16">
            <v>748</v>
          </cell>
          <cell r="S16">
            <v>693</v>
          </cell>
          <cell r="T16">
            <v>155</v>
          </cell>
          <cell r="U16">
            <v>118</v>
          </cell>
          <cell r="V16">
            <v>903</v>
          </cell>
          <cell r="W16">
            <v>811</v>
          </cell>
          <cell r="X16">
            <v>523</v>
          </cell>
          <cell r="Y16">
            <v>396</v>
          </cell>
          <cell r="Z16">
            <v>162</v>
          </cell>
          <cell r="AA16">
            <v>108</v>
          </cell>
          <cell r="AB16">
            <v>685</v>
          </cell>
        </row>
        <row r="17">
          <cell r="C17" t="str">
            <v>ANTANANARIVO AVARADRANO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2187</v>
          </cell>
          <cell r="I17">
            <v>1138</v>
          </cell>
          <cell r="J17">
            <v>3963</v>
          </cell>
          <cell r="K17">
            <v>1951</v>
          </cell>
          <cell r="L17">
            <v>4130</v>
          </cell>
          <cell r="M17">
            <v>1978</v>
          </cell>
          <cell r="N17">
            <v>138</v>
          </cell>
          <cell r="O17">
            <v>200</v>
          </cell>
          <cell r="P17">
            <v>234</v>
          </cell>
          <cell r="Q17">
            <v>572</v>
          </cell>
          <cell r="R17">
            <v>618</v>
          </cell>
          <cell r="S17">
            <v>539</v>
          </cell>
          <cell r="T17">
            <v>246</v>
          </cell>
          <cell r="U17">
            <v>175</v>
          </cell>
          <cell r="V17">
            <v>864</v>
          </cell>
          <cell r="W17">
            <v>714</v>
          </cell>
          <cell r="X17">
            <v>411</v>
          </cell>
          <cell r="Y17">
            <v>261</v>
          </cell>
          <cell r="Z17">
            <v>24</v>
          </cell>
          <cell r="AA17">
            <v>11</v>
          </cell>
          <cell r="AB17">
            <v>435</v>
          </cell>
        </row>
        <row r="18">
          <cell r="C18" t="str">
            <v>ANTANANARIVO RENIVOHITRA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31316</v>
          </cell>
          <cell r="I18">
            <v>27008</v>
          </cell>
          <cell r="J18">
            <v>12502</v>
          </cell>
          <cell r="K18">
            <v>6381</v>
          </cell>
          <cell r="L18">
            <v>15573</v>
          </cell>
          <cell r="M18">
            <v>7757</v>
          </cell>
          <cell r="N18">
            <v>30449</v>
          </cell>
          <cell r="O18">
            <v>41490</v>
          </cell>
          <cell r="P18">
            <v>41578</v>
          </cell>
          <cell r="Q18">
            <v>113517</v>
          </cell>
          <cell r="R18">
            <v>2519</v>
          </cell>
          <cell r="S18">
            <v>2232</v>
          </cell>
          <cell r="T18">
            <v>968</v>
          </cell>
          <cell r="U18">
            <v>723</v>
          </cell>
          <cell r="V18">
            <v>3487</v>
          </cell>
          <cell r="W18">
            <v>2955</v>
          </cell>
          <cell r="X18">
            <v>1370</v>
          </cell>
          <cell r="Y18">
            <v>1224</v>
          </cell>
          <cell r="Z18">
            <v>34</v>
          </cell>
          <cell r="AA18">
            <v>23</v>
          </cell>
          <cell r="AB18">
            <v>1404</v>
          </cell>
        </row>
        <row r="19">
          <cell r="C19" t="str">
            <v>MANJAKANDRIANA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291</v>
          </cell>
          <cell r="I19">
            <v>138</v>
          </cell>
          <cell r="J19">
            <v>520</v>
          </cell>
          <cell r="K19">
            <v>246</v>
          </cell>
          <cell r="L19">
            <v>1161</v>
          </cell>
          <cell r="M19">
            <v>544</v>
          </cell>
          <cell r="N19">
            <v>23</v>
          </cell>
          <cell r="O19">
            <v>31</v>
          </cell>
          <cell r="P19">
            <v>60</v>
          </cell>
          <cell r="Q19">
            <v>114</v>
          </cell>
          <cell r="R19">
            <v>115</v>
          </cell>
          <cell r="S19">
            <v>107</v>
          </cell>
          <cell r="T19">
            <v>21</v>
          </cell>
          <cell r="U19">
            <v>15</v>
          </cell>
          <cell r="V19">
            <v>136</v>
          </cell>
          <cell r="W19">
            <v>122</v>
          </cell>
          <cell r="X19">
            <v>78</v>
          </cell>
          <cell r="Y19">
            <v>24</v>
          </cell>
          <cell r="Z19">
            <v>13</v>
          </cell>
          <cell r="AA19">
            <v>9</v>
          </cell>
          <cell r="AB19">
            <v>91</v>
          </cell>
        </row>
        <row r="20">
          <cell r="C20" t="str">
            <v>FENOARIVO-EST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492</v>
          </cell>
          <cell r="I20">
            <v>257</v>
          </cell>
          <cell r="J20">
            <v>653</v>
          </cell>
          <cell r="K20">
            <v>321</v>
          </cell>
          <cell r="L20">
            <v>862</v>
          </cell>
          <cell r="M20">
            <v>434</v>
          </cell>
          <cell r="N20">
            <v>19</v>
          </cell>
          <cell r="O20">
            <v>22</v>
          </cell>
          <cell r="P20">
            <v>27</v>
          </cell>
          <cell r="Q20">
            <v>68</v>
          </cell>
          <cell r="R20">
            <v>72</v>
          </cell>
          <cell r="S20">
            <v>71</v>
          </cell>
          <cell r="T20">
            <v>10</v>
          </cell>
          <cell r="U20">
            <v>10</v>
          </cell>
          <cell r="V20">
            <v>82</v>
          </cell>
          <cell r="W20">
            <v>81</v>
          </cell>
          <cell r="X20">
            <v>44</v>
          </cell>
          <cell r="Y20">
            <v>14</v>
          </cell>
          <cell r="Z20">
            <v>11</v>
          </cell>
          <cell r="AA20">
            <v>5</v>
          </cell>
          <cell r="AB20">
            <v>55</v>
          </cell>
        </row>
        <row r="21">
          <cell r="C21" t="str">
            <v>MANANARA-NORD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213</v>
          </cell>
          <cell r="I21">
            <v>106</v>
          </cell>
          <cell r="J21">
            <v>248</v>
          </cell>
          <cell r="K21">
            <v>134</v>
          </cell>
          <cell r="L21">
            <v>274</v>
          </cell>
          <cell r="M21">
            <v>123</v>
          </cell>
          <cell r="N21">
            <v>12</v>
          </cell>
          <cell r="O21">
            <v>11</v>
          </cell>
          <cell r="P21">
            <v>11</v>
          </cell>
          <cell r="Q21">
            <v>34</v>
          </cell>
          <cell r="R21">
            <v>36</v>
          </cell>
          <cell r="S21">
            <v>30</v>
          </cell>
          <cell r="T21">
            <v>10</v>
          </cell>
          <cell r="U21">
            <v>4</v>
          </cell>
          <cell r="V21">
            <v>46</v>
          </cell>
          <cell r="W21">
            <v>34</v>
          </cell>
          <cell r="X21">
            <v>20</v>
          </cell>
          <cell r="Y21">
            <v>1</v>
          </cell>
          <cell r="Z21">
            <v>4</v>
          </cell>
          <cell r="AA21">
            <v>4</v>
          </cell>
          <cell r="AB21">
            <v>24</v>
          </cell>
        </row>
        <row r="22">
          <cell r="C22" t="str">
            <v>MAROANTSETRA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279</v>
          </cell>
          <cell r="I22">
            <v>138</v>
          </cell>
          <cell r="J22">
            <v>333</v>
          </cell>
          <cell r="K22">
            <v>174</v>
          </cell>
          <cell r="L22">
            <v>441</v>
          </cell>
          <cell r="M22">
            <v>211</v>
          </cell>
          <cell r="N22">
            <v>15</v>
          </cell>
          <cell r="O22">
            <v>16</v>
          </cell>
          <cell r="P22">
            <v>13</v>
          </cell>
          <cell r="Q22">
            <v>44</v>
          </cell>
          <cell r="R22">
            <v>50</v>
          </cell>
          <cell r="S22">
            <v>40</v>
          </cell>
          <cell r="T22">
            <v>15</v>
          </cell>
          <cell r="U22">
            <v>5</v>
          </cell>
          <cell r="V22">
            <v>65</v>
          </cell>
          <cell r="W22">
            <v>45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C23" t="str">
            <v>SAINTE-MARIE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319</v>
          </cell>
          <cell r="I23">
            <v>171</v>
          </cell>
          <cell r="J23">
            <v>202</v>
          </cell>
          <cell r="K23">
            <v>108</v>
          </cell>
          <cell r="L23">
            <v>173</v>
          </cell>
          <cell r="M23">
            <v>74</v>
          </cell>
          <cell r="N23">
            <v>13</v>
          </cell>
          <cell r="O23">
            <v>8</v>
          </cell>
          <cell r="P23">
            <v>8</v>
          </cell>
          <cell r="Q23">
            <v>29</v>
          </cell>
          <cell r="R23">
            <v>36</v>
          </cell>
          <cell r="S23">
            <v>33</v>
          </cell>
          <cell r="T23">
            <v>6</v>
          </cell>
          <cell r="U23">
            <v>4</v>
          </cell>
          <cell r="V23">
            <v>42</v>
          </cell>
          <cell r="W23">
            <v>37</v>
          </cell>
          <cell r="X23">
            <v>23</v>
          </cell>
          <cell r="Y23">
            <v>3</v>
          </cell>
          <cell r="Z23">
            <v>9</v>
          </cell>
          <cell r="AA23">
            <v>1</v>
          </cell>
          <cell r="AB23">
            <v>32</v>
          </cell>
        </row>
        <row r="24">
          <cell r="C24" t="str">
            <v>SOANIERANA IVONGO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147</v>
          </cell>
          <cell r="I24">
            <v>73</v>
          </cell>
          <cell r="J24">
            <v>117</v>
          </cell>
          <cell r="K24">
            <v>63</v>
          </cell>
          <cell r="L24">
            <v>190</v>
          </cell>
          <cell r="M24">
            <v>95</v>
          </cell>
          <cell r="N24">
            <v>7</v>
          </cell>
          <cell r="O24">
            <v>6</v>
          </cell>
          <cell r="P24">
            <v>7</v>
          </cell>
          <cell r="Q24">
            <v>20</v>
          </cell>
          <cell r="R24">
            <v>21</v>
          </cell>
          <cell r="S24">
            <v>21</v>
          </cell>
          <cell r="T24">
            <v>1</v>
          </cell>
          <cell r="U24">
            <v>1</v>
          </cell>
          <cell r="V24">
            <v>22</v>
          </cell>
          <cell r="W24">
            <v>22</v>
          </cell>
          <cell r="X24">
            <v>15</v>
          </cell>
          <cell r="Y24">
            <v>9</v>
          </cell>
          <cell r="Z24">
            <v>0</v>
          </cell>
          <cell r="AA24">
            <v>0</v>
          </cell>
          <cell r="AB24">
            <v>15</v>
          </cell>
        </row>
        <row r="25">
          <cell r="C25" t="str">
            <v>VAVATENINA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211</v>
          </cell>
          <cell r="I25">
            <v>100</v>
          </cell>
          <cell r="J25">
            <v>286</v>
          </cell>
          <cell r="K25">
            <v>135</v>
          </cell>
          <cell r="L25">
            <v>259</v>
          </cell>
          <cell r="M25">
            <v>143</v>
          </cell>
          <cell r="N25">
            <v>13</v>
          </cell>
          <cell r="O25">
            <v>12</v>
          </cell>
          <cell r="P25">
            <v>11</v>
          </cell>
          <cell r="Q25">
            <v>36</v>
          </cell>
          <cell r="R25">
            <v>34</v>
          </cell>
          <cell r="S25">
            <v>28</v>
          </cell>
          <cell r="T25">
            <v>8</v>
          </cell>
          <cell r="U25">
            <v>2</v>
          </cell>
          <cell r="V25">
            <v>42</v>
          </cell>
          <cell r="W25">
            <v>30</v>
          </cell>
          <cell r="X25">
            <v>23</v>
          </cell>
          <cell r="Y25">
            <v>6</v>
          </cell>
          <cell r="Z25">
            <v>0</v>
          </cell>
          <cell r="AA25">
            <v>0</v>
          </cell>
          <cell r="AB25">
            <v>23</v>
          </cell>
        </row>
        <row r="26">
          <cell r="C26" t="str">
            <v>AMBOVOMBE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200</v>
          </cell>
          <cell r="I26">
            <v>103</v>
          </cell>
          <cell r="J26">
            <v>149</v>
          </cell>
          <cell r="K26">
            <v>85</v>
          </cell>
          <cell r="L26">
            <v>204</v>
          </cell>
          <cell r="M26">
            <v>107</v>
          </cell>
          <cell r="N26">
            <v>5</v>
          </cell>
          <cell r="O26">
            <v>3</v>
          </cell>
          <cell r="P26">
            <v>5</v>
          </cell>
          <cell r="Q26">
            <v>13</v>
          </cell>
          <cell r="R26">
            <v>17</v>
          </cell>
          <cell r="S26">
            <v>17</v>
          </cell>
          <cell r="T26">
            <v>1</v>
          </cell>
          <cell r="U26">
            <v>1</v>
          </cell>
          <cell r="V26">
            <v>18</v>
          </cell>
          <cell r="W26">
            <v>18</v>
          </cell>
          <cell r="X26">
            <v>11</v>
          </cell>
          <cell r="Y26">
            <v>0</v>
          </cell>
          <cell r="Z26">
            <v>6</v>
          </cell>
          <cell r="AA26">
            <v>0</v>
          </cell>
          <cell r="AB26">
            <v>17</v>
          </cell>
        </row>
        <row r="27">
          <cell r="C27" t="str">
            <v>BELOHA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113</v>
          </cell>
          <cell r="I27">
            <v>64</v>
          </cell>
          <cell r="J27">
            <v>43</v>
          </cell>
          <cell r="K27">
            <v>22</v>
          </cell>
          <cell r="L27">
            <v>0</v>
          </cell>
          <cell r="M27">
            <v>0</v>
          </cell>
          <cell r="N27">
            <v>2</v>
          </cell>
          <cell r="O27">
            <v>1</v>
          </cell>
          <cell r="P27">
            <v>0</v>
          </cell>
          <cell r="Q27">
            <v>3</v>
          </cell>
          <cell r="R27">
            <v>5</v>
          </cell>
          <cell r="S27">
            <v>5</v>
          </cell>
          <cell r="T27">
            <v>2</v>
          </cell>
          <cell r="U27">
            <v>2</v>
          </cell>
          <cell r="V27">
            <v>7</v>
          </cell>
          <cell r="W27">
            <v>7</v>
          </cell>
          <cell r="X27">
            <v>3</v>
          </cell>
          <cell r="Y27">
            <v>2</v>
          </cell>
          <cell r="Z27">
            <v>0</v>
          </cell>
          <cell r="AA27">
            <v>0</v>
          </cell>
          <cell r="AB27">
            <v>3</v>
          </cell>
        </row>
        <row r="28">
          <cell r="C28" t="str">
            <v>TSIHOMBE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61</v>
          </cell>
          <cell r="I28">
            <v>25</v>
          </cell>
          <cell r="J28">
            <v>71</v>
          </cell>
          <cell r="K28">
            <v>36</v>
          </cell>
          <cell r="L28">
            <v>0</v>
          </cell>
          <cell r="M28">
            <v>0</v>
          </cell>
          <cell r="N28">
            <v>1</v>
          </cell>
          <cell r="O28">
            <v>1</v>
          </cell>
          <cell r="P28">
            <v>0</v>
          </cell>
          <cell r="Q28">
            <v>2</v>
          </cell>
          <cell r="R28">
            <v>3</v>
          </cell>
          <cell r="S28">
            <v>3</v>
          </cell>
          <cell r="T28">
            <v>1</v>
          </cell>
          <cell r="U28">
            <v>1</v>
          </cell>
          <cell r="V28">
            <v>4</v>
          </cell>
          <cell r="W28">
            <v>4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C29" t="str">
            <v>AMBOASARY-SUD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56</v>
          </cell>
          <cell r="I29">
            <v>33</v>
          </cell>
          <cell r="J29">
            <v>171</v>
          </cell>
          <cell r="K29">
            <v>85</v>
          </cell>
          <cell r="L29">
            <v>183</v>
          </cell>
          <cell r="M29">
            <v>94</v>
          </cell>
          <cell r="N29">
            <v>4</v>
          </cell>
          <cell r="O29">
            <v>5</v>
          </cell>
          <cell r="P29">
            <v>7</v>
          </cell>
          <cell r="Q29">
            <v>16</v>
          </cell>
          <cell r="R29">
            <v>11</v>
          </cell>
          <cell r="S29">
            <v>11</v>
          </cell>
          <cell r="T29">
            <v>0</v>
          </cell>
          <cell r="U29">
            <v>0</v>
          </cell>
          <cell r="V29">
            <v>11</v>
          </cell>
          <cell r="W29">
            <v>11</v>
          </cell>
          <cell r="X29">
            <v>12</v>
          </cell>
          <cell r="Y29">
            <v>4</v>
          </cell>
          <cell r="Z29">
            <v>1</v>
          </cell>
          <cell r="AA29">
            <v>0</v>
          </cell>
          <cell r="AB29">
            <v>13</v>
          </cell>
        </row>
        <row r="30">
          <cell r="C30" t="str">
            <v>BETROKA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311</v>
          </cell>
          <cell r="I30">
            <v>159</v>
          </cell>
          <cell r="J30">
            <v>300</v>
          </cell>
          <cell r="K30">
            <v>143</v>
          </cell>
          <cell r="L30">
            <v>355</v>
          </cell>
          <cell r="M30">
            <v>198</v>
          </cell>
          <cell r="N30">
            <v>11</v>
          </cell>
          <cell r="O30">
            <v>11</v>
          </cell>
          <cell r="P30">
            <v>13</v>
          </cell>
          <cell r="Q30">
            <v>35</v>
          </cell>
          <cell r="R30">
            <v>33</v>
          </cell>
          <cell r="S30">
            <v>31</v>
          </cell>
          <cell r="T30">
            <v>1</v>
          </cell>
          <cell r="U30">
            <v>0</v>
          </cell>
          <cell r="V30">
            <v>34</v>
          </cell>
          <cell r="W30">
            <v>31</v>
          </cell>
          <cell r="X30">
            <v>28</v>
          </cell>
          <cell r="Y30">
            <v>13</v>
          </cell>
          <cell r="Z30">
            <v>13</v>
          </cell>
          <cell r="AA30">
            <v>11</v>
          </cell>
          <cell r="AB30">
            <v>41</v>
          </cell>
        </row>
        <row r="31">
          <cell r="C31" t="str">
            <v>TAOLANARO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410</v>
          </cell>
          <cell r="I31">
            <v>200</v>
          </cell>
          <cell r="J31">
            <v>694</v>
          </cell>
          <cell r="K31">
            <v>377</v>
          </cell>
          <cell r="L31">
            <v>576</v>
          </cell>
          <cell r="M31">
            <v>292</v>
          </cell>
          <cell r="N31">
            <v>16</v>
          </cell>
          <cell r="O31">
            <v>17</v>
          </cell>
          <cell r="P31">
            <v>15</v>
          </cell>
          <cell r="Q31">
            <v>48</v>
          </cell>
          <cell r="R31">
            <v>61</v>
          </cell>
          <cell r="S31">
            <v>56</v>
          </cell>
          <cell r="T31">
            <v>5</v>
          </cell>
          <cell r="U31">
            <v>3</v>
          </cell>
          <cell r="V31">
            <v>66</v>
          </cell>
          <cell r="W31">
            <v>59</v>
          </cell>
          <cell r="X31">
            <v>39</v>
          </cell>
          <cell r="Y31">
            <v>25</v>
          </cell>
          <cell r="Z31">
            <v>10</v>
          </cell>
          <cell r="AA31">
            <v>8</v>
          </cell>
          <cell r="AB31">
            <v>49</v>
          </cell>
        </row>
        <row r="32">
          <cell r="C32" t="str">
            <v>AMPANIHY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201</v>
          </cell>
          <cell r="I32">
            <v>95</v>
          </cell>
          <cell r="J32">
            <v>249</v>
          </cell>
          <cell r="K32">
            <v>141</v>
          </cell>
          <cell r="L32">
            <v>323</v>
          </cell>
          <cell r="M32">
            <v>152</v>
          </cell>
          <cell r="N32">
            <v>6</v>
          </cell>
          <cell r="O32">
            <v>6</v>
          </cell>
          <cell r="P32">
            <v>8</v>
          </cell>
          <cell r="Q32">
            <v>20</v>
          </cell>
          <cell r="R32">
            <v>22</v>
          </cell>
          <cell r="S32">
            <v>19</v>
          </cell>
          <cell r="T32">
            <v>4</v>
          </cell>
          <cell r="U32">
            <v>3</v>
          </cell>
          <cell r="V32">
            <v>26</v>
          </cell>
          <cell r="W32">
            <v>22</v>
          </cell>
          <cell r="X32">
            <v>14</v>
          </cell>
          <cell r="Y32">
            <v>0</v>
          </cell>
          <cell r="Z32">
            <v>4</v>
          </cell>
          <cell r="AA32">
            <v>0</v>
          </cell>
          <cell r="AB32">
            <v>18</v>
          </cell>
        </row>
        <row r="33">
          <cell r="C33" t="str">
            <v>ANKAZOABO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58</v>
          </cell>
          <cell r="K33">
            <v>24</v>
          </cell>
          <cell r="L33">
            <v>92</v>
          </cell>
          <cell r="M33">
            <v>46</v>
          </cell>
          <cell r="N33">
            <v>0</v>
          </cell>
          <cell r="O33">
            <v>2</v>
          </cell>
          <cell r="P33">
            <v>2</v>
          </cell>
          <cell r="Q33">
            <v>4</v>
          </cell>
          <cell r="R33">
            <v>4</v>
          </cell>
          <cell r="S33">
            <v>4</v>
          </cell>
          <cell r="T33">
            <v>0</v>
          </cell>
          <cell r="U33">
            <v>0</v>
          </cell>
          <cell r="V33">
            <v>4</v>
          </cell>
          <cell r="W33">
            <v>4</v>
          </cell>
          <cell r="X33">
            <v>4</v>
          </cell>
          <cell r="Y33">
            <v>4</v>
          </cell>
          <cell r="Z33">
            <v>0</v>
          </cell>
          <cell r="AA33">
            <v>0</v>
          </cell>
          <cell r="AB33">
            <v>4</v>
          </cell>
        </row>
        <row r="34">
          <cell r="C34" t="str">
            <v>BENENITRA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44</v>
          </cell>
          <cell r="I34">
            <v>27</v>
          </cell>
          <cell r="J34">
            <v>0</v>
          </cell>
          <cell r="K34">
            <v>0</v>
          </cell>
          <cell r="L34">
            <v>51</v>
          </cell>
          <cell r="M34">
            <v>29</v>
          </cell>
          <cell r="N34">
            <v>1</v>
          </cell>
          <cell r="O34">
            <v>0</v>
          </cell>
          <cell r="P34">
            <v>1</v>
          </cell>
          <cell r="Q34">
            <v>2</v>
          </cell>
          <cell r="R34">
            <v>2</v>
          </cell>
          <cell r="S34">
            <v>2</v>
          </cell>
          <cell r="T34">
            <v>0</v>
          </cell>
          <cell r="U34">
            <v>0</v>
          </cell>
          <cell r="V34">
            <v>2</v>
          </cell>
          <cell r="W34">
            <v>2</v>
          </cell>
          <cell r="X34">
            <v>2</v>
          </cell>
          <cell r="Y34">
            <v>0</v>
          </cell>
          <cell r="Z34">
            <v>0</v>
          </cell>
          <cell r="AA34">
            <v>0</v>
          </cell>
          <cell r="AB34">
            <v>2</v>
          </cell>
        </row>
        <row r="35">
          <cell r="C35" t="str">
            <v>BETIOKY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294</v>
          </cell>
          <cell r="I35">
            <v>147</v>
          </cell>
          <cell r="J35">
            <v>287</v>
          </cell>
          <cell r="K35">
            <v>150</v>
          </cell>
          <cell r="L35">
            <v>430</v>
          </cell>
          <cell r="M35">
            <v>223</v>
          </cell>
          <cell r="N35">
            <v>7</v>
          </cell>
          <cell r="O35">
            <v>8</v>
          </cell>
          <cell r="P35">
            <v>11</v>
          </cell>
          <cell r="Q35">
            <v>26</v>
          </cell>
          <cell r="R35">
            <v>24</v>
          </cell>
          <cell r="S35">
            <v>21</v>
          </cell>
          <cell r="T35">
            <v>2</v>
          </cell>
          <cell r="U35">
            <v>2</v>
          </cell>
          <cell r="V35">
            <v>26</v>
          </cell>
          <cell r="W35">
            <v>23</v>
          </cell>
          <cell r="X35">
            <v>23</v>
          </cell>
          <cell r="Y35">
            <v>6</v>
          </cell>
          <cell r="Z35">
            <v>1</v>
          </cell>
          <cell r="AA35">
            <v>0</v>
          </cell>
          <cell r="AB35">
            <v>24</v>
          </cell>
        </row>
        <row r="36">
          <cell r="C36" t="str">
            <v>MOROMBE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138</v>
          </cell>
          <cell r="I36">
            <v>68</v>
          </cell>
          <cell r="J36">
            <v>231</v>
          </cell>
          <cell r="K36">
            <v>122</v>
          </cell>
          <cell r="L36">
            <v>365</v>
          </cell>
          <cell r="M36">
            <v>198</v>
          </cell>
          <cell r="N36">
            <v>4</v>
          </cell>
          <cell r="O36">
            <v>6</v>
          </cell>
          <cell r="P36">
            <v>9</v>
          </cell>
          <cell r="Q36">
            <v>19</v>
          </cell>
          <cell r="R36">
            <v>20</v>
          </cell>
          <cell r="S36">
            <v>20</v>
          </cell>
          <cell r="T36">
            <v>0</v>
          </cell>
          <cell r="U36">
            <v>0</v>
          </cell>
          <cell r="V36">
            <v>20</v>
          </cell>
          <cell r="W36">
            <v>20</v>
          </cell>
          <cell r="X36">
            <v>14</v>
          </cell>
          <cell r="Y36">
            <v>5</v>
          </cell>
          <cell r="Z36">
            <v>2</v>
          </cell>
          <cell r="AA36">
            <v>0</v>
          </cell>
          <cell r="AB36">
            <v>16</v>
          </cell>
        </row>
        <row r="37">
          <cell r="C37" t="str">
            <v>SAKARAHA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353</v>
          </cell>
          <cell r="I37">
            <v>189</v>
          </cell>
          <cell r="J37">
            <v>285</v>
          </cell>
          <cell r="K37">
            <v>147</v>
          </cell>
          <cell r="L37">
            <v>435</v>
          </cell>
          <cell r="M37">
            <v>216</v>
          </cell>
          <cell r="N37">
            <v>9</v>
          </cell>
          <cell r="O37">
            <v>7</v>
          </cell>
          <cell r="P37">
            <v>46</v>
          </cell>
          <cell r="Q37">
            <v>62</v>
          </cell>
          <cell r="R37">
            <v>33</v>
          </cell>
          <cell r="S37">
            <v>26</v>
          </cell>
          <cell r="T37">
            <v>8</v>
          </cell>
          <cell r="U37">
            <v>6</v>
          </cell>
          <cell r="V37">
            <v>41</v>
          </cell>
          <cell r="W37">
            <v>32</v>
          </cell>
          <cell r="X37">
            <v>20</v>
          </cell>
          <cell r="Y37">
            <v>12</v>
          </cell>
          <cell r="Z37">
            <v>7</v>
          </cell>
          <cell r="AA37">
            <v>5</v>
          </cell>
          <cell r="AB37">
            <v>27</v>
          </cell>
        </row>
        <row r="38">
          <cell r="C38" t="str">
            <v>TOLIARA I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1382</v>
          </cell>
          <cell r="I38">
            <v>705</v>
          </cell>
          <cell r="J38">
            <v>1574</v>
          </cell>
          <cell r="K38">
            <v>799</v>
          </cell>
          <cell r="L38">
            <v>2171</v>
          </cell>
          <cell r="M38">
            <v>1120</v>
          </cell>
          <cell r="N38">
            <v>57</v>
          </cell>
          <cell r="O38">
            <v>53</v>
          </cell>
          <cell r="P38">
            <v>67</v>
          </cell>
          <cell r="Q38">
            <v>177</v>
          </cell>
          <cell r="R38">
            <v>205</v>
          </cell>
          <cell r="S38">
            <v>185</v>
          </cell>
          <cell r="T38">
            <v>26</v>
          </cell>
          <cell r="U38">
            <v>16</v>
          </cell>
          <cell r="V38">
            <v>231</v>
          </cell>
          <cell r="W38">
            <v>201</v>
          </cell>
          <cell r="X38">
            <v>156</v>
          </cell>
          <cell r="Y38">
            <v>82</v>
          </cell>
          <cell r="Z38">
            <v>21</v>
          </cell>
          <cell r="AA38">
            <v>13</v>
          </cell>
          <cell r="AB38">
            <v>177</v>
          </cell>
        </row>
        <row r="39">
          <cell r="C39" t="str">
            <v>TOLIARA II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433</v>
          </cell>
          <cell r="I39">
            <v>213</v>
          </cell>
          <cell r="J39">
            <v>731</v>
          </cell>
          <cell r="K39">
            <v>362</v>
          </cell>
          <cell r="L39">
            <v>1222</v>
          </cell>
          <cell r="M39">
            <v>611</v>
          </cell>
          <cell r="N39">
            <v>17</v>
          </cell>
          <cell r="O39">
            <v>21</v>
          </cell>
          <cell r="P39">
            <v>32</v>
          </cell>
          <cell r="Q39">
            <v>70</v>
          </cell>
          <cell r="R39">
            <v>71</v>
          </cell>
          <cell r="S39">
            <v>57</v>
          </cell>
          <cell r="T39">
            <v>7</v>
          </cell>
          <cell r="U39">
            <v>4</v>
          </cell>
          <cell r="V39">
            <v>78</v>
          </cell>
          <cell r="W39">
            <v>61</v>
          </cell>
          <cell r="X39">
            <v>51</v>
          </cell>
          <cell r="Y39">
            <v>7</v>
          </cell>
          <cell r="Z39">
            <v>11</v>
          </cell>
          <cell r="AA39">
            <v>3</v>
          </cell>
          <cell r="AB39">
            <v>62</v>
          </cell>
        </row>
        <row r="40">
          <cell r="C40" t="str">
            <v>BEFOTAKA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13</v>
          </cell>
          <cell r="I40">
            <v>6</v>
          </cell>
          <cell r="J40">
            <v>18</v>
          </cell>
          <cell r="K40">
            <v>8</v>
          </cell>
          <cell r="L40">
            <v>25</v>
          </cell>
          <cell r="M40">
            <v>13</v>
          </cell>
          <cell r="N40">
            <v>2</v>
          </cell>
          <cell r="O40">
            <v>2</v>
          </cell>
          <cell r="P40">
            <v>2</v>
          </cell>
          <cell r="Q40">
            <v>6</v>
          </cell>
          <cell r="R40">
            <v>4</v>
          </cell>
          <cell r="S40">
            <v>2</v>
          </cell>
          <cell r="T40">
            <v>1</v>
          </cell>
          <cell r="U40">
            <v>0</v>
          </cell>
          <cell r="V40">
            <v>5</v>
          </cell>
          <cell r="W40">
            <v>2</v>
          </cell>
          <cell r="X40">
            <v>0</v>
          </cell>
          <cell r="Y40">
            <v>0</v>
          </cell>
          <cell r="Z40">
            <v>2</v>
          </cell>
          <cell r="AA40">
            <v>1</v>
          </cell>
          <cell r="AB40">
            <v>2</v>
          </cell>
        </row>
        <row r="41">
          <cell r="C41" t="str">
            <v>FARAFANGANA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331</v>
          </cell>
          <cell r="I41">
            <v>160</v>
          </cell>
          <cell r="J41">
            <v>294</v>
          </cell>
          <cell r="K41">
            <v>142</v>
          </cell>
          <cell r="L41">
            <v>428</v>
          </cell>
          <cell r="M41">
            <v>218</v>
          </cell>
          <cell r="N41">
            <v>11</v>
          </cell>
          <cell r="O41">
            <v>12</v>
          </cell>
          <cell r="P41">
            <v>14</v>
          </cell>
          <cell r="Q41">
            <v>37</v>
          </cell>
          <cell r="R41">
            <v>48</v>
          </cell>
          <cell r="S41">
            <v>45</v>
          </cell>
          <cell r="T41">
            <v>11</v>
          </cell>
          <cell r="U41">
            <v>8</v>
          </cell>
          <cell r="V41">
            <v>59</v>
          </cell>
          <cell r="W41">
            <v>53</v>
          </cell>
          <cell r="X41">
            <v>35</v>
          </cell>
          <cell r="Y41">
            <v>20</v>
          </cell>
          <cell r="Z41">
            <v>0</v>
          </cell>
          <cell r="AA41">
            <v>0</v>
          </cell>
          <cell r="AB41">
            <v>35</v>
          </cell>
        </row>
        <row r="42">
          <cell r="C42" t="str">
            <v>MIDONGY-SUD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41</v>
          </cell>
          <cell r="I42">
            <v>22</v>
          </cell>
          <cell r="J42">
            <v>0</v>
          </cell>
          <cell r="K42">
            <v>0</v>
          </cell>
          <cell r="L42">
            <v>45</v>
          </cell>
          <cell r="M42">
            <v>29</v>
          </cell>
          <cell r="N42">
            <v>1</v>
          </cell>
          <cell r="O42">
            <v>0</v>
          </cell>
          <cell r="P42">
            <v>1</v>
          </cell>
          <cell r="Q42">
            <v>2</v>
          </cell>
          <cell r="R42">
            <v>3</v>
          </cell>
          <cell r="S42">
            <v>2</v>
          </cell>
          <cell r="T42">
            <v>0</v>
          </cell>
          <cell r="U42">
            <v>0</v>
          </cell>
          <cell r="V42">
            <v>3</v>
          </cell>
          <cell r="W42">
            <v>2</v>
          </cell>
          <cell r="X42">
            <v>2</v>
          </cell>
          <cell r="Y42">
            <v>0</v>
          </cell>
          <cell r="Z42">
            <v>0</v>
          </cell>
          <cell r="AA42">
            <v>0</v>
          </cell>
          <cell r="AB42">
            <v>2</v>
          </cell>
        </row>
        <row r="43">
          <cell r="C43" t="str">
            <v>VAGAINDRANO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161</v>
          </cell>
          <cell r="I43">
            <v>89</v>
          </cell>
          <cell r="J43">
            <v>255</v>
          </cell>
          <cell r="K43">
            <v>125</v>
          </cell>
          <cell r="L43">
            <v>307</v>
          </cell>
          <cell r="M43">
            <v>143</v>
          </cell>
          <cell r="N43">
            <v>5</v>
          </cell>
          <cell r="O43">
            <v>6</v>
          </cell>
          <cell r="P43">
            <v>6</v>
          </cell>
          <cell r="Q43">
            <v>17</v>
          </cell>
          <cell r="R43">
            <v>13</v>
          </cell>
          <cell r="S43">
            <v>13</v>
          </cell>
          <cell r="T43">
            <v>0</v>
          </cell>
          <cell r="U43">
            <v>0</v>
          </cell>
          <cell r="V43">
            <v>13</v>
          </cell>
          <cell r="W43">
            <v>13</v>
          </cell>
          <cell r="X43">
            <v>13</v>
          </cell>
          <cell r="Y43">
            <v>5</v>
          </cell>
          <cell r="Z43">
            <v>0</v>
          </cell>
          <cell r="AA43">
            <v>0</v>
          </cell>
          <cell r="AB43">
            <v>13</v>
          </cell>
        </row>
        <row r="44">
          <cell r="C44" t="str">
            <v>VONDROZO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52</v>
          </cell>
          <cell r="I44">
            <v>29</v>
          </cell>
          <cell r="J44">
            <v>0</v>
          </cell>
          <cell r="K44">
            <v>0</v>
          </cell>
          <cell r="L44">
            <v>74</v>
          </cell>
          <cell r="M44">
            <v>46</v>
          </cell>
          <cell r="N44">
            <v>1</v>
          </cell>
          <cell r="O44">
            <v>0</v>
          </cell>
          <cell r="P44">
            <v>4</v>
          </cell>
          <cell r="Q44">
            <v>5</v>
          </cell>
          <cell r="R44">
            <v>7</v>
          </cell>
          <cell r="S44">
            <v>6</v>
          </cell>
          <cell r="T44">
            <v>2</v>
          </cell>
          <cell r="U44">
            <v>1</v>
          </cell>
          <cell r="V44">
            <v>9</v>
          </cell>
          <cell r="W44">
            <v>7</v>
          </cell>
          <cell r="X44">
            <v>4</v>
          </cell>
          <cell r="Y44">
            <v>0</v>
          </cell>
          <cell r="Z44">
            <v>0</v>
          </cell>
          <cell r="AA44">
            <v>0</v>
          </cell>
          <cell r="AB44">
            <v>4</v>
          </cell>
        </row>
        <row r="45">
          <cell r="C45" t="str">
            <v>ANTANAMBAO-MANAMPOTSY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35</v>
          </cell>
          <cell r="I45">
            <v>17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</v>
          </cell>
          <cell r="O45">
            <v>0</v>
          </cell>
          <cell r="P45">
            <v>0</v>
          </cell>
          <cell r="Q45">
            <v>1</v>
          </cell>
          <cell r="R45">
            <v>3</v>
          </cell>
          <cell r="S45">
            <v>1</v>
          </cell>
          <cell r="T45">
            <v>1</v>
          </cell>
          <cell r="U45">
            <v>0</v>
          </cell>
          <cell r="V45">
            <v>4</v>
          </cell>
          <cell r="W45">
            <v>1</v>
          </cell>
          <cell r="X45">
            <v>1</v>
          </cell>
          <cell r="Y45">
            <v>1</v>
          </cell>
          <cell r="Z45">
            <v>0</v>
          </cell>
          <cell r="AA45">
            <v>0</v>
          </cell>
          <cell r="AB45">
            <v>1</v>
          </cell>
        </row>
        <row r="46">
          <cell r="C46" t="str">
            <v>BRICKAVILLE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184</v>
          </cell>
          <cell r="I46">
            <v>86</v>
          </cell>
          <cell r="J46">
            <v>124</v>
          </cell>
          <cell r="K46">
            <v>65</v>
          </cell>
          <cell r="L46">
            <v>273</v>
          </cell>
          <cell r="M46">
            <v>134</v>
          </cell>
          <cell r="N46">
            <v>12</v>
          </cell>
          <cell r="O46">
            <v>9</v>
          </cell>
          <cell r="P46">
            <v>13</v>
          </cell>
          <cell r="Q46">
            <v>34</v>
          </cell>
          <cell r="R46">
            <v>31</v>
          </cell>
          <cell r="S46">
            <v>23</v>
          </cell>
          <cell r="T46">
            <v>9</v>
          </cell>
          <cell r="U46">
            <v>6</v>
          </cell>
          <cell r="V46">
            <v>40</v>
          </cell>
          <cell r="W46">
            <v>29</v>
          </cell>
          <cell r="X46">
            <v>16</v>
          </cell>
          <cell r="Y46">
            <v>6</v>
          </cell>
          <cell r="Z46">
            <v>3</v>
          </cell>
          <cell r="AA46">
            <v>2</v>
          </cell>
          <cell r="AB46">
            <v>19</v>
          </cell>
        </row>
        <row r="47">
          <cell r="C47" t="str">
            <v>MAHANORO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49</v>
          </cell>
          <cell r="I47">
            <v>25</v>
          </cell>
          <cell r="J47">
            <v>130</v>
          </cell>
          <cell r="K47">
            <v>62</v>
          </cell>
          <cell r="L47">
            <v>148</v>
          </cell>
          <cell r="M47">
            <v>80</v>
          </cell>
          <cell r="N47">
            <v>3</v>
          </cell>
          <cell r="O47">
            <v>5</v>
          </cell>
          <cell r="P47">
            <v>5</v>
          </cell>
          <cell r="Q47">
            <v>13</v>
          </cell>
          <cell r="R47">
            <v>14</v>
          </cell>
          <cell r="S47">
            <v>11</v>
          </cell>
          <cell r="T47">
            <v>2</v>
          </cell>
          <cell r="U47">
            <v>0</v>
          </cell>
          <cell r="V47">
            <v>16</v>
          </cell>
          <cell r="W47">
            <v>11</v>
          </cell>
          <cell r="X47">
            <v>10</v>
          </cell>
          <cell r="Y47">
            <v>5</v>
          </cell>
          <cell r="Z47">
            <v>0</v>
          </cell>
          <cell r="AA47">
            <v>0</v>
          </cell>
          <cell r="AB47">
            <v>10</v>
          </cell>
        </row>
        <row r="48">
          <cell r="C48" t="str">
            <v>MAROLAMBO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13</v>
          </cell>
          <cell r="I48">
            <v>7</v>
          </cell>
          <cell r="J48">
            <v>43</v>
          </cell>
          <cell r="K48">
            <v>14</v>
          </cell>
          <cell r="L48">
            <v>31</v>
          </cell>
          <cell r="M48">
            <v>18</v>
          </cell>
          <cell r="N48">
            <v>1</v>
          </cell>
          <cell r="O48">
            <v>2</v>
          </cell>
          <cell r="P48">
            <v>2</v>
          </cell>
          <cell r="Q48">
            <v>5</v>
          </cell>
          <cell r="R48">
            <v>7</v>
          </cell>
          <cell r="S48">
            <v>4</v>
          </cell>
          <cell r="T48">
            <v>2</v>
          </cell>
          <cell r="U48">
            <v>0</v>
          </cell>
          <cell r="V48">
            <v>9</v>
          </cell>
          <cell r="W48">
            <v>4</v>
          </cell>
          <cell r="X48">
            <v>3</v>
          </cell>
          <cell r="Y48">
            <v>0</v>
          </cell>
          <cell r="Z48">
            <v>3</v>
          </cell>
          <cell r="AA48">
            <v>0</v>
          </cell>
          <cell r="AB48">
            <v>6</v>
          </cell>
        </row>
        <row r="49">
          <cell r="C49" t="str">
            <v>TOAMASINA I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2921</v>
          </cell>
          <cell r="I49">
            <v>1511</v>
          </cell>
          <cell r="J49">
            <v>3447</v>
          </cell>
          <cell r="K49">
            <v>1702</v>
          </cell>
          <cell r="L49">
            <v>4351</v>
          </cell>
          <cell r="M49">
            <v>2167</v>
          </cell>
          <cell r="N49">
            <v>120</v>
          </cell>
          <cell r="O49">
            <v>125</v>
          </cell>
          <cell r="P49">
            <v>137</v>
          </cell>
          <cell r="Q49">
            <v>382</v>
          </cell>
          <cell r="R49">
            <v>571</v>
          </cell>
          <cell r="S49">
            <v>527</v>
          </cell>
          <cell r="T49">
            <v>129</v>
          </cell>
          <cell r="U49">
            <v>98</v>
          </cell>
          <cell r="V49">
            <v>700</v>
          </cell>
          <cell r="W49">
            <v>625</v>
          </cell>
          <cell r="X49">
            <v>337</v>
          </cell>
          <cell r="Y49">
            <v>247</v>
          </cell>
          <cell r="Z49">
            <v>24</v>
          </cell>
          <cell r="AA49">
            <v>23</v>
          </cell>
          <cell r="AB49">
            <v>361</v>
          </cell>
        </row>
        <row r="50">
          <cell r="C50" t="str">
            <v>TOAMASINA II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135</v>
          </cell>
          <cell r="I50">
            <v>68</v>
          </cell>
          <cell r="J50">
            <v>155</v>
          </cell>
          <cell r="K50">
            <v>71</v>
          </cell>
          <cell r="L50">
            <v>195</v>
          </cell>
          <cell r="M50">
            <v>105</v>
          </cell>
          <cell r="N50">
            <v>7</v>
          </cell>
          <cell r="O50">
            <v>7</v>
          </cell>
          <cell r="P50">
            <v>8</v>
          </cell>
          <cell r="Q50">
            <v>22</v>
          </cell>
          <cell r="R50">
            <v>33</v>
          </cell>
          <cell r="S50">
            <v>24</v>
          </cell>
          <cell r="T50">
            <v>13</v>
          </cell>
          <cell r="U50">
            <v>8</v>
          </cell>
          <cell r="V50">
            <v>46</v>
          </cell>
          <cell r="W50">
            <v>32</v>
          </cell>
          <cell r="X50">
            <v>16</v>
          </cell>
          <cell r="Y50">
            <v>2</v>
          </cell>
          <cell r="Z50">
            <v>0</v>
          </cell>
          <cell r="AA50">
            <v>0</v>
          </cell>
          <cell r="AB50">
            <v>16</v>
          </cell>
        </row>
        <row r="51">
          <cell r="C51" t="str">
            <v>VATOMANDRY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115</v>
          </cell>
          <cell r="I51">
            <v>52</v>
          </cell>
          <cell r="J51">
            <v>163</v>
          </cell>
          <cell r="K51">
            <v>81</v>
          </cell>
          <cell r="L51">
            <v>274</v>
          </cell>
          <cell r="M51">
            <v>130</v>
          </cell>
          <cell r="N51">
            <v>9</v>
          </cell>
          <cell r="O51">
            <v>9</v>
          </cell>
          <cell r="P51">
            <v>12</v>
          </cell>
          <cell r="Q51">
            <v>30</v>
          </cell>
          <cell r="R51">
            <v>22</v>
          </cell>
          <cell r="S51">
            <v>20</v>
          </cell>
          <cell r="T51">
            <v>0</v>
          </cell>
          <cell r="U51">
            <v>0</v>
          </cell>
          <cell r="V51">
            <v>22</v>
          </cell>
          <cell r="W51">
            <v>20</v>
          </cell>
          <cell r="X51">
            <v>21</v>
          </cell>
          <cell r="Y51">
            <v>10</v>
          </cell>
          <cell r="Z51">
            <v>0</v>
          </cell>
          <cell r="AA51">
            <v>0</v>
          </cell>
          <cell r="AB51">
            <v>21</v>
          </cell>
        </row>
        <row r="52">
          <cell r="C52" t="str">
            <v>KANDREHO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23</v>
          </cell>
          <cell r="K52">
            <v>12</v>
          </cell>
          <cell r="L52">
            <v>23</v>
          </cell>
          <cell r="M52">
            <v>13</v>
          </cell>
          <cell r="N52">
            <v>0</v>
          </cell>
          <cell r="O52">
            <v>1</v>
          </cell>
          <cell r="P52">
            <v>1</v>
          </cell>
          <cell r="Q52">
            <v>2</v>
          </cell>
          <cell r="R52">
            <v>3</v>
          </cell>
          <cell r="S52">
            <v>2</v>
          </cell>
          <cell r="T52">
            <v>1</v>
          </cell>
          <cell r="U52">
            <v>1</v>
          </cell>
          <cell r="V52">
            <v>4</v>
          </cell>
          <cell r="W52">
            <v>3</v>
          </cell>
          <cell r="X52">
            <v>3</v>
          </cell>
          <cell r="Y52">
            <v>0</v>
          </cell>
          <cell r="Z52">
            <v>0</v>
          </cell>
          <cell r="AA52">
            <v>0</v>
          </cell>
          <cell r="AB52">
            <v>3</v>
          </cell>
        </row>
        <row r="53">
          <cell r="C53" t="str">
            <v>MAEVATANANA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138</v>
          </cell>
          <cell r="I53">
            <v>76</v>
          </cell>
          <cell r="J53">
            <v>143</v>
          </cell>
          <cell r="K53">
            <v>84</v>
          </cell>
          <cell r="L53">
            <v>334</v>
          </cell>
          <cell r="M53">
            <v>163</v>
          </cell>
          <cell r="N53">
            <v>7</v>
          </cell>
          <cell r="O53">
            <v>8</v>
          </cell>
          <cell r="P53">
            <v>13</v>
          </cell>
          <cell r="Q53">
            <v>28</v>
          </cell>
          <cell r="R53">
            <v>33</v>
          </cell>
          <cell r="S53">
            <v>30</v>
          </cell>
          <cell r="T53">
            <v>12</v>
          </cell>
          <cell r="U53">
            <v>9</v>
          </cell>
          <cell r="V53">
            <v>45</v>
          </cell>
          <cell r="W53">
            <v>39</v>
          </cell>
          <cell r="X53">
            <v>24</v>
          </cell>
          <cell r="Y53">
            <v>8</v>
          </cell>
          <cell r="Z53">
            <v>6</v>
          </cell>
          <cell r="AA53">
            <v>0</v>
          </cell>
          <cell r="AB53">
            <v>30</v>
          </cell>
        </row>
        <row r="54">
          <cell r="C54" t="str">
            <v>TSARATANANA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79</v>
          </cell>
          <cell r="I54">
            <v>44</v>
          </cell>
          <cell r="J54">
            <v>80</v>
          </cell>
          <cell r="K54">
            <v>43</v>
          </cell>
          <cell r="L54">
            <v>132</v>
          </cell>
          <cell r="M54">
            <v>63</v>
          </cell>
          <cell r="N54">
            <v>5</v>
          </cell>
          <cell r="O54">
            <v>4</v>
          </cell>
          <cell r="P54">
            <v>6</v>
          </cell>
          <cell r="Q54">
            <v>15</v>
          </cell>
          <cell r="R54">
            <v>13</v>
          </cell>
          <cell r="S54">
            <v>10</v>
          </cell>
          <cell r="T54">
            <v>3</v>
          </cell>
          <cell r="U54">
            <v>0</v>
          </cell>
          <cell r="V54">
            <v>16</v>
          </cell>
          <cell r="W54">
            <v>10</v>
          </cell>
          <cell r="X54">
            <v>9</v>
          </cell>
          <cell r="Y54">
            <v>5</v>
          </cell>
          <cell r="Z54">
            <v>6</v>
          </cell>
          <cell r="AA54">
            <v>4</v>
          </cell>
          <cell r="AB54">
            <v>15</v>
          </cell>
        </row>
        <row r="55">
          <cell r="C55" t="str">
            <v>AMBATOBOENY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226</v>
          </cell>
          <cell r="I55">
            <v>113</v>
          </cell>
          <cell r="J55">
            <v>334</v>
          </cell>
          <cell r="K55">
            <v>172</v>
          </cell>
          <cell r="L55">
            <v>642</v>
          </cell>
          <cell r="M55">
            <v>338</v>
          </cell>
          <cell r="N55">
            <v>24</v>
          </cell>
          <cell r="O55">
            <v>46</v>
          </cell>
          <cell r="P55">
            <v>63</v>
          </cell>
          <cell r="Q55">
            <v>133</v>
          </cell>
          <cell r="R55">
            <v>42</v>
          </cell>
          <cell r="S55">
            <v>30</v>
          </cell>
          <cell r="T55">
            <v>7</v>
          </cell>
          <cell r="U55">
            <v>4</v>
          </cell>
          <cell r="V55">
            <v>49</v>
          </cell>
          <cell r="W55">
            <v>34</v>
          </cell>
          <cell r="X55">
            <v>31</v>
          </cell>
          <cell r="Y55">
            <v>6</v>
          </cell>
          <cell r="Z55">
            <v>1</v>
          </cell>
          <cell r="AA55">
            <v>0</v>
          </cell>
          <cell r="AB55">
            <v>32</v>
          </cell>
        </row>
        <row r="56">
          <cell r="C56" t="str">
            <v>MAHAJANGA I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1581</v>
          </cell>
          <cell r="I56">
            <v>838</v>
          </cell>
          <cell r="J56">
            <v>2142</v>
          </cell>
          <cell r="K56">
            <v>1123</v>
          </cell>
          <cell r="L56">
            <v>2692</v>
          </cell>
          <cell r="M56">
            <v>1372</v>
          </cell>
          <cell r="N56">
            <v>78</v>
          </cell>
          <cell r="O56">
            <v>87</v>
          </cell>
          <cell r="P56">
            <v>97</v>
          </cell>
          <cell r="Q56">
            <v>262</v>
          </cell>
          <cell r="R56">
            <v>288</v>
          </cell>
          <cell r="S56">
            <v>257</v>
          </cell>
          <cell r="T56">
            <v>52</v>
          </cell>
          <cell r="U56">
            <v>37</v>
          </cell>
          <cell r="V56">
            <v>340</v>
          </cell>
          <cell r="W56">
            <v>294</v>
          </cell>
          <cell r="X56">
            <v>197</v>
          </cell>
          <cell r="Y56">
            <v>148</v>
          </cell>
          <cell r="Z56">
            <v>7</v>
          </cell>
          <cell r="AA56">
            <v>7</v>
          </cell>
          <cell r="AB56">
            <v>204</v>
          </cell>
        </row>
        <row r="57">
          <cell r="C57" t="str">
            <v>MAHAJANGA II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76</v>
          </cell>
          <cell r="I57">
            <v>40</v>
          </cell>
          <cell r="J57">
            <v>105</v>
          </cell>
          <cell r="K57">
            <v>57</v>
          </cell>
          <cell r="L57">
            <v>114</v>
          </cell>
          <cell r="M57">
            <v>59</v>
          </cell>
          <cell r="N57">
            <v>4</v>
          </cell>
          <cell r="O57">
            <v>4</v>
          </cell>
          <cell r="P57">
            <v>5</v>
          </cell>
          <cell r="Q57">
            <v>13</v>
          </cell>
          <cell r="R57">
            <v>10</v>
          </cell>
          <cell r="S57">
            <v>9</v>
          </cell>
          <cell r="T57">
            <v>0</v>
          </cell>
          <cell r="U57">
            <v>0</v>
          </cell>
          <cell r="V57">
            <v>10</v>
          </cell>
          <cell r="W57">
            <v>9</v>
          </cell>
          <cell r="X57">
            <v>8</v>
          </cell>
          <cell r="Y57">
            <v>3</v>
          </cell>
          <cell r="Z57">
            <v>4</v>
          </cell>
          <cell r="AA57">
            <v>3</v>
          </cell>
          <cell r="AB57">
            <v>12</v>
          </cell>
        </row>
        <row r="58">
          <cell r="C58" t="str">
            <v>MAROVOAY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122</v>
          </cell>
          <cell r="I58">
            <v>66</v>
          </cell>
          <cell r="J58">
            <v>211</v>
          </cell>
          <cell r="K58">
            <v>97</v>
          </cell>
          <cell r="L58">
            <v>455</v>
          </cell>
          <cell r="M58">
            <v>242</v>
          </cell>
          <cell r="N58">
            <v>10</v>
          </cell>
          <cell r="O58">
            <v>11</v>
          </cell>
          <cell r="P58">
            <v>18</v>
          </cell>
          <cell r="Q58">
            <v>39</v>
          </cell>
          <cell r="R58">
            <v>34</v>
          </cell>
          <cell r="S58">
            <v>33</v>
          </cell>
          <cell r="T58">
            <v>2</v>
          </cell>
          <cell r="U58">
            <v>2</v>
          </cell>
          <cell r="V58">
            <v>36</v>
          </cell>
          <cell r="W58">
            <v>35</v>
          </cell>
          <cell r="X58">
            <v>25</v>
          </cell>
          <cell r="Y58">
            <v>12</v>
          </cell>
          <cell r="Z58">
            <v>5</v>
          </cell>
          <cell r="AA58">
            <v>0</v>
          </cell>
          <cell r="AB58">
            <v>30</v>
          </cell>
        </row>
        <row r="59">
          <cell r="C59" t="str">
            <v>MITSINJO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133</v>
          </cell>
          <cell r="I59">
            <v>70</v>
          </cell>
          <cell r="J59">
            <v>28</v>
          </cell>
          <cell r="K59">
            <v>20</v>
          </cell>
          <cell r="L59">
            <v>173</v>
          </cell>
          <cell r="M59">
            <v>81</v>
          </cell>
          <cell r="N59">
            <v>8</v>
          </cell>
          <cell r="O59">
            <v>9</v>
          </cell>
          <cell r="P59">
            <v>6</v>
          </cell>
          <cell r="Q59">
            <v>23</v>
          </cell>
          <cell r="R59">
            <v>15</v>
          </cell>
          <cell r="S59">
            <v>14</v>
          </cell>
          <cell r="T59">
            <v>4</v>
          </cell>
          <cell r="U59">
            <v>3</v>
          </cell>
          <cell r="V59">
            <v>19</v>
          </cell>
          <cell r="W59">
            <v>17</v>
          </cell>
          <cell r="X59">
            <v>6</v>
          </cell>
          <cell r="Y59">
            <v>0</v>
          </cell>
          <cell r="Z59">
            <v>5</v>
          </cell>
          <cell r="AA59">
            <v>4</v>
          </cell>
          <cell r="AB59">
            <v>11</v>
          </cell>
        </row>
        <row r="60">
          <cell r="C60" t="str">
            <v>SOALALA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26</v>
          </cell>
          <cell r="I60">
            <v>10</v>
          </cell>
          <cell r="J60">
            <v>25</v>
          </cell>
          <cell r="K60">
            <v>12</v>
          </cell>
          <cell r="L60">
            <v>54</v>
          </cell>
          <cell r="M60">
            <v>26</v>
          </cell>
          <cell r="N60">
            <v>2</v>
          </cell>
          <cell r="O60">
            <v>15</v>
          </cell>
          <cell r="P60">
            <v>21</v>
          </cell>
          <cell r="Q60">
            <v>38</v>
          </cell>
          <cell r="R60">
            <v>8</v>
          </cell>
          <cell r="S60">
            <v>5</v>
          </cell>
          <cell r="T60">
            <v>1</v>
          </cell>
          <cell r="U60">
            <v>0</v>
          </cell>
          <cell r="V60">
            <v>9</v>
          </cell>
          <cell r="W60">
            <v>5</v>
          </cell>
          <cell r="X60">
            <v>0</v>
          </cell>
          <cell r="Y60">
            <v>0</v>
          </cell>
          <cell r="Z60">
            <v>19</v>
          </cell>
          <cell r="AA60">
            <v>0</v>
          </cell>
          <cell r="AB60">
            <v>19</v>
          </cell>
        </row>
        <row r="61">
          <cell r="C61" t="str">
            <v>FENOARIVOBE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52</v>
          </cell>
          <cell r="I61">
            <v>30</v>
          </cell>
          <cell r="J61">
            <v>139</v>
          </cell>
          <cell r="K61">
            <v>70</v>
          </cell>
          <cell r="L61">
            <v>225</v>
          </cell>
          <cell r="M61">
            <v>109</v>
          </cell>
          <cell r="N61">
            <v>5</v>
          </cell>
          <cell r="O61">
            <v>8</v>
          </cell>
          <cell r="P61">
            <v>8</v>
          </cell>
          <cell r="Q61">
            <v>21</v>
          </cell>
          <cell r="R61">
            <v>20</v>
          </cell>
          <cell r="S61">
            <v>17</v>
          </cell>
          <cell r="T61">
            <v>3</v>
          </cell>
          <cell r="U61">
            <v>2</v>
          </cell>
          <cell r="V61">
            <v>23</v>
          </cell>
          <cell r="W61">
            <v>19</v>
          </cell>
          <cell r="X61">
            <v>12</v>
          </cell>
          <cell r="Y61">
            <v>0</v>
          </cell>
          <cell r="Z61">
            <v>2</v>
          </cell>
          <cell r="AA61">
            <v>0</v>
          </cell>
          <cell r="AB61">
            <v>14</v>
          </cell>
        </row>
        <row r="62">
          <cell r="C62" t="str">
            <v>TSIROANOMANDIDY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314</v>
          </cell>
          <cell r="I62">
            <v>160</v>
          </cell>
          <cell r="J62">
            <v>744</v>
          </cell>
          <cell r="K62">
            <v>365</v>
          </cell>
          <cell r="L62">
            <v>1334</v>
          </cell>
          <cell r="M62">
            <v>656</v>
          </cell>
          <cell r="N62">
            <v>16</v>
          </cell>
          <cell r="O62">
            <v>24</v>
          </cell>
          <cell r="P62">
            <v>40</v>
          </cell>
          <cell r="Q62">
            <v>80</v>
          </cell>
          <cell r="R62">
            <v>92</v>
          </cell>
          <cell r="S62">
            <v>81</v>
          </cell>
          <cell r="T62">
            <v>14</v>
          </cell>
          <cell r="U62">
            <v>12</v>
          </cell>
          <cell r="V62">
            <v>106</v>
          </cell>
          <cell r="W62">
            <v>93</v>
          </cell>
          <cell r="X62">
            <v>61</v>
          </cell>
          <cell r="Y62">
            <v>18</v>
          </cell>
          <cell r="Z62">
            <v>15</v>
          </cell>
          <cell r="AA62">
            <v>2</v>
          </cell>
          <cell r="AB62">
            <v>76</v>
          </cell>
        </row>
        <row r="63">
          <cell r="C63" t="str">
            <v>AMBANJA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304</v>
          </cell>
          <cell r="I63">
            <v>149</v>
          </cell>
          <cell r="J63">
            <v>499</v>
          </cell>
          <cell r="K63">
            <v>243</v>
          </cell>
          <cell r="L63">
            <v>788</v>
          </cell>
          <cell r="M63">
            <v>396</v>
          </cell>
          <cell r="N63">
            <v>21</v>
          </cell>
          <cell r="O63">
            <v>26</v>
          </cell>
          <cell r="P63">
            <v>33</v>
          </cell>
          <cell r="Q63">
            <v>80</v>
          </cell>
          <cell r="R63">
            <v>70</v>
          </cell>
          <cell r="S63">
            <v>57</v>
          </cell>
          <cell r="T63">
            <v>12</v>
          </cell>
          <cell r="U63">
            <v>5</v>
          </cell>
          <cell r="V63">
            <v>82</v>
          </cell>
          <cell r="W63">
            <v>62</v>
          </cell>
          <cell r="X63">
            <v>52</v>
          </cell>
          <cell r="Y63">
            <v>19</v>
          </cell>
          <cell r="Z63">
            <v>81</v>
          </cell>
          <cell r="AA63">
            <v>15</v>
          </cell>
          <cell r="AB63">
            <v>133</v>
          </cell>
        </row>
        <row r="64">
          <cell r="C64" t="str">
            <v>AMBILOBE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335</v>
          </cell>
          <cell r="I64">
            <v>169</v>
          </cell>
          <cell r="J64">
            <v>702</v>
          </cell>
          <cell r="K64">
            <v>369</v>
          </cell>
          <cell r="L64">
            <v>889</v>
          </cell>
          <cell r="M64">
            <v>440</v>
          </cell>
          <cell r="N64">
            <v>51</v>
          </cell>
          <cell r="O64">
            <v>63</v>
          </cell>
          <cell r="P64">
            <v>37</v>
          </cell>
          <cell r="Q64">
            <v>151</v>
          </cell>
          <cell r="R64">
            <v>83</v>
          </cell>
          <cell r="S64">
            <v>73</v>
          </cell>
          <cell r="T64">
            <v>14</v>
          </cell>
          <cell r="U64">
            <v>7</v>
          </cell>
          <cell r="V64">
            <v>97</v>
          </cell>
          <cell r="W64">
            <v>80</v>
          </cell>
          <cell r="X64">
            <v>56</v>
          </cell>
          <cell r="Y64">
            <v>18</v>
          </cell>
          <cell r="Z64">
            <v>21</v>
          </cell>
          <cell r="AA64">
            <v>7</v>
          </cell>
          <cell r="AB64">
            <v>77</v>
          </cell>
        </row>
        <row r="65">
          <cell r="C65" t="str">
            <v>ANTSIRANANA I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1336</v>
          </cell>
          <cell r="I65">
            <v>684</v>
          </cell>
          <cell r="J65">
            <v>1720</v>
          </cell>
          <cell r="K65">
            <v>851</v>
          </cell>
          <cell r="L65">
            <v>1618</v>
          </cell>
          <cell r="M65">
            <v>802</v>
          </cell>
          <cell r="N65">
            <v>69</v>
          </cell>
          <cell r="O65">
            <v>74</v>
          </cell>
          <cell r="P65">
            <v>67</v>
          </cell>
          <cell r="Q65">
            <v>210</v>
          </cell>
          <cell r="R65">
            <v>203</v>
          </cell>
          <cell r="S65">
            <v>184</v>
          </cell>
          <cell r="T65">
            <v>30</v>
          </cell>
          <cell r="U65">
            <v>20</v>
          </cell>
          <cell r="V65">
            <v>233</v>
          </cell>
          <cell r="W65">
            <v>204</v>
          </cell>
          <cell r="X65">
            <v>147</v>
          </cell>
          <cell r="Y65">
            <v>104</v>
          </cell>
          <cell r="Z65">
            <v>32</v>
          </cell>
          <cell r="AA65">
            <v>29</v>
          </cell>
          <cell r="AB65">
            <v>179</v>
          </cell>
        </row>
        <row r="66">
          <cell r="C66" t="str">
            <v>ANTSIRANANA II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128</v>
          </cell>
          <cell r="I66">
            <v>66</v>
          </cell>
          <cell r="J66">
            <v>230</v>
          </cell>
          <cell r="K66">
            <v>124</v>
          </cell>
          <cell r="L66">
            <v>295</v>
          </cell>
          <cell r="M66">
            <v>145</v>
          </cell>
          <cell r="N66">
            <v>12</v>
          </cell>
          <cell r="O66">
            <v>16</v>
          </cell>
          <cell r="P66">
            <v>18</v>
          </cell>
          <cell r="Q66">
            <v>46</v>
          </cell>
          <cell r="R66">
            <v>34</v>
          </cell>
          <cell r="S66">
            <v>30</v>
          </cell>
          <cell r="T66">
            <v>5</v>
          </cell>
          <cell r="U66">
            <v>4</v>
          </cell>
          <cell r="V66">
            <v>39</v>
          </cell>
          <cell r="W66">
            <v>34</v>
          </cell>
          <cell r="X66">
            <v>26</v>
          </cell>
          <cell r="Y66">
            <v>8</v>
          </cell>
          <cell r="Z66">
            <v>52</v>
          </cell>
          <cell r="AA66">
            <v>1</v>
          </cell>
          <cell r="AB66">
            <v>78</v>
          </cell>
        </row>
        <row r="67">
          <cell r="C67" t="str">
            <v>NOSY-BE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474</v>
          </cell>
          <cell r="I67">
            <v>258</v>
          </cell>
          <cell r="J67">
            <v>680</v>
          </cell>
          <cell r="K67">
            <v>334</v>
          </cell>
          <cell r="L67">
            <v>975</v>
          </cell>
          <cell r="M67">
            <v>529</v>
          </cell>
          <cell r="N67">
            <v>19</v>
          </cell>
          <cell r="O67">
            <v>24</v>
          </cell>
          <cell r="P67">
            <v>27</v>
          </cell>
          <cell r="Q67">
            <v>70</v>
          </cell>
          <cell r="R67">
            <v>76</v>
          </cell>
          <cell r="S67">
            <v>72</v>
          </cell>
          <cell r="T67">
            <v>10</v>
          </cell>
          <cell r="U67">
            <v>8</v>
          </cell>
          <cell r="V67">
            <v>86</v>
          </cell>
          <cell r="W67">
            <v>80</v>
          </cell>
          <cell r="X67">
            <v>54</v>
          </cell>
          <cell r="Y67">
            <v>37</v>
          </cell>
          <cell r="Z67">
            <v>3</v>
          </cell>
          <cell r="AA67">
            <v>3</v>
          </cell>
          <cell r="AB67">
            <v>57</v>
          </cell>
        </row>
        <row r="68">
          <cell r="C68" t="str">
            <v>AMBALAVAO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155</v>
          </cell>
          <cell r="I68">
            <v>72</v>
          </cell>
          <cell r="J68">
            <v>579</v>
          </cell>
          <cell r="K68">
            <v>288</v>
          </cell>
          <cell r="L68">
            <v>931</v>
          </cell>
          <cell r="M68">
            <v>460</v>
          </cell>
          <cell r="N68">
            <v>7</v>
          </cell>
          <cell r="O68">
            <v>11</v>
          </cell>
          <cell r="P68">
            <v>22</v>
          </cell>
          <cell r="Q68">
            <v>40</v>
          </cell>
          <cell r="R68">
            <v>54</v>
          </cell>
          <cell r="S68">
            <v>44</v>
          </cell>
          <cell r="T68">
            <v>10</v>
          </cell>
          <cell r="U68">
            <v>5</v>
          </cell>
          <cell r="V68">
            <v>64</v>
          </cell>
          <cell r="W68">
            <v>49</v>
          </cell>
          <cell r="X68">
            <v>35</v>
          </cell>
          <cell r="Y68">
            <v>14</v>
          </cell>
          <cell r="Z68">
            <v>3</v>
          </cell>
          <cell r="AA68">
            <v>2</v>
          </cell>
          <cell r="AB68">
            <v>38</v>
          </cell>
        </row>
        <row r="69">
          <cell r="C69" t="str">
            <v>AMBOHIMAHASOA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72</v>
          </cell>
          <cell r="I69">
            <v>42</v>
          </cell>
          <cell r="J69">
            <v>78</v>
          </cell>
          <cell r="K69">
            <v>36</v>
          </cell>
          <cell r="L69">
            <v>265</v>
          </cell>
          <cell r="M69">
            <v>120</v>
          </cell>
          <cell r="N69">
            <v>5</v>
          </cell>
          <cell r="O69">
            <v>3</v>
          </cell>
          <cell r="P69">
            <v>8</v>
          </cell>
          <cell r="Q69">
            <v>16</v>
          </cell>
          <cell r="R69">
            <v>19</v>
          </cell>
          <cell r="S69">
            <v>16</v>
          </cell>
          <cell r="T69">
            <v>4</v>
          </cell>
          <cell r="U69">
            <v>3</v>
          </cell>
          <cell r="V69">
            <v>23</v>
          </cell>
          <cell r="W69">
            <v>19</v>
          </cell>
          <cell r="X69">
            <v>14</v>
          </cell>
          <cell r="Y69">
            <v>2</v>
          </cell>
          <cell r="Z69">
            <v>0</v>
          </cell>
          <cell r="AA69">
            <v>0</v>
          </cell>
          <cell r="AB69">
            <v>14</v>
          </cell>
        </row>
        <row r="70">
          <cell r="C70" t="str">
            <v>FIANARANTSOA I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1037</v>
          </cell>
          <cell r="I70">
            <v>548</v>
          </cell>
          <cell r="J70">
            <v>1341</v>
          </cell>
          <cell r="K70">
            <v>682</v>
          </cell>
          <cell r="L70">
            <v>2175</v>
          </cell>
          <cell r="M70">
            <v>1102</v>
          </cell>
          <cell r="N70">
            <v>53</v>
          </cell>
          <cell r="O70">
            <v>64</v>
          </cell>
          <cell r="P70">
            <v>95</v>
          </cell>
          <cell r="Q70">
            <v>212</v>
          </cell>
          <cell r="R70">
            <v>209</v>
          </cell>
          <cell r="S70">
            <v>195</v>
          </cell>
          <cell r="T70">
            <v>21</v>
          </cell>
          <cell r="U70">
            <v>16</v>
          </cell>
          <cell r="V70">
            <v>230</v>
          </cell>
          <cell r="W70">
            <v>211</v>
          </cell>
          <cell r="X70">
            <v>164</v>
          </cell>
          <cell r="Y70">
            <v>122</v>
          </cell>
          <cell r="Z70">
            <v>21</v>
          </cell>
          <cell r="AA70">
            <v>8</v>
          </cell>
          <cell r="AB70">
            <v>185</v>
          </cell>
        </row>
        <row r="71">
          <cell r="C71" t="str">
            <v>IKALAMAVONY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17</v>
          </cell>
          <cell r="I71">
            <v>7</v>
          </cell>
          <cell r="J71">
            <v>88</v>
          </cell>
          <cell r="K71">
            <v>45</v>
          </cell>
          <cell r="L71">
            <v>220</v>
          </cell>
          <cell r="M71">
            <v>115</v>
          </cell>
          <cell r="N71">
            <v>1</v>
          </cell>
          <cell r="O71">
            <v>3</v>
          </cell>
          <cell r="P71">
            <v>6</v>
          </cell>
          <cell r="Q71">
            <v>10</v>
          </cell>
          <cell r="R71">
            <v>10</v>
          </cell>
          <cell r="S71">
            <v>9</v>
          </cell>
          <cell r="T71">
            <v>0</v>
          </cell>
          <cell r="U71">
            <v>0</v>
          </cell>
          <cell r="V71">
            <v>10</v>
          </cell>
          <cell r="W71">
            <v>9</v>
          </cell>
          <cell r="X71">
            <v>9</v>
          </cell>
          <cell r="Y71">
            <v>6</v>
          </cell>
          <cell r="Z71">
            <v>11</v>
          </cell>
          <cell r="AA71">
            <v>9</v>
          </cell>
          <cell r="AB71">
            <v>20</v>
          </cell>
        </row>
        <row r="72">
          <cell r="C72" t="str">
            <v>ISANDRA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31</v>
          </cell>
          <cell r="I72">
            <v>12</v>
          </cell>
          <cell r="J72">
            <v>76</v>
          </cell>
          <cell r="K72">
            <v>31</v>
          </cell>
          <cell r="L72">
            <v>233</v>
          </cell>
          <cell r="M72">
            <v>111</v>
          </cell>
          <cell r="N72">
            <v>2</v>
          </cell>
          <cell r="O72">
            <v>3</v>
          </cell>
          <cell r="P72">
            <v>7</v>
          </cell>
          <cell r="Q72">
            <v>12</v>
          </cell>
          <cell r="R72">
            <v>13</v>
          </cell>
          <cell r="S72">
            <v>12</v>
          </cell>
          <cell r="T72">
            <v>2</v>
          </cell>
          <cell r="U72">
            <v>2</v>
          </cell>
          <cell r="V72">
            <v>15</v>
          </cell>
          <cell r="W72">
            <v>14</v>
          </cell>
          <cell r="X72">
            <v>9</v>
          </cell>
          <cell r="Y72">
            <v>2</v>
          </cell>
          <cell r="Z72">
            <v>4</v>
          </cell>
          <cell r="AA72">
            <v>0</v>
          </cell>
          <cell r="AB72">
            <v>13</v>
          </cell>
        </row>
        <row r="73">
          <cell r="C73" t="str">
            <v>LALANGINA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97</v>
          </cell>
          <cell r="I73">
            <v>50</v>
          </cell>
          <cell r="J73">
            <v>86</v>
          </cell>
          <cell r="K73">
            <v>44</v>
          </cell>
          <cell r="L73">
            <v>182</v>
          </cell>
          <cell r="M73">
            <v>94</v>
          </cell>
          <cell r="N73">
            <v>5</v>
          </cell>
          <cell r="O73">
            <v>5</v>
          </cell>
          <cell r="P73">
            <v>9</v>
          </cell>
          <cell r="Q73">
            <v>19</v>
          </cell>
          <cell r="R73">
            <v>17</v>
          </cell>
          <cell r="S73">
            <v>12</v>
          </cell>
          <cell r="T73">
            <v>2</v>
          </cell>
          <cell r="U73">
            <v>1</v>
          </cell>
          <cell r="V73">
            <v>19</v>
          </cell>
          <cell r="W73">
            <v>13</v>
          </cell>
          <cell r="X73">
            <v>9</v>
          </cell>
          <cell r="Y73">
            <v>2</v>
          </cell>
          <cell r="Z73">
            <v>3</v>
          </cell>
          <cell r="AA73">
            <v>0</v>
          </cell>
          <cell r="AB73">
            <v>12</v>
          </cell>
        </row>
        <row r="74">
          <cell r="C74" t="str">
            <v>VOHIBATO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25</v>
          </cell>
          <cell r="I74">
            <v>17</v>
          </cell>
          <cell r="J74">
            <v>136</v>
          </cell>
          <cell r="K74">
            <v>68</v>
          </cell>
          <cell r="L74">
            <v>587</v>
          </cell>
          <cell r="M74">
            <v>284</v>
          </cell>
          <cell r="N74">
            <v>1</v>
          </cell>
          <cell r="O74">
            <v>4</v>
          </cell>
          <cell r="P74">
            <v>17</v>
          </cell>
          <cell r="Q74">
            <v>22</v>
          </cell>
          <cell r="R74">
            <v>24</v>
          </cell>
          <cell r="S74">
            <v>23</v>
          </cell>
          <cell r="T74">
            <v>1</v>
          </cell>
          <cell r="U74">
            <v>1</v>
          </cell>
          <cell r="V74">
            <v>25</v>
          </cell>
          <cell r="W74">
            <v>24</v>
          </cell>
          <cell r="X74">
            <v>19</v>
          </cell>
          <cell r="Y74">
            <v>2</v>
          </cell>
          <cell r="Z74">
            <v>4</v>
          </cell>
          <cell r="AA74">
            <v>0</v>
          </cell>
          <cell r="AB74">
            <v>23</v>
          </cell>
        </row>
        <row r="75">
          <cell r="C75" t="str">
            <v>IAKORA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62</v>
          </cell>
          <cell r="I75">
            <v>39</v>
          </cell>
          <cell r="J75">
            <v>85</v>
          </cell>
          <cell r="K75">
            <v>41</v>
          </cell>
          <cell r="L75">
            <v>112</v>
          </cell>
          <cell r="M75">
            <v>49</v>
          </cell>
          <cell r="N75">
            <v>2</v>
          </cell>
          <cell r="O75">
            <v>2</v>
          </cell>
          <cell r="P75">
            <v>2</v>
          </cell>
          <cell r="Q75">
            <v>6</v>
          </cell>
          <cell r="R75">
            <v>7</v>
          </cell>
          <cell r="S75">
            <v>6</v>
          </cell>
          <cell r="T75">
            <v>1</v>
          </cell>
          <cell r="U75">
            <v>1</v>
          </cell>
          <cell r="V75">
            <v>8</v>
          </cell>
          <cell r="W75">
            <v>7</v>
          </cell>
          <cell r="X75">
            <v>6</v>
          </cell>
          <cell r="Y75">
            <v>2</v>
          </cell>
          <cell r="Z75">
            <v>0</v>
          </cell>
          <cell r="AA75">
            <v>0</v>
          </cell>
          <cell r="AB75">
            <v>6</v>
          </cell>
        </row>
        <row r="76">
          <cell r="C76" t="str">
            <v>IHOSY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672</v>
          </cell>
          <cell r="I76">
            <v>327</v>
          </cell>
          <cell r="J76">
            <v>942</v>
          </cell>
          <cell r="K76">
            <v>492</v>
          </cell>
          <cell r="L76">
            <v>1471</v>
          </cell>
          <cell r="M76">
            <v>741</v>
          </cell>
          <cell r="N76">
            <v>21</v>
          </cell>
          <cell r="O76">
            <v>25</v>
          </cell>
          <cell r="P76">
            <v>1034</v>
          </cell>
          <cell r="Q76">
            <v>1080</v>
          </cell>
          <cell r="R76">
            <v>88</v>
          </cell>
          <cell r="S76">
            <v>81</v>
          </cell>
          <cell r="T76">
            <v>13</v>
          </cell>
          <cell r="U76">
            <v>10</v>
          </cell>
          <cell r="V76">
            <v>101</v>
          </cell>
          <cell r="W76">
            <v>91</v>
          </cell>
          <cell r="X76">
            <v>60</v>
          </cell>
          <cell r="Y76">
            <v>20</v>
          </cell>
          <cell r="Z76">
            <v>11</v>
          </cell>
          <cell r="AA76">
            <v>4</v>
          </cell>
          <cell r="AB76">
            <v>71</v>
          </cell>
        </row>
        <row r="77">
          <cell r="C77" t="str">
            <v>IVOHIBE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54</v>
          </cell>
          <cell r="I77">
            <v>30</v>
          </cell>
          <cell r="J77">
            <v>83</v>
          </cell>
          <cell r="K77">
            <v>45</v>
          </cell>
          <cell r="L77">
            <v>128</v>
          </cell>
          <cell r="M77">
            <v>71</v>
          </cell>
          <cell r="N77">
            <v>1</v>
          </cell>
          <cell r="O77">
            <v>2</v>
          </cell>
          <cell r="P77">
            <v>3</v>
          </cell>
          <cell r="Q77">
            <v>6</v>
          </cell>
          <cell r="R77">
            <v>7</v>
          </cell>
          <cell r="S77">
            <v>6</v>
          </cell>
          <cell r="T77">
            <v>1</v>
          </cell>
          <cell r="U77">
            <v>0</v>
          </cell>
          <cell r="V77">
            <v>8</v>
          </cell>
          <cell r="W77">
            <v>6</v>
          </cell>
          <cell r="X77">
            <v>4</v>
          </cell>
          <cell r="Y77">
            <v>3</v>
          </cell>
          <cell r="Z77">
            <v>1</v>
          </cell>
          <cell r="AA77">
            <v>0</v>
          </cell>
          <cell r="AB77">
            <v>5</v>
          </cell>
        </row>
        <row r="78">
          <cell r="C78" t="str">
            <v>ARIVONIMAMO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246</v>
          </cell>
          <cell r="I78">
            <v>128</v>
          </cell>
          <cell r="J78">
            <v>606</v>
          </cell>
          <cell r="K78">
            <v>297</v>
          </cell>
          <cell r="L78">
            <v>719</v>
          </cell>
          <cell r="M78">
            <v>333</v>
          </cell>
          <cell r="N78">
            <v>18</v>
          </cell>
          <cell r="O78">
            <v>21</v>
          </cell>
          <cell r="P78">
            <v>23</v>
          </cell>
          <cell r="Q78">
            <v>62</v>
          </cell>
          <cell r="R78">
            <v>76</v>
          </cell>
          <cell r="S78">
            <v>61</v>
          </cell>
          <cell r="T78">
            <v>19</v>
          </cell>
          <cell r="U78">
            <v>8</v>
          </cell>
          <cell r="V78">
            <v>95</v>
          </cell>
          <cell r="W78">
            <v>69</v>
          </cell>
          <cell r="X78">
            <v>48</v>
          </cell>
          <cell r="Y78">
            <v>28</v>
          </cell>
          <cell r="Z78">
            <v>4</v>
          </cell>
          <cell r="AA78">
            <v>3</v>
          </cell>
          <cell r="AB78">
            <v>52</v>
          </cell>
        </row>
        <row r="79">
          <cell r="C79" t="str">
            <v>MIARINARIVO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292</v>
          </cell>
          <cell r="I79">
            <v>148</v>
          </cell>
          <cell r="J79">
            <v>363</v>
          </cell>
          <cell r="K79">
            <v>173</v>
          </cell>
          <cell r="L79">
            <v>794</v>
          </cell>
          <cell r="M79">
            <v>406</v>
          </cell>
          <cell r="N79">
            <v>62</v>
          </cell>
          <cell r="O79">
            <v>19</v>
          </cell>
          <cell r="P79">
            <v>77</v>
          </cell>
          <cell r="Q79">
            <v>158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46</v>
          </cell>
          <cell r="Y79">
            <v>26</v>
          </cell>
          <cell r="Z79">
            <v>6</v>
          </cell>
          <cell r="AA79">
            <v>1</v>
          </cell>
          <cell r="AB79">
            <v>52</v>
          </cell>
        </row>
        <row r="80">
          <cell r="C80" t="str">
            <v>SOAVINANDRIANA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71</v>
          </cell>
          <cell r="I80">
            <v>41</v>
          </cell>
          <cell r="J80">
            <v>198</v>
          </cell>
          <cell r="K80">
            <v>96</v>
          </cell>
          <cell r="L80">
            <v>446</v>
          </cell>
          <cell r="M80">
            <v>213</v>
          </cell>
          <cell r="N80">
            <v>8</v>
          </cell>
          <cell r="O80">
            <v>12</v>
          </cell>
          <cell r="P80">
            <v>21</v>
          </cell>
          <cell r="Q80">
            <v>41</v>
          </cell>
          <cell r="R80">
            <v>41</v>
          </cell>
          <cell r="S80">
            <v>36</v>
          </cell>
          <cell r="T80">
            <v>11</v>
          </cell>
          <cell r="U80">
            <v>7</v>
          </cell>
          <cell r="V80">
            <v>52</v>
          </cell>
          <cell r="W80">
            <v>43</v>
          </cell>
          <cell r="X80">
            <v>25</v>
          </cell>
          <cell r="Y80">
            <v>8</v>
          </cell>
          <cell r="Z80">
            <v>4</v>
          </cell>
          <cell r="AA80">
            <v>3</v>
          </cell>
          <cell r="AB80">
            <v>29</v>
          </cell>
        </row>
        <row r="81">
          <cell r="C81" t="str">
            <v>AMBATOMAINTY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25</v>
          </cell>
          <cell r="M81">
            <v>15</v>
          </cell>
          <cell r="N81">
            <v>0</v>
          </cell>
          <cell r="O81">
            <v>0</v>
          </cell>
          <cell r="P81">
            <v>1</v>
          </cell>
          <cell r="Q81">
            <v>1</v>
          </cell>
          <cell r="R81">
            <v>2</v>
          </cell>
          <cell r="S81">
            <v>1</v>
          </cell>
          <cell r="T81">
            <v>0</v>
          </cell>
          <cell r="U81">
            <v>0</v>
          </cell>
          <cell r="V81">
            <v>2</v>
          </cell>
          <cell r="W81">
            <v>1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1</v>
          </cell>
        </row>
        <row r="82">
          <cell r="C82" t="str">
            <v>ANTSALOVA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77</v>
          </cell>
          <cell r="K82">
            <v>35</v>
          </cell>
          <cell r="L82">
            <v>75</v>
          </cell>
          <cell r="M82">
            <v>37</v>
          </cell>
          <cell r="N82">
            <v>0</v>
          </cell>
          <cell r="O82">
            <v>2</v>
          </cell>
          <cell r="P82">
            <v>2</v>
          </cell>
          <cell r="Q82">
            <v>4</v>
          </cell>
          <cell r="R82">
            <v>3</v>
          </cell>
          <cell r="S82">
            <v>3</v>
          </cell>
          <cell r="T82">
            <v>0</v>
          </cell>
          <cell r="U82">
            <v>0</v>
          </cell>
          <cell r="V82">
            <v>3</v>
          </cell>
          <cell r="W82">
            <v>3</v>
          </cell>
          <cell r="X82">
            <v>2</v>
          </cell>
          <cell r="Y82">
            <v>2</v>
          </cell>
          <cell r="Z82">
            <v>1</v>
          </cell>
          <cell r="AA82">
            <v>0</v>
          </cell>
          <cell r="AB82">
            <v>3</v>
          </cell>
        </row>
        <row r="83">
          <cell r="C83" t="str">
            <v>BESALAMPY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36</v>
          </cell>
          <cell r="I83">
            <v>20</v>
          </cell>
          <cell r="J83">
            <v>66</v>
          </cell>
          <cell r="K83">
            <v>35</v>
          </cell>
          <cell r="L83">
            <v>79</v>
          </cell>
          <cell r="M83">
            <v>38</v>
          </cell>
          <cell r="N83">
            <v>2</v>
          </cell>
          <cell r="O83">
            <v>2</v>
          </cell>
          <cell r="P83">
            <v>2</v>
          </cell>
          <cell r="Q83">
            <v>6</v>
          </cell>
          <cell r="R83">
            <v>2</v>
          </cell>
          <cell r="S83">
            <v>1</v>
          </cell>
          <cell r="T83">
            <v>0</v>
          </cell>
          <cell r="U83">
            <v>0</v>
          </cell>
          <cell r="V83">
            <v>2</v>
          </cell>
          <cell r="W83">
            <v>1</v>
          </cell>
          <cell r="X83">
            <v>6</v>
          </cell>
          <cell r="Y83">
            <v>3</v>
          </cell>
          <cell r="Z83">
            <v>0</v>
          </cell>
          <cell r="AA83">
            <v>0</v>
          </cell>
          <cell r="AB83">
            <v>6</v>
          </cell>
        </row>
        <row r="84">
          <cell r="C84" t="str">
            <v>MAINTIRANO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34</v>
          </cell>
          <cell r="I84">
            <v>22</v>
          </cell>
          <cell r="J84">
            <v>110</v>
          </cell>
          <cell r="K84">
            <v>59</v>
          </cell>
          <cell r="L84">
            <v>144</v>
          </cell>
          <cell r="M84">
            <v>78</v>
          </cell>
          <cell r="N84">
            <v>1</v>
          </cell>
          <cell r="O84">
            <v>4</v>
          </cell>
          <cell r="P84">
            <v>4</v>
          </cell>
          <cell r="Q84">
            <v>9</v>
          </cell>
          <cell r="R84">
            <v>10</v>
          </cell>
          <cell r="S84">
            <v>10</v>
          </cell>
          <cell r="T84">
            <v>0</v>
          </cell>
          <cell r="U84">
            <v>0</v>
          </cell>
          <cell r="V84">
            <v>10</v>
          </cell>
          <cell r="W84">
            <v>10</v>
          </cell>
          <cell r="X84">
            <v>8</v>
          </cell>
          <cell r="Y84">
            <v>4</v>
          </cell>
          <cell r="Z84">
            <v>0</v>
          </cell>
          <cell r="AA84">
            <v>0</v>
          </cell>
          <cell r="AB84">
            <v>8</v>
          </cell>
        </row>
        <row r="85">
          <cell r="C85" t="str">
            <v>MORAFENOBE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18</v>
          </cell>
          <cell r="I85">
            <v>10</v>
          </cell>
          <cell r="J85">
            <v>55</v>
          </cell>
          <cell r="K85">
            <v>30</v>
          </cell>
          <cell r="L85">
            <v>45</v>
          </cell>
          <cell r="M85">
            <v>19</v>
          </cell>
          <cell r="N85">
            <v>1</v>
          </cell>
          <cell r="O85">
            <v>1</v>
          </cell>
          <cell r="P85">
            <v>1</v>
          </cell>
          <cell r="Q85">
            <v>3</v>
          </cell>
          <cell r="R85">
            <v>3</v>
          </cell>
          <cell r="S85">
            <v>3</v>
          </cell>
          <cell r="T85">
            <v>0</v>
          </cell>
          <cell r="U85">
            <v>0</v>
          </cell>
          <cell r="V85">
            <v>3</v>
          </cell>
          <cell r="W85">
            <v>3</v>
          </cell>
          <cell r="X85">
            <v>2</v>
          </cell>
          <cell r="Y85">
            <v>2</v>
          </cell>
          <cell r="Z85">
            <v>0</v>
          </cell>
          <cell r="AA85">
            <v>0</v>
          </cell>
          <cell r="AB85">
            <v>2</v>
          </cell>
        </row>
        <row r="86">
          <cell r="C86" t="str">
            <v>BELON'ITSIRIBIHINA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86</v>
          </cell>
          <cell r="I86">
            <v>48</v>
          </cell>
          <cell r="J86">
            <v>302</v>
          </cell>
          <cell r="K86">
            <v>147</v>
          </cell>
          <cell r="L86">
            <v>448</v>
          </cell>
          <cell r="M86">
            <v>222</v>
          </cell>
          <cell r="N86">
            <v>3</v>
          </cell>
          <cell r="O86">
            <v>7</v>
          </cell>
          <cell r="P86">
            <v>16</v>
          </cell>
          <cell r="Q86">
            <v>26</v>
          </cell>
          <cell r="R86">
            <v>21</v>
          </cell>
          <cell r="S86">
            <v>18</v>
          </cell>
          <cell r="T86">
            <v>2</v>
          </cell>
          <cell r="U86">
            <v>1</v>
          </cell>
          <cell r="V86">
            <v>23</v>
          </cell>
          <cell r="W86">
            <v>19</v>
          </cell>
          <cell r="X86">
            <v>20</v>
          </cell>
          <cell r="Y86">
            <v>9</v>
          </cell>
          <cell r="Z86">
            <v>6</v>
          </cell>
          <cell r="AA86">
            <v>1</v>
          </cell>
          <cell r="AB86">
            <v>26</v>
          </cell>
        </row>
        <row r="87">
          <cell r="C87" t="str">
            <v>MAHABO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132</v>
          </cell>
          <cell r="I87">
            <v>74</v>
          </cell>
          <cell r="J87">
            <v>211</v>
          </cell>
          <cell r="K87">
            <v>113</v>
          </cell>
          <cell r="L87">
            <v>393</v>
          </cell>
          <cell r="M87">
            <v>193</v>
          </cell>
          <cell r="N87">
            <v>7</v>
          </cell>
          <cell r="O87">
            <v>8</v>
          </cell>
          <cell r="P87">
            <v>15</v>
          </cell>
          <cell r="Q87">
            <v>30</v>
          </cell>
          <cell r="R87">
            <v>18</v>
          </cell>
          <cell r="S87">
            <v>14</v>
          </cell>
          <cell r="T87">
            <v>1</v>
          </cell>
          <cell r="U87">
            <v>1</v>
          </cell>
          <cell r="V87">
            <v>19</v>
          </cell>
          <cell r="W87">
            <v>15</v>
          </cell>
          <cell r="X87">
            <v>11</v>
          </cell>
          <cell r="Y87">
            <v>0</v>
          </cell>
          <cell r="Z87">
            <v>10</v>
          </cell>
          <cell r="AA87">
            <v>0</v>
          </cell>
          <cell r="AB87">
            <v>21</v>
          </cell>
        </row>
        <row r="88">
          <cell r="C88" t="str">
            <v>MANJA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19</v>
          </cell>
          <cell r="I88">
            <v>10</v>
          </cell>
          <cell r="J88">
            <v>79</v>
          </cell>
          <cell r="K88">
            <v>35</v>
          </cell>
          <cell r="L88">
            <v>83</v>
          </cell>
          <cell r="M88">
            <v>42</v>
          </cell>
          <cell r="N88">
            <v>1</v>
          </cell>
          <cell r="O88">
            <v>2</v>
          </cell>
          <cell r="P88">
            <v>2</v>
          </cell>
          <cell r="Q88">
            <v>5</v>
          </cell>
          <cell r="R88">
            <v>5</v>
          </cell>
          <cell r="S88">
            <v>5</v>
          </cell>
          <cell r="T88">
            <v>0</v>
          </cell>
          <cell r="U88">
            <v>0</v>
          </cell>
          <cell r="V88">
            <v>5</v>
          </cell>
          <cell r="W88">
            <v>5</v>
          </cell>
          <cell r="X88">
            <v>3</v>
          </cell>
          <cell r="Y88">
            <v>0</v>
          </cell>
          <cell r="Z88">
            <v>2</v>
          </cell>
          <cell r="AA88">
            <v>0</v>
          </cell>
          <cell r="AB88">
            <v>5</v>
          </cell>
        </row>
        <row r="89">
          <cell r="C89" t="str">
            <v>MIANDRIVAZO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171</v>
          </cell>
          <cell r="I89">
            <v>83</v>
          </cell>
          <cell r="J89">
            <v>223</v>
          </cell>
          <cell r="K89">
            <v>103</v>
          </cell>
          <cell r="L89">
            <v>363</v>
          </cell>
          <cell r="M89">
            <v>170</v>
          </cell>
          <cell r="N89">
            <v>5</v>
          </cell>
          <cell r="O89">
            <v>9</v>
          </cell>
          <cell r="P89">
            <v>11</v>
          </cell>
          <cell r="Q89">
            <v>25</v>
          </cell>
          <cell r="R89">
            <v>23</v>
          </cell>
          <cell r="S89">
            <v>23</v>
          </cell>
          <cell r="T89">
            <v>9</v>
          </cell>
          <cell r="U89">
            <v>9</v>
          </cell>
          <cell r="V89">
            <v>32</v>
          </cell>
          <cell r="W89">
            <v>32</v>
          </cell>
          <cell r="X89">
            <v>17</v>
          </cell>
          <cell r="Y89">
            <v>10</v>
          </cell>
          <cell r="Z89">
            <v>2</v>
          </cell>
          <cell r="AA89">
            <v>0</v>
          </cell>
          <cell r="AB89">
            <v>19</v>
          </cell>
        </row>
        <row r="90">
          <cell r="C90" t="str">
            <v>MORONDAVA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328</v>
          </cell>
          <cell r="I90">
            <v>178</v>
          </cell>
          <cell r="J90">
            <v>724</v>
          </cell>
          <cell r="K90">
            <v>379</v>
          </cell>
          <cell r="L90">
            <v>822</v>
          </cell>
          <cell r="M90">
            <v>434</v>
          </cell>
          <cell r="N90">
            <v>25</v>
          </cell>
          <cell r="O90">
            <v>33</v>
          </cell>
          <cell r="P90">
            <v>36</v>
          </cell>
          <cell r="Q90">
            <v>94</v>
          </cell>
          <cell r="R90">
            <v>90</v>
          </cell>
          <cell r="S90">
            <v>86</v>
          </cell>
          <cell r="T90">
            <v>7</v>
          </cell>
          <cell r="U90">
            <v>4</v>
          </cell>
          <cell r="V90">
            <v>97</v>
          </cell>
          <cell r="W90">
            <v>90</v>
          </cell>
          <cell r="X90">
            <v>74</v>
          </cell>
          <cell r="Y90">
            <v>40</v>
          </cell>
          <cell r="Z90">
            <v>150</v>
          </cell>
          <cell r="AA90">
            <v>123</v>
          </cell>
          <cell r="AB90">
            <v>224</v>
          </cell>
        </row>
        <row r="91">
          <cell r="C91" t="str">
            <v>ANDAPA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538</v>
          </cell>
          <cell r="I91">
            <v>256</v>
          </cell>
          <cell r="J91">
            <v>594</v>
          </cell>
          <cell r="K91">
            <v>320</v>
          </cell>
          <cell r="L91">
            <v>666</v>
          </cell>
          <cell r="M91">
            <v>343</v>
          </cell>
          <cell r="N91">
            <v>33</v>
          </cell>
          <cell r="O91">
            <v>33</v>
          </cell>
          <cell r="P91">
            <v>34</v>
          </cell>
          <cell r="Q91">
            <v>100</v>
          </cell>
          <cell r="R91">
            <v>64</v>
          </cell>
          <cell r="S91">
            <v>46</v>
          </cell>
          <cell r="T91">
            <v>5</v>
          </cell>
          <cell r="U91">
            <v>2</v>
          </cell>
          <cell r="V91">
            <v>69</v>
          </cell>
          <cell r="W91">
            <v>48</v>
          </cell>
          <cell r="X91">
            <v>42</v>
          </cell>
          <cell r="Y91">
            <v>7</v>
          </cell>
          <cell r="Z91">
            <v>21</v>
          </cell>
          <cell r="AA91">
            <v>0</v>
          </cell>
          <cell r="AB91">
            <v>63</v>
          </cell>
        </row>
        <row r="92">
          <cell r="C92" t="str">
            <v>ANTALAHA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443</v>
          </cell>
          <cell r="I92">
            <v>239</v>
          </cell>
          <cell r="J92">
            <v>566</v>
          </cell>
          <cell r="K92">
            <v>284</v>
          </cell>
          <cell r="L92">
            <v>656</v>
          </cell>
          <cell r="M92">
            <v>333</v>
          </cell>
          <cell r="N92">
            <v>25</v>
          </cell>
          <cell r="O92">
            <v>27</v>
          </cell>
          <cell r="P92">
            <v>30</v>
          </cell>
          <cell r="Q92">
            <v>82</v>
          </cell>
          <cell r="R92">
            <v>71</v>
          </cell>
          <cell r="S92">
            <v>65</v>
          </cell>
          <cell r="T92">
            <v>7</v>
          </cell>
          <cell r="U92">
            <v>3</v>
          </cell>
          <cell r="V92">
            <v>78</v>
          </cell>
          <cell r="W92">
            <v>68</v>
          </cell>
          <cell r="X92">
            <v>49</v>
          </cell>
          <cell r="Y92">
            <v>16</v>
          </cell>
          <cell r="Z92">
            <v>7</v>
          </cell>
          <cell r="AA92">
            <v>0</v>
          </cell>
          <cell r="AB92">
            <v>56</v>
          </cell>
        </row>
        <row r="93">
          <cell r="C93" t="str">
            <v>SAMBAVA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1350</v>
          </cell>
          <cell r="I93">
            <v>707</v>
          </cell>
          <cell r="J93">
            <v>1145</v>
          </cell>
          <cell r="K93">
            <v>588</v>
          </cell>
          <cell r="L93">
            <v>1644</v>
          </cell>
          <cell r="M93">
            <v>854</v>
          </cell>
          <cell r="N93">
            <v>105</v>
          </cell>
          <cell r="O93">
            <v>92</v>
          </cell>
          <cell r="P93">
            <v>112</v>
          </cell>
          <cell r="Q93">
            <v>309</v>
          </cell>
          <cell r="R93">
            <v>208</v>
          </cell>
          <cell r="S93">
            <v>141</v>
          </cell>
          <cell r="T93">
            <v>59</v>
          </cell>
          <cell r="U93">
            <v>17</v>
          </cell>
          <cell r="V93">
            <v>267</v>
          </cell>
          <cell r="W93">
            <v>158</v>
          </cell>
          <cell r="X93">
            <v>123</v>
          </cell>
          <cell r="Y93">
            <v>31</v>
          </cell>
          <cell r="Z93">
            <v>47</v>
          </cell>
          <cell r="AA93">
            <v>16</v>
          </cell>
          <cell r="AB93">
            <v>170</v>
          </cell>
        </row>
        <row r="94">
          <cell r="C94" t="str">
            <v>VOHEMAR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413</v>
          </cell>
          <cell r="I94">
            <v>217</v>
          </cell>
          <cell r="J94">
            <v>617</v>
          </cell>
          <cell r="K94">
            <v>325</v>
          </cell>
          <cell r="L94">
            <v>1022</v>
          </cell>
          <cell r="M94">
            <v>520</v>
          </cell>
          <cell r="N94">
            <v>24</v>
          </cell>
          <cell r="O94">
            <v>26</v>
          </cell>
          <cell r="P94">
            <v>37</v>
          </cell>
          <cell r="Q94">
            <v>87</v>
          </cell>
          <cell r="R94">
            <v>69</v>
          </cell>
          <cell r="S94">
            <v>61</v>
          </cell>
          <cell r="T94">
            <v>8</v>
          </cell>
          <cell r="U94">
            <v>3</v>
          </cell>
          <cell r="V94">
            <v>77</v>
          </cell>
          <cell r="W94">
            <v>64</v>
          </cell>
          <cell r="X94">
            <v>48</v>
          </cell>
          <cell r="Y94">
            <v>14</v>
          </cell>
          <cell r="Z94">
            <v>15</v>
          </cell>
          <cell r="AA94">
            <v>1</v>
          </cell>
          <cell r="AB94">
            <v>63</v>
          </cell>
        </row>
        <row r="95">
          <cell r="C95" t="str">
            <v>ANALALAVA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67</v>
          </cell>
          <cell r="I95">
            <v>34</v>
          </cell>
          <cell r="J95">
            <v>141</v>
          </cell>
          <cell r="K95">
            <v>76</v>
          </cell>
          <cell r="L95">
            <v>295</v>
          </cell>
          <cell r="M95">
            <v>160</v>
          </cell>
          <cell r="N95">
            <v>5</v>
          </cell>
          <cell r="O95">
            <v>9</v>
          </cell>
          <cell r="P95">
            <v>12</v>
          </cell>
          <cell r="Q95">
            <v>26</v>
          </cell>
          <cell r="R95">
            <v>19</v>
          </cell>
          <cell r="S95">
            <v>17</v>
          </cell>
          <cell r="T95">
            <v>2</v>
          </cell>
          <cell r="U95">
            <v>0</v>
          </cell>
          <cell r="V95">
            <v>21</v>
          </cell>
          <cell r="W95">
            <v>17</v>
          </cell>
          <cell r="X95">
            <v>2</v>
          </cell>
          <cell r="Y95">
            <v>2</v>
          </cell>
          <cell r="Z95">
            <v>15</v>
          </cell>
          <cell r="AA95">
            <v>1</v>
          </cell>
          <cell r="AB95">
            <v>17</v>
          </cell>
        </row>
        <row r="96">
          <cell r="C96" t="str">
            <v>ANTSOHIHY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119</v>
          </cell>
          <cell r="I96">
            <v>59</v>
          </cell>
          <cell r="J96">
            <v>496</v>
          </cell>
          <cell r="K96">
            <v>261</v>
          </cell>
          <cell r="L96">
            <v>505</v>
          </cell>
          <cell r="M96">
            <v>274</v>
          </cell>
          <cell r="N96">
            <v>13</v>
          </cell>
          <cell r="O96">
            <v>18</v>
          </cell>
          <cell r="P96">
            <v>16</v>
          </cell>
          <cell r="Q96">
            <v>47</v>
          </cell>
          <cell r="R96">
            <v>46</v>
          </cell>
          <cell r="S96">
            <v>37</v>
          </cell>
          <cell r="T96">
            <v>9</v>
          </cell>
          <cell r="U96">
            <v>4</v>
          </cell>
          <cell r="V96">
            <v>55</v>
          </cell>
          <cell r="W96">
            <v>41</v>
          </cell>
          <cell r="X96">
            <v>30</v>
          </cell>
          <cell r="Y96">
            <v>13</v>
          </cell>
          <cell r="Z96">
            <v>17</v>
          </cell>
          <cell r="AA96">
            <v>2</v>
          </cell>
          <cell r="AB96">
            <v>47</v>
          </cell>
        </row>
        <row r="97">
          <cell r="C97" t="str">
            <v>BEALANANA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98</v>
          </cell>
          <cell r="I97">
            <v>52</v>
          </cell>
          <cell r="J97">
            <v>118</v>
          </cell>
          <cell r="K97">
            <v>69</v>
          </cell>
          <cell r="L97">
            <v>550</v>
          </cell>
          <cell r="M97">
            <v>300</v>
          </cell>
          <cell r="N97">
            <v>6</v>
          </cell>
          <cell r="O97">
            <v>8</v>
          </cell>
          <cell r="P97">
            <v>23</v>
          </cell>
          <cell r="Q97">
            <v>37</v>
          </cell>
          <cell r="R97">
            <v>35</v>
          </cell>
          <cell r="S97">
            <v>25</v>
          </cell>
          <cell r="T97">
            <v>3</v>
          </cell>
          <cell r="U97">
            <v>1</v>
          </cell>
          <cell r="V97">
            <v>38</v>
          </cell>
          <cell r="W97">
            <v>26</v>
          </cell>
          <cell r="X97">
            <v>23</v>
          </cell>
          <cell r="Y97">
            <v>4</v>
          </cell>
          <cell r="Z97">
            <v>25</v>
          </cell>
          <cell r="AA97">
            <v>0</v>
          </cell>
          <cell r="AB97">
            <v>48</v>
          </cell>
        </row>
        <row r="98">
          <cell r="C98" t="str">
            <v>BEFANDRIANA-NORD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141</v>
          </cell>
          <cell r="I98">
            <v>73</v>
          </cell>
          <cell r="J98">
            <v>291</v>
          </cell>
          <cell r="K98">
            <v>126</v>
          </cell>
          <cell r="L98">
            <v>350</v>
          </cell>
          <cell r="M98">
            <v>165</v>
          </cell>
          <cell r="N98">
            <v>7</v>
          </cell>
          <cell r="O98">
            <v>40</v>
          </cell>
          <cell r="P98">
            <v>13</v>
          </cell>
          <cell r="Q98">
            <v>60</v>
          </cell>
          <cell r="R98">
            <v>42</v>
          </cell>
          <cell r="S98">
            <v>29</v>
          </cell>
          <cell r="T98">
            <v>10</v>
          </cell>
          <cell r="U98">
            <v>5</v>
          </cell>
          <cell r="V98">
            <v>52</v>
          </cell>
          <cell r="W98">
            <v>34</v>
          </cell>
          <cell r="X98">
            <v>27</v>
          </cell>
          <cell r="Y98">
            <v>9</v>
          </cell>
          <cell r="Z98">
            <v>2</v>
          </cell>
          <cell r="AA98">
            <v>0</v>
          </cell>
          <cell r="AB98">
            <v>29</v>
          </cell>
        </row>
        <row r="99">
          <cell r="C99" t="str">
            <v>MAMPIKONY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133</v>
          </cell>
          <cell r="I99">
            <v>68</v>
          </cell>
          <cell r="J99">
            <v>206</v>
          </cell>
          <cell r="K99">
            <v>119</v>
          </cell>
          <cell r="L99">
            <v>394</v>
          </cell>
          <cell r="M99">
            <v>192</v>
          </cell>
          <cell r="N99">
            <v>7</v>
          </cell>
          <cell r="O99">
            <v>9</v>
          </cell>
          <cell r="P99">
            <v>15</v>
          </cell>
          <cell r="Q99">
            <v>31</v>
          </cell>
          <cell r="R99">
            <v>28</v>
          </cell>
          <cell r="S99">
            <v>28</v>
          </cell>
          <cell r="T99">
            <v>1</v>
          </cell>
          <cell r="U99">
            <v>1</v>
          </cell>
          <cell r="V99">
            <v>29</v>
          </cell>
          <cell r="W99">
            <v>29</v>
          </cell>
          <cell r="X99">
            <v>12</v>
          </cell>
          <cell r="Y99">
            <v>4</v>
          </cell>
          <cell r="Z99">
            <v>78</v>
          </cell>
          <cell r="AA99">
            <v>0</v>
          </cell>
          <cell r="AB99">
            <v>90</v>
          </cell>
        </row>
        <row r="100">
          <cell r="C100" t="str">
            <v>MANDRITSARA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226</v>
          </cell>
          <cell r="I100">
            <v>117</v>
          </cell>
          <cell r="J100">
            <v>395</v>
          </cell>
          <cell r="K100">
            <v>194</v>
          </cell>
          <cell r="L100">
            <v>512</v>
          </cell>
          <cell r="M100">
            <v>259</v>
          </cell>
          <cell r="N100">
            <v>8</v>
          </cell>
          <cell r="O100">
            <v>12</v>
          </cell>
          <cell r="P100">
            <v>13</v>
          </cell>
          <cell r="Q100">
            <v>33</v>
          </cell>
          <cell r="R100">
            <v>44</v>
          </cell>
          <cell r="S100">
            <v>41</v>
          </cell>
          <cell r="T100">
            <v>13</v>
          </cell>
          <cell r="U100">
            <v>11</v>
          </cell>
          <cell r="V100">
            <v>57</v>
          </cell>
          <cell r="W100">
            <v>52</v>
          </cell>
          <cell r="X100">
            <v>28</v>
          </cell>
          <cell r="Y100">
            <v>12</v>
          </cell>
          <cell r="Z100">
            <v>7</v>
          </cell>
          <cell r="AA100">
            <v>5</v>
          </cell>
          <cell r="AB100">
            <v>35</v>
          </cell>
        </row>
        <row r="101">
          <cell r="C101" t="str">
            <v>PORT-BERGE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69</v>
          </cell>
          <cell r="I101">
            <v>29</v>
          </cell>
          <cell r="J101">
            <v>140</v>
          </cell>
          <cell r="K101">
            <v>74</v>
          </cell>
          <cell r="L101">
            <v>194</v>
          </cell>
          <cell r="M101">
            <v>94</v>
          </cell>
          <cell r="N101">
            <v>3</v>
          </cell>
          <cell r="O101">
            <v>6</v>
          </cell>
          <cell r="P101">
            <v>6</v>
          </cell>
          <cell r="Q101">
            <v>15</v>
          </cell>
          <cell r="R101">
            <v>16</v>
          </cell>
          <cell r="S101">
            <v>16</v>
          </cell>
          <cell r="T101">
            <v>3</v>
          </cell>
          <cell r="U101">
            <v>3</v>
          </cell>
          <cell r="V101">
            <v>19</v>
          </cell>
          <cell r="W101">
            <v>19</v>
          </cell>
          <cell r="X101">
            <v>14</v>
          </cell>
          <cell r="Y101">
            <v>12</v>
          </cell>
          <cell r="Z101">
            <v>0</v>
          </cell>
          <cell r="AA101">
            <v>0</v>
          </cell>
          <cell r="AB101">
            <v>14</v>
          </cell>
        </row>
        <row r="102">
          <cell r="C102" t="str">
            <v>AMBATOLAMPY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311</v>
          </cell>
          <cell r="I102">
            <v>162</v>
          </cell>
          <cell r="J102">
            <v>342</v>
          </cell>
          <cell r="K102">
            <v>185</v>
          </cell>
          <cell r="L102">
            <v>541</v>
          </cell>
          <cell r="M102">
            <v>276</v>
          </cell>
          <cell r="N102">
            <v>21</v>
          </cell>
          <cell r="O102">
            <v>18</v>
          </cell>
          <cell r="P102">
            <v>26</v>
          </cell>
          <cell r="Q102">
            <v>65</v>
          </cell>
          <cell r="R102">
            <v>68</v>
          </cell>
          <cell r="S102">
            <v>62</v>
          </cell>
          <cell r="T102">
            <v>12</v>
          </cell>
          <cell r="U102">
            <v>9</v>
          </cell>
          <cell r="V102">
            <v>80</v>
          </cell>
          <cell r="W102">
            <v>71</v>
          </cell>
          <cell r="X102">
            <v>48</v>
          </cell>
          <cell r="Y102">
            <v>28</v>
          </cell>
          <cell r="Z102">
            <v>14</v>
          </cell>
          <cell r="AA102">
            <v>8</v>
          </cell>
          <cell r="AB102">
            <v>62</v>
          </cell>
        </row>
        <row r="103">
          <cell r="C103" t="str">
            <v>ANTANIFOTSY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143</v>
          </cell>
          <cell r="I103">
            <v>79</v>
          </cell>
          <cell r="J103">
            <v>171</v>
          </cell>
          <cell r="K103">
            <v>94</v>
          </cell>
          <cell r="L103">
            <v>240</v>
          </cell>
          <cell r="M103">
            <v>118</v>
          </cell>
          <cell r="N103">
            <v>15</v>
          </cell>
          <cell r="O103">
            <v>8</v>
          </cell>
          <cell r="P103">
            <v>13</v>
          </cell>
          <cell r="Q103">
            <v>36</v>
          </cell>
          <cell r="R103">
            <v>28</v>
          </cell>
          <cell r="S103">
            <v>22</v>
          </cell>
          <cell r="T103">
            <v>12</v>
          </cell>
          <cell r="U103">
            <v>6</v>
          </cell>
          <cell r="V103">
            <v>40</v>
          </cell>
          <cell r="W103">
            <v>28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</row>
        <row r="104">
          <cell r="C104" t="str">
            <v>ANTSIRABE I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931</v>
          </cell>
          <cell r="I104">
            <v>493</v>
          </cell>
          <cell r="J104">
            <v>2134</v>
          </cell>
          <cell r="K104">
            <v>1023</v>
          </cell>
          <cell r="L104">
            <v>2896</v>
          </cell>
          <cell r="M104">
            <v>1455</v>
          </cell>
          <cell r="N104">
            <v>72</v>
          </cell>
          <cell r="O104">
            <v>103</v>
          </cell>
          <cell r="P104">
            <v>125</v>
          </cell>
          <cell r="Q104">
            <v>300</v>
          </cell>
          <cell r="R104">
            <v>313</v>
          </cell>
          <cell r="S104">
            <v>278</v>
          </cell>
          <cell r="T104">
            <v>55</v>
          </cell>
          <cell r="U104">
            <v>39</v>
          </cell>
          <cell r="V104">
            <v>368</v>
          </cell>
          <cell r="W104">
            <v>317</v>
          </cell>
          <cell r="X104">
            <v>237</v>
          </cell>
          <cell r="Y104">
            <v>159</v>
          </cell>
          <cell r="Z104">
            <v>33</v>
          </cell>
          <cell r="AA104">
            <v>5</v>
          </cell>
          <cell r="AB104">
            <v>270</v>
          </cell>
        </row>
        <row r="105">
          <cell r="C105" t="str">
            <v>ANTSIRABE II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100</v>
          </cell>
          <cell r="I105">
            <v>49</v>
          </cell>
          <cell r="J105">
            <v>230</v>
          </cell>
          <cell r="K105">
            <v>123</v>
          </cell>
          <cell r="L105">
            <v>668</v>
          </cell>
          <cell r="M105">
            <v>324</v>
          </cell>
          <cell r="N105">
            <v>8</v>
          </cell>
          <cell r="O105">
            <v>18</v>
          </cell>
          <cell r="P105">
            <v>26</v>
          </cell>
          <cell r="Q105">
            <v>52</v>
          </cell>
          <cell r="R105">
            <v>50</v>
          </cell>
          <cell r="S105">
            <v>47</v>
          </cell>
          <cell r="T105">
            <v>14</v>
          </cell>
          <cell r="U105">
            <v>12</v>
          </cell>
          <cell r="V105">
            <v>64</v>
          </cell>
          <cell r="W105">
            <v>59</v>
          </cell>
          <cell r="X105">
            <v>36</v>
          </cell>
          <cell r="Y105">
            <v>16</v>
          </cell>
          <cell r="Z105">
            <v>4</v>
          </cell>
          <cell r="AA105">
            <v>0</v>
          </cell>
          <cell r="AB105">
            <v>40</v>
          </cell>
        </row>
        <row r="106">
          <cell r="C106" t="str">
            <v>BETAFO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51</v>
          </cell>
          <cell r="I106">
            <v>29</v>
          </cell>
          <cell r="J106">
            <v>91</v>
          </cell>
          <cell r="K106">
            <v>43</v>
          </cell>
          <cell r="L106">
            <v>195</v>
          </cell>
          <cell r="M106">
            <v>101</v>
          </cell>
          <cell r="N106">
            <v>3</v>
          </cell>
          <cell r="O106">
            <v>4</v>
          </cell>
          <cell r="P106">
            <v>7</v>
          </cell>
          <cell r="Q106">
            <v>14</v>
          </cell>
          <cell r="R106">
            <v>14</v>
          </cell>
          <cell r="S106">
            <v>13</v>
          </cell>
          <cell r="T106">
            <v>1</v>
          </cell>
          <cell r="U106">
            <v>0</v>
          </cell>
          <cell r="V106">
            <v>15</v>
          </cell>
          <cell r="W106">
            <v>13</v>
          </cell>
          <cell r="X106">
            <v>12</v>
          </cell>
          <cell r="Y106">
            <v>3</v>
          </cell>
          <cell r="Z106">
            <v>0</v>
          </cell>
          <cell r="AA106">
            <v>0</v>
          </cell>
          <cell r="AB106">
            <v>12</v>
          </cell>
        </row>
        <row r="107">
          <cell r="C107" t="str">
            <v>FARATSIHO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15</v>
          </cell>
          <cell r="I107">
            <v>10</v>
          </cell>
          <cell r="J107">
            <v>48</v>
          </cell>
          <cell r="K107">
            <v>27</v>
          </cell>
          <cell r="L107">
            <v>92</v>
          </cell>
          <cell r="M107">
            <v>41</v>
          </cell>
          <cell r="N107">
            <v>3</v>
          </cell>
          <cell r="O107">
            <v>3</v>
          </cell>
          <cell r="P107">
            <v>6</v>
          </cell>
          <cell r="Q107">
            <v>12</v>
          </cell>
          <cell r="R107">
            <v>13</v>
          </cell>
          <cell r="S107">
            <v>12</v>
          </cell>
          <cell r="T107">
            <v>4</v>
          </cell>
          <cell r="U107">
            <v>3</v>
          </cell>
          <cell r="V107">
            <v>17</v>
          </cell>
          <cell r="W107">
            <v>15</v>
          </cell>
          <cell r="X107">
            <v>8</v>
          </cell>
          <cell r="Y107">
            <v>4</v>
          </cell>
          <cell r="Z107">
            <v>1</v>
          </cell>
          <cell r="AA107">
            <v>1</v>
          </cell>
          <cell r="AB107">
            <v>9</v>
          </cell>
        </row>
        <row r="108">
          <cell r="C108" t="str">
            <v>MANDOTO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19</v>
          </cell>
          <cell r="I108">
            <v>10</v>
          </cell>
          <cell r="J108">
            <v>54</v>
          </cell>
          <cell r="K108">
            <v>31</v>
          </cell>
          <cell r="L108">
            <v>145</v>
          </cell>
          <cell r="M108">
            <v>74</v>
          </cell>
          <cell r="N108">
            <v>2</v>
          </cell>
          <cell r="O108">
            <v>3</v>
          </cell>
          <cell r="P108">
            <v>7</v>
          </cell>
          <cell r="Q108">
            <v>12</v>
          </cell>
          <cell r="R108">
            <v>12</v>
          </cell>
          <cell r="S108">
            <v>9</v>
          </cell>
          <cell r="T108">
            <v>0</v>
          </cell>
          <cell r="U108">
            <v>0</v>
          </cell>
          <cell r="V108">
            <v>12</v>
          </cell>
          <cell r="W108">
            <v>9</v>
          </cell>
          <cell r="X108">
            <v>11</v>
          </cell>
          <cell r="Y108">
            <v>0</v>
          </cell>
          <cell r="Z108">
            <v>0</v>
          </cell>
          <cell r="AA108">
            <v>0</v>
          </cell>
          <cell r="AB108">
            <v>11</v>
          </cell>
        </row>
        <row r="109">
          <cell r="C109" t="str">
            <v>IFANADIANA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50</v>
          </cell>
          <cell r="I109">
            <v>27</v>
          </cell>
          <cell r="J109">
            <v>109</v>
          </cell>
          <cell r="K109">
            <v>57</v>
          </cell>
          <cell r="L109">
            <v>157</v>
          </cell>
          <cell r="M109">
            <v>66</v>
          </cell>
          <cell r="N109">
            <v>3</v>
          </cell>
          <cell r="O109">
            <v>4</v>
          </cell>
          <cell r="P109">
            <v>6</v>
          </cell>
          <cell r="Q109">
            <v>13</v>
          </cell>
          <cell r="R109">
            <v>16</v>
          </cell>
          <cell r="S109">
            <v>12</v>
          </cell>
          <cell r="T109">
            <v>3</v>
          </cell>
          <cell r="U109">
            <v>0</v>
          </cell>
          <cell r="V109">
            <v>19</v>
          </cell>
          <cell r="W109">
            <v>12</v>
          </cell>
          <cell r="X109">
            <v>11</v>
          </cell>
          <cell r="Y109">
            <v>6</v>
          </cell>
          <cell r="Z109">
            <v>1</v>
          </cell>
          <cell r="AA109">
            <v>0</v>
          </cell>
          <cell r="AB109">
            <v>12</v>
          </cell>
        </row>
        <row r="110">
          <cell r="C110" t="str">
            <v>IKONGO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174</v>
          </cell>
          <cell r="K110">
            <v>80</v>
          </cell>
          <cell r="L110">
            <v>132</v>
          </cell>
          <cell r="M110">
            <v>70</v>
          </cell>
          <cell r="N110">
            <v>0</v>
          </cell>
          <cell r="O110">
            <v>4</v>
          </cell>
          <cell r="P110">
            <v>4</v>
          </cell>
          <cell r="Q110">
            <v>8</v>
          </cell>
          <cell r="R110">
            <v>7</v>
          </cell>
          <cell r="S110">
            <v>4</v>
          </cell>
          <cell r="T110">
            <v>0</v>
          </cell>
          <cell r="U110">
            <v>0</v>
          </cell>
          <cell r="V110">
            <v>7</v>
          </cell>
          <cell r="W110">
            <v>4</v>
          </cell>
          <cell r="X110">
            <v>6</v>
          </cell>
          <cell r="Y110">
            <v>0</v>
          </cell>
          <cell r="Z110">
            <v>0</v>
          </cell>
          <cell r="AA110">
            <v>0</v>
          </cell>
          <cell r="AB110">
            <v>6</v>
          </cell>
        </row>
        <row r="111">
          <cell r="C111" t="str">
            <v>MANAKARA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678</v>
          </cell>
          <cell r="I111">
            <v>341</v>
          </cell>
          <cell r="J111">
            <v>708</v>
          </cell>
          <cell r="K111">
            <v>356</v>
          </cell>
          <cell r="L111">
            <v>1240</v>
          </cell>
          <cell r="M111">
            <v>672</v>
          </cell>
          <cell r="N111">
            <v>26</v>
          </cell>
          <cell r="O111">
            <v>24</v>
          </cell>
          <cell r="P111">
            <v>38</v>
          </cell>
          <cell r="Q111">
            <v>88</v>
          </cell>
          <cell r="R111">
            <v>98</v>
          </cell>
          <cell r="S111">
            <v>89</v>
          </cell>
          <cell r="T111">
            <v>14</v>
          </cell>
          <cell r="U111">
            <v>13</v>
          </cell>
          <cell r="V111">
            <v>112</v>
          </cell>
          <cell r="W111">
            <v>102</v>
          </cell>
          <cell r="X111">
            <v>66</v>
          </cell>
          <cell r="Y111">
            <v>27</v>
          </cell>
          <cell r="Z111">
            <v>4</v>
          </cell>
          <cell r="AA111">
            <v>0</v>
          </cell>
          <cell r="AB111">
            <v>70</v>
          </cell>
        </row>
        <row r="112">
          <cell r="C112" t="str">
            <v>MANANJARY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210</v>
          </cell>
          <cell r="I112">
            <v>99</v>
          </cell>
          <cell r="J112">
            <v>636</v>
          </cell>
          <cell r="K112">
            <v>324</v>
          </cell>
          <cell r="L112">
            <v>796</v>
          </cell>
          <cell r="M112">
            <v>384</v>
          </cell>
          <cell r="N112">
            <v>7</v>
          </cell>
          <cell r="O112">
            <v>14</v>
          </cell>
          <cell r="P112">
            <v>18</v>
          </cell>
          <cell r="Q112">
            <v>39</v>
          </cell>
          <cell r="R112">
            <v>46</v>
          </cell>
          <cell r="S112">
            <v>36</v>
          </cell>
          <cell r="T112">
            <v>7</v>
          </cell>
          <cell r="U112">
            <v>6</v>
          </cell>
          <cell r="V112">
            <v>53</v>
          </cell>
          <cell r="W112">
            <v>42</v>
          </cell>
          <cell r="X112">
            <v>28</v>
          </cell>
          <cell r="Y112">
            <v>14</v>
          </cell>
          <cell r="Z112">
            <v>5</v>
          </cell>
          <cell r="AA112">
            <v>1</v>
          </cell>
          <cell r="AB112">
            <v>33</v>
          </cell>
        </row>
        <row r="113">
          <cell r="C113" t="str">
            <v>NOSY-VARIKA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102</v>
          </cell>
          <cell r="I113">
            <v>56</v>
          </cell>
          <cell r="J113">
            <v>153</v>
          </cell>
          <cell r="K113">
            <v>70</v>
          </cell>
          <cell r="L113">
            <v>232</v>
          </cell>
          <cell r="M113">
            <v>111</v>
          </cell>
          <cell r="N113">
            <v>3</v>
          </cell>
          <cell r="O113">
            <v>6</v>
          </cell>
          <cell r="P113">
            <v>8</v>
          </cell>
          <cell r="Q113">
            <v>17</v>
          </cell>
          <cell r="R113">
            <v>24</v>
          </cell>
          <cell r="S113">
            <v>18</v>
          </cell>
          <cell r="T113">
            <v>5</v>
          </cell>
          <cell r="U113">
            <v>2</v>
          </cell>
          <cell r="V113">
            <v>29</v>
          </cell>
          <cell r="W113">
            <v>20</v>
          </cell>
          <cell r="X113">
            <v>14</v>
          </cell>
          <cell r="Y113">
            <v>5</v>
          </cell>
          <cell r="Z113">
            <v>3</v>
          </cell>
          <cell r="AA113">
            <v>1</v>
          </cell>
          <cell r="AB113">
            <v>17</v>
          </cell>
        </row>
        <row r="114">
          <cell r="C114" t="str">
            <v>VOHIPENO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186</v>
          </cell>
          <cell r="I114">
            <v>100</v>
          </cell>
          <cell r="J114">
            <v>298</v>
          </cell>
          <cell r="K114">
            <v>154</v>
          </cell>
          <cell r="L114">
            <v>233</v>
          </cell>
          <cell r="M114">
            <v>117</v>
          </cell>
          <cell r="N114">
            <v>5</v>
          </cell>
          <cell r="O114">
            <v>8</v>
          </cell>
          <cell r="P114">
            <v>7</v>
          </cell>
          <cell r="Q114">
            <v>20</v>
          </cell>
          <cell r="R114">
            <v>18</v>
          </cell>
          <cell r="S114">
            <v>18</v>
          </cell>
          <cell r="T114">
            <v>1</v>
          </cell>
          <cell r="U114">
            <v>1</v>
          </cell>
          <cell r="V114">
            <v>19</v>
          </cell>
          <cell r="W114">
            <v>19</v>
          </cell>
          <cell r="X114">
            <v>15</v>
          </cell>
          <cell r="Y114">
            <v>3</v>
          </cell>
          <cell r="Z114">
            <v>3</v>
          </cell>
          <cell r="AA114">
            <v>1</v>
          </cell>
          <cell r="AB114">
            <v>18</v>
          </cell>
        </row>
        <row r="115">
          <cell r="C115" t="e">
            <v>#N/A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66645</v>
          </cell>
          <cell r="I115">
            <v>45133</v>
          </cell>
          <cell r="J115">
            <v>63835</v>
          </cell>
          <cell r="K115">
            <v>32243</v>
          </cell>
          <cell r="L115">
            <v>88266</v>
          </cell>
          <cell r="M115">
            <v>44204</v>
          </cell>
          <cell r="N115" t="e">
            <v>#N/A</v>
          </cell>
          <cell r="O115" t="e">
            <v>#N/A</v>
          </cell>
          <cell r="P115" t="e">
            <v>#N/A</v>
          </cell>
          <cell r="Q115" t="e">
            <v>#N/A</v>
          </cell>
          <cell r="R115">
            <v>10003</v>
          </cell>
          <cell r="S115">
            <v>8823</v>
          </cell>
          <cell r="T115">
            <v>2526</v>
          </cell>
          <cell r="U115">
            <v>1772</v>
          </cell>
          <cell r="V115">
            <v>12529</v>
          </cell>
          <cell r="W115">
            <v>10595</v>
          </cell>
          <cell r="X115">
            <v>6344</v>
          </cell>
          <cell r="Y115">
            <v>3876</v>
          </cell>
          <cell r="Z115">
            <v>1315</v>
          </cell>
          <cell r="AA115">
            <v>544</v>
          </cell>
          <cell r="AB115">
            <v>7659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VEAU II PV COMP"/>
      <sheetName val="NIV II PV ZO"/>
      <sheetName val="NIV II PUB ZO"/>
      <sheetName val="NIV II PUB COMP"/>
      <sheetName val="SYNTHESE"/>
      <sheetName val="PRESCO PUB"/>
      <sheetName val="NIVEAU I PUB"/>
      <sheetName val="NIV II PUB"/>
      <sheetName val="NIVEAU III PUB"/>
      <sheetName val="PRESCO PV"/>
      <sheetName val="NIVEAU I PV"/>
      <sheetName val="NIVEAU II PV"/>
      <sheetName val="NIVEAU III PV"/>
      <sheetName val="EFFECTIF PAR AGE NIVEAU I"/>
      <sheetName val="EFFECTIF PAR AGE NIVEAU II"/>
      <sheetName val="EFFECTIF PAR AGE NIVEAU 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2">
          <cell r="B52">
            <v>8546</v>
          </cell>
          <cell r="C52">
            <v>4238</v>
          </cell>
          <cell r="D52">
            <v>12504</v>
          </cell>
          <cell r="E52">
            <v>6381</v>
          </cell>
          <cell r="F52">
            <v>15573</v>
          </cell>
          <cell r="G52">
            <v>7757</v>
          </cell>
          <cell r="H52">
            <v>36623</v>
          </cell>
          <cell r="I52">
            <v>18376</v>
          </cell>
          <cell r="Z52">
            <v>451</v>
          </cell>
          <cell r="AA52">
            <v>494</v>
          </cell>
          <cell r="AB52">
            <v>582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javascript:aff_excel()" TargetMode="External"/><Relationship Id="rId2" Type="http://schemas.openxmlformats.org/officeDocument/2006/relationships/hyperlink" Target="javascript:aff_excel()" TargetMode="External"/><Relationship Id="rId1" Type="http://schemas.openxmlformats.org/officeDocument/2006/relationships/hyperlink" Target="javascript:aff_excel()" TargetMode="External"/><Relationship Id="rId6" Type="http://schemas.openxmlformats.org/officeDocument/2006/relationships/printerSettings" Target="../printerSettings/printerSettings10.bin"/><Relationship Id="rId5" Type="http://schemas.openxmlformats.org/officeDocument/2006/relationships/hyperlink" Target="javascript:aff_excel()" TargetMode="External"/><Relationship Id="rId4" Type="http://schemas.openxmlformats.org/officeDocument/2006/relationships/hyperlink" Target="javascript:aff_excel()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aff_excel()" TargetMode="External"/><Relationship Id="rId2" Type="http://schemas.openxmlformats.org/officeDocument/2006/relationships/hyperlink" Target="javascript:aff_excel()" TargetMode="External"/><Relationship Id="rId1" Type="http://schemas.openxmlformats.org/officeDocument/2006/relationships/hyperlink" Target="javascript:aff_excel()" TargetMode="External"/><Relationship Id="rId6" Type="http://schemas.openxmlformats.org/officeDocument/2006/relationships/printerSettings" Target="../printerSettings/printerSettings11.bin"/><Relationship Id="rId5" Type="http://schemas.openxmlformats.org/officeDocument/2006/relationships/hyperlink" Target="javascript:aff_excel()" TargetMode="External"/><Relationship Id="rId4" Type="http://schemas.openxmlformats.org/officeDocument/2006/relationships/hyperlink" Target="javascript:aff_excel()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javascript:aff_excel()" TargetMode="External"/><Relationship Id="rId2" Type="http://schemas.openxmlformats.org/officeDocument/2006/relationships/hyperlink" Target="javascript:aff_excel()" TargetMode="External"/><Relationship Id="rId1" Type="http://schemas.openxmlformats.org/officeDocument/2006/relationships/hyperlink" Target="javascript:aff_excel()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javascript:aff_excel()" TargetMode="External"/><Relationship Id="rId2" Type="http://schemas.openxmlformats.org/officeDocument/2006/relationships/hyperlink" Target="javascript:aff_excel()" TargetMode="External"/><Relationship Id="rId1" Type="http://schemas.openxmlformats.org/officeDocument/2006/relationships/hyperlink" Target="javascript:aff_excel()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javascript:aff_excel()" TargetMode="External"/><Relationship Id="rId4" Type="http://schemas.openxmlformats.org/officeDocument/2006/relationships/hyperlink" Target="javascript:aff_excel()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javascript:aff_excel()" TargetMode="External"/><Relationship Id="rId3" Type="http://schemas.openxmlformats.org/officeDocument/2006/relationships/hyperlink" Target="javascript:aff_excel()" TargetMode="External"/><Relationship Id="rId7" Type="http://schemas.openxmlformats.org/officeDocument/2006/relationships/hyperlink" Target="javascript:aff_excel()" TargetMode="External"/><Relationship Id="rId2" Type="http://schemas.openxmlformats.org/officeDocument/2006/relationships/hyperlink" Target="javascript:aff_excel()" TargetMode="External"/><Relationship Id="rId1" Type="http://schemas.openxmlformats.org/officeDocument/2006/relationships/hyperlink" Target="javascript:aff_excel()" TargetMode="External"/><Relationship Id="rId6" Type="http://schemas.openxmlformats.org/officeDocument/2006/relationships/hyperlink" Target="javascript:aff_excel()" TargetMode="External"/><Relationship Id="rId11" Type="http://schemas.openxmlformats.org/officeDocument/2006/relationships/printerSettings" Target="../printerSettings/printerSettings7.bin"/><Relationship Id="rId5" Type="http://schemas.openxmlformats.org/officeDocument/2006/relationships/hyperlink" Target="javascript:aff_excel()" TargetMode="External"/><Relationship Id="rId10" Type="http://schemas.openxmlformats.org/officeDocument/2006/relationships/hyperlink" Target="javascript:aff_excel()" TargetMode="External"/><Relationship Id="rId4" Type="http://schemas.openxmlformats.org/officeDocument/2006/relationships/hyperlink" Target="javascript:aff_excel()" TargetMode="External"/><Relationship Id="rId9" Type="http://schemas.openxmlformats.org/officeDocument/2006/relationships/hyperlink" Target="javascript:aff_excel()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4B2CA-CD46-4798-973B-F7C4DEDFE41C}">
  <dimension ref="A1:BW180"/>
  <sheetViews>
    <sheetView tabSelected="1" view="pageBreakPreview" topLeftCell="F10" zoomScale="90" zoomScaleSheetLayoutView="90" workbookViewId="0">
      <selection activeCell="AL28" sqref="AL28"/>
    </sheetView>
  </sheetViews>
  <sheetFormatPr baseColWidth="10" defaultColWidth="15.6640625" defaultRowHeight="12" customHeight="1"/>
  <cols>
    <col min="1" max="1" width="34.6640625" style="1" customWidth="1"/>
    <col min="2" max="2" width="8.5546875" style="1" customWidth="1"/>
    <col min="3" max="11" width="7.6640625" style="1" customWidth="1"/>
    <col min="12" max="13" width="7.6640625" style="7" customWidth="1"/>
    <col min="14" max="21" width="7.6640625" style="1" customWidth="1"/>
    <col min="22" max="22" width="0.44140625" style="1" customWidth="1"/>
    <col min="23" max="23" width="36.109375" style="1" customWidth="1"/>
    <col min="24" max="44" width="7.6640625" style="1" customWidth="1"/>
    <col min="45" max="45" width="0.33203125" style="1" customWidth="1"/>
    <col min="46" max="46" width="35.5546875" style="1" customWidth="1"/>
    <col min="47" max="59" width="8.6640625" style="1" customWidth="1"/>
    <col min="60" max="60" width="0.5546875" style="7" customWidth="1"/>
    <col min="61" max="61" width="0.5546875" style="1" hidden="1" customWidth="1"/>
    <col min="62" max="62" width="35.6640625" style="1" customWidth="1"/>
    <col min="63" max="63" width="12.44140625" style="1" customWidth="1"/>
    <col min="64" max="65" width="15.6640625" style="1"/>
    <col min="66" max="66" width="11.88671875" style="1" customWidth="1"/>
    <col min="67" max="67" width="12.88671875" style="1" customWidth="1"/>
    <col min="68" max="68" width="15.6640625" style="1"/>
    <col min="69" max="69" width="11.6640625" style="1" customWidth="1"/>
    <col min="70" max="70" width="15.6640625" style="1"/>
    <col min="71" max="71" width="12.44140625" style="1" customWidth="1"/>
    <col min="72" max="72" width="15.6640625" style="1"/>
    <col min="73" max="74" width="15.6640625" style="7"/>
    <col min="75" max="16384" width="15.6640625" style="1"/>
  </cols>
  <sheetData>
    <row r="1" spans="1:75" ht="19.5" customHeight="1">
      <c r="A1" s="494" t="s">
        <v>138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217"/>
      <c r="W1" s="494" t="s">
        <v>140</v>
      </c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217"/>
      <c r="AT1" s="494" t="s">
        <v>142</v>
      </c>
      <c r="AU1" s="494"/>
      <c r="AV1" s="494"/>
      <c r="AW1" s="494"/>
      <c r="AX1" s="494"/>
      <c r="AY1" s="494"/>
      <c r="AZ1" s="494"/>
      <c r="BA1" s="494"/>
      <c r="BB1" s="494"/>
      <c r="BC1" s="494"/>
      <c r="BD1" s="494"/>
      <c r="BE1" s="494"/>
      <c r="BF1" s="494"/>
      <c r="BG1" s="494"/>
      <c r="BI1" s="217"/>
      <c r="BJ1" s="460" t="s">
        <v>487</v>
      </c>
      <c r="BK1" s="460"/>
      <c r="BL1" s="460"/>
      <c r="BM1" s="460"/>
      <c r="BN1" s="460"/>
      <c r="BO1" s="460"/>
      <c r="BP1" s="460"/>
      <c r="BQ1" s="460"/>
      <c r="BR1" s="460"/>
      <c r="BS1" s="460"/>
      <c r="BT1" s="460"/>
      <c r="BW1" s="426"/>
    </row>
    <row r="2" spans="1:75" ht="12" customHeight="1">
      <c r="A2" s="496" t="s">
        <v>139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496"/>
      <c r="S2" s="496"/>
      <c r="T2" s="217"/>
      <c r="U2" s="217"/>
      <c r="V2" s="217"/>
      <c r="W2" s="496" t="s">
        <v>141</v>
      </c>
      <c r="X2" s="496"/>
      <c r="Y2" s="496"/>
      <c r="Z2" s="496"/>
      <c r="AA2" s="496"/>
      <c r="AB2" s="496"/>
      <c r="AC2" s="496"/>
      <c r="AD2" s="496"/>
      <c r="AE2" s="496"/>
      <c r="AF2" s="496"/>
      <c r="AG2" s="496"/>
      <c r="AH2" s="496"/>
      <c r="AI2" s="496"/>
      <c r="AJ2" s="496"/>
      <c r="AK2" s="496"/>
      <c r="AL2" s="496"/>
      <c r="AM2" s="496"/>
      <c r="AN2" s="496"/>
      <c r="AO2" s="496"/>
      <c r="AP2" s="496"/>
      <c r="AQ2" s="496"/>
      <c r="AR2" s="496"/>
      <c r="AS2" s="217"/>
      <c r="AT2" s="496" t="s">
        <v>143</v>
      </c>
      <c r="AU2" s="496"/>
      <c r="AV2" s="496"/>
      <c r="AW2" s="496"/>
      <c r="AX2" s="496"/>
      <c r="AY2" s="496"/>
      <c r="AZ2" s="496"/>
      <c r="BA2" s="496"/>
      <c r="BB2" s="496"/>
      <c r="BC2" s="496"/>
      <c r="BD2" s="496"/>
      <c r="BE2" s="496"/>
      <c r="BF2" s="496"/>
      <c r="BG2" s="496"/>
      <c r="BI2" s="217"/>
      <c r="BJ2" s="496" t="s">
        <v>488</v>
      </c>
      <c r="BK2" s="496"/>
      <c r="BL2" s="496"/>
      <c r="BM2" s="496"/>
      <c r="BN2" s="496"/>
      <c r="BO2" s="496"/>
      <c r="BP2" s="496"/>
      <c r="BQ2" s="496"/>
      <c r="BR2" s="496"/>
      <c r="BS2" s="496"/>
      <c r="BT2" s="496"/>
      <c r="BW2" s="70"/>
    </row>
    <row r="3" spans="1:75" ht="16.5" customHeight="1" thickBot="1">
      <c r="A3" s="488" t="s">
        <v>22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217"/>
      <c r="U3" s="217"/>
      <c r="V3" s="217"/>
      <c r="W3" s="488" t="s">
        <v>22</v>
      </c>
      <c r="X3" s="488"/>
      <c r="Y3" s="488"/>
      <c r="Z3" s="488"/>
      <c r="AA3" s="488"/>
      <c r="AB3" s="488"/>
      <c r="AC3" s="488"/>
      <c r="AD3" s="488"/>
      <c r="AE3" s="488"/>
      <c r="AF3" s="488"/>
      <c r="AG3" s="488"/>
      <c r="AH3" s="488"/>
      <c r="AI3" s="488"/>
      <c r="AJ3" s="488"/>
      <c r="AK3" s="488"/>
      <c r="AL3" s="488"/>
      <c r="AM3" s="488"/>
      <c r="AN3" s="488"/>
      <c r="AO3" s="488"/>
      <c r="AP3" s="488"/>
      <c r="AQ3" s="488"/>
      <c r="AR3" s="488"/>
      <c r="AS3" s="217"/>
      <c r="AT3" s="503" t="s">
        <v>22</v>
      </c>
      <c r="AU3" s="503"/>
      <c r="AV3" s="503"/>
      <c r="AW3" s="503"/>
      <c r="AX3" s="503"/>
      <c r="AY3" s="503"/>
      <c r="AZ3" s="503"/>
      <c r="BA3" s="503"/>
      <c r="BB3" s="503"/>
      <c r="BC3" s="503"/>
      <c r="BD3" s="503"/>
      <c r="BE3" s="503"/>
      <c r="BF3" s="503"/>
      <c r="BG3" s="503"/>
      <c r="BI3" s="217"/>
      <c r="BJ3" s="488" t="s">
        <v>22</v>
      </c>
      <c r="BK3" s="488"/>
      <c r="BL3" s="488"/>
      <c r="BM3" s="488"/>
      <c r="BN3" s="488"/>
      <c r="BO3" s="488"/>
      <c r="BP3" s="488"/>
      <c r="BQ3" s="488"/>
      <c r="BR3" s="488"/>
      <c r="BS3" s="488"/>
      <c r="BT3" s="488"/>
      <c r="BW3" s="92"/>
    </row>
    <row r="4" spans="1:75" ht="23.25" customHeight="1">
      <c r="A4" s="467" t="s">
        <v>152</v>
      </c>
      <c r="B4" s="495" t="s">
        <v>0</v>
      </c>
      <c r="C4" s="495"/>
      <c r="D4" s="495" t="s">
        <v>1</v>
      </c>
      <c r="E4" s="495"/>
      <c r="F4" s="495" t="s">
        <v>2</v>
      </c>
      <c r="G4" s="495"/>
      <c r="H4" s="495" t="s">
        <v>3</v>
      </c>
      <c r="I4" s="495"/>
      <c r="J4" s="495" t="s">
        <v>4</v>
      </c>
      <c r="K4" s="495"/>
      <c r="L4" s="468" t="s">
        <v>409</v>
      </c>
      <c r="M4" s="468"/>
      <c r="N4" s="468" t="s">
        <v>482</v>
      </c>
      <c r="O4" s="468"/>
      <c r="P4" s="468"/>
      <c r="Q4" s="468" t="s">
        <v>483</v>
      </c>
      <c r="R4" s="468"/>
      <c r="S4" s="468"/>
      <c r="T4" s="491" t="s">
        <v>185</v>
      </c>
      <c r="U4" s="492"/>
      <c r="V4" s="45"/>
      <c r="W4" s="467" t="s">
        <v>152</v>
      </c>
      <c r="X4" s="495" t="s">
        <v>0</v>
      </c>
      <c r="Y4" s="495"/>
      <c r="Z4" s="495" t="s">
        <v>1</v>
      </c>
      <c r="AA4" s="495"/>
      <c r="AB4" s="495" t="s">
        <v>2</v>
      </c>
      <c r="AC4" s="495"/>
      <c r="AD4" s="495" t="s">
        <v>3</v>
      </c>
      <c r="AE4" s="495"/>
      <c r="AF4" s="495" t="s">
        <v>4</v>
      </c>
      <c r="AG4" s="495"/>
      <c r="AH4" s="468" t="s">
        <v>153</v>
      </c>
      <c r="AI4" s="468"/>
      <c r="AJ4" s="468" t="s">
        <v>478</v>
      </c>
      <c r="AK4" s="468"/>
      <c r="AL4" s="468"/>
      <c r="AM4" s="468" t="s">
        <v>480</v>
      </c>
      <c r="AN4" s="468"/>
      <c r="AO4" s="468"/>
      <c r="AP4" s="491" t="s">
        <v>185</v>
      </c>
      <c r="AQ4" s="573"/>
      <c r="AR4" s="492"/>
      <c r="AS4" s="45"/>
      <c r="AT4" s="481" t="s">
        <v>152</v>
      </c>
      <c r="AU4" s="491" t="s">
        <v>203</v>
      </c>
      <c r="AV4" s="491"/>
      <c r="AW4" s="491"/>
      <c r="AX4" s="491"/>
      <c r="AY4" s="491"/>
      <c r="AZ4" s="491"/>
      <c r="BA4" s="491"/>
      <c r="BB4" s="491"/>
      <c r="BC4" s="491"/>
      <c r="BD4" s="497" t="s">
        <v>204</v>
      </c>
      <c r="BE4" s="498"/>
      <c r="BF4" s="499"/>
      <c r="BG4" s="501" t="s">
        <v>369</v>
      </c>
      <c r="BI4" s="45"/>
      <c r="BJ4" s="481" t="s">
        <v>152</v>
      </c>
      <c r="BK4" s="483" t="s">
        <v>484</v>
      </c>
      <c r="BL4" s="484"/>
      <c r="BM4" s="484"/>
      <c r="BN4" s="484"/>
      <c r="BO4" s="484"/>
      <c r="BP4" s="485"/>
      <c r="BQ4" s="486" t="s">
        <v>485</v>
      </c>
      <c r="BR4" s="486"/>
      <c r="BS4" s="489" t="s">
        <v>486</v>
      </c>
      <c r="BT4" s="490"/>
      <c r="BW4" s="428"/>
    </row>
    <row r="5" spans="1:75" ht="52.5" customHeight="1">
      <c r="A5" s="471"/>
      <c r="B5" s="134" t="s">
        <v>154</v>
      </c>
      <c r="C5" s="134" t="s">
        <v>155</v>
      </c>
      <c r="D5" s="134" t="s">
        <v>154</v>
      </c>
      <c r="E5" s="134" t="s">
        <v>155</v>
      </c>
      <c r="F5" s="134" t="s">
        <v>154</v>
      </c>
      <c r="G5" s="134" t="s">
        <v>155</v>
      </c>
      <c r="H5" s="134" t="s">
        <v>154</v>
      </c>
      <c r="I5" s="134" t="s">
        <v>155</v>
      </c>
      <c r="J5" s="134" t="s">
        <v>154</v>
      </c>
      <c r="K5" s="134" t="s">
        <v>155</v>
      </c>
      <c r="L5" s="134" t="s">
        <v>154</v>
      </c>
      <c r="M5" s="134" t="s">
        <v>155</v>
      </c>
      <c r="N5" s="134" t="s">
        <v>154</v>
      </c>
      <c r="O5" s="134" t="s">
        <v>493</v>
      </c>
      <c r="P5" s="134" t="s">
        <v>155</v>
      </c>
      <c r="Q5" s="134" t="s">
        <v>154</v>
      </c>
      <c r="R5" s="134" t="s">
        <v>493</v>
      </c>
      <c r="S5" s="134" t="s">
        <v>155</v>
      </c>
      <c r="T5" s="134" t="s">
        <v>154</v>
      </c>
      <c r="U5" s="9" t="s">
        <v>155</v>
      </c>
      <c r="V5" s="45"/>
      <c r="W5" s="471"/>
      <c r="X5" s="134" t="s">
        <v>154</v>
      </c>
      <c r="Y5" s="134" t="s">
        <v>155</v>
      </c>
      <c r="Z5" s="134" t="s">
        <v>154</v>
      </c>
      <c r="AA5" s="134" t="s">
        <v>155</v>
      </c>
      <c r="AB5" s="134" t="s">
        <v>154</v>
      </c>
      <c r="AC5" s="134" t="s">
        <v>155</v>
      </c>
      <c r="AD5" s="134" t="s">
        <v>154</v>
      </c>
      <c r="AE5" s="134" t="s">
        <v>155</v>
      </c>
      <c r="AF5" s="134" t="s">
        <v>154</v>
      </c>
      <c r="AG5" s="134" t="s">
        <v>155</v>
      </c>
      <c r="AH5" s="134" t="s">
        <v>154</v>
      </c>
      <c r="AI5" s="134" t="s">
        <v>155</v>
      </c>
      <c r="AJ5" s="134" t="s">
        <v>154</v>
      </c>
      <c r="AK5" s="134" t="s">
        <v>493</v>
      </c>
      <c r="AL5" s="134" t="s">
        <v>155</v>
      </c>
      <c r="AM5" s="134" t="s">
        <v>154</v>
      </c>
      <c r="AN5" s="134" t="s">
        <v>493</v>
      </c>
      <c r="AO5" s="134" t="s">
        <v>155</v>
      </c>
      <c r="AP5" s="134" t="s">
        <v>154</v>
      </c>
      <c r="AQ5" s="560" t="s">
        <v>493</v>
      </c>
      <c r="AR5" s="9" t="s">
        <v>155</v>
      </c>
      <c r="AS5" s="45"/>
      <c r="AT5" s="482"/>
      <c r="AU5" s="429" t="s">
        <v>0</v>
      </c>
      <c r="AV5" s="429" t="s">
        <v>1</v>
      </c>
      <c r="AW5" s="429" t="s">
        <v>2</v>
      </c>
      <c r="AX5" s="429" t="s">
        <v>3</v>
      </c>
      <c r="AY5" s="429" t="s">
        <v>4</v>
      </c>
      <c r="AZ5" s="429" t="s">
        <v>7</v>
      </c>
      <c r="BA5" s="429" t="s">
        <v>5</v>
      </c>
      <c r="BB5" s="429" t="s">
        <v>6</v>
      </c>
      <c r="BC5" s="429" t="s">
        <v>7</v>
      </c>
      <c r="BD5" s="429" t="s">
        <v>451</v>
      </c>
      <c r="BE5" s="429" t="s">
        <v>454</v>
      </c>
      <c r="BF5" s="432" t="s">
        <v>452</v>
      </c>
      <c r="BG5" s="502"/>
      <c r="BI5" s="45"/>
      <c r="BJ5" s="482"/>
      <c r="BK5" s="429" t="s">
        <v>14</v>
      </c>
      <c r="BL5" s="429" t="s">
        <v>367</v>
      </c>
      <c r="BM5" s="429" t="s">
        <v>368</v>
      </c>
      <c r="BN5" s="429" t="s">
        <v>17</v>
      </c>
      <c r="BO5" s="429" t="s">
        <v>407</v>
      </c>
      <c r="BP5" s="429" t="s">
        <v>403</v>
      </c>
      <c r="BQ5" s="429" t="s">
        <v>16</v>
      </c>
      <c r="BR5" s="429" t="s">
        <v>371</v>
      </c>
      <c r="BS5" s="429" t="s">
        <v>20</v>
      </c>
      <c r="BT5" s="432" t="s">
        <v>403</v>
      </c>
      <c r="BW5" s="428"/>
    </row>
    <row r="6" spans="1:75" ht="18" customHeight="1">
      <c r="A6" s="199" t="s">
        <v>156</v>
      </c>
      <c r="B6" s="195">
        <f>+B34+B35+B36+B37+B38</f>
        <v>54281</v>
      </c>
      <c r="C6" s="195">
        <f>+C34+C35+C36+C37+C38</f>
        <v>26103</v>
      </c>
      <c r="D6" s="195">
        <f t="shared" ref="D6:U6" si="0">+D34+D35+D36+D37+D38</f>
        <v>39309</v>
      </c>
      <c r="E6" s="195">
        <f t="shared" si="0"/>
        <v>18774</v>
      </c>
      <c r="F6" s="195">
        <f t="shared" si="0"/>
        <v>36207</v>
      </c>
      <c r="G6" s="195">
        <f t="shared" si="0"/>
        <v>17671</v>
      </c>
      <c r="H6" s="195">
        <f t="shared" si="0"/>
        <v>28539</v>
      </c>
      <c r="I6" s="195">
        <f t="shared" si="0"/>
        <v>14306</v>
      </c>
      <c r="J6" s="195">
        <f t="shared" si="0"/>
        <v>21194</v>
      </c>
      <c r="K6" s="195">
        <f t="shared" si="0"/>
        <v>11048</v>
      </c>
      <c r="L6" s="195">
        <f>+L34+L35+L36+L37+L38</f>
        <v>179530</v>
      </c>
      <c r="M6" s="195">
        <f t="shared" si="0"/>
        <v>87902</v>
      </c>
      <c r="N6" s="195">
        <v>8565</v>
      </c>
      <c r="O6" s="195">
        <v>4016</v>
      </c>
      <c r="P6" s="195">
        <v>4549</v>
      </c>
      <c r="Q6" s="195">
        <v>8108</v>
      </c>
      <c r="R6" s="195">
        <v>3939</v>
      </c>
      <c r="S6" s="195">
        <v>4169</v>
      </c>
      <c r="T6" s="195">
        <f>+T34+T35+T36+T37+T38</f>
        <v>16673</v>
      </c>
      <c r="U6" s="196">
        <f t="shared" si="0"/>
        <v>8718</v>
      </c>
      <c r="V6" s="239"/>
      <c r="W6" s="33" t="s">
        <v>156</v>
      </c>
      <c r="X6" s="433">
        <f>+X34+X35+X36+X37+X38</f>
        <v>14707</v>
      </c>
      <c r="Y6" s="433">
        <f t="shared" ref="Y6:AR6" si="1">+Y34+Y35+Y36+Y37+Y38</f>
        <v>6699</v>
      </c>
      <c r="Z6" s="433">
        <f t="shared" si="1"/>
        <v>10928</v>
      </c>
      <c r="AA6" s="433">
        <f t="shared" si="1"/>
        <v>4746</v>
      </c>
      <c r="AB6" s="433">
        <f t="shared" si="1"/>
        <v>10214</v>
      </c>
      <c r="AC6" s="433">
        <f t="shared" si="1"/>
        <v>4569</v>
      </c>
      <c r="AD6" s="433">
        <f t="shared" si="1"/>
        <v>6292</v>
      </c>
      <c r="AE6" s="433">
        <f t="shared" si="1"/>
        <v>2978</v>
      </c>
      <c r="AF6" s="433">
        <f t="shared" si="1"/>
        <v>3553</v>
      </c>
      <c r="AG6" s="433">
        <f t="shared" si="1"/>
        <v>1780</v>
      </c>
      <c r="AH6" s="433">
        <f t="shared" si="1"/>
        <v>45694</v>
      </c>
      <c r="AI6" s="433">
        <f t="shared" si="1"/>
        <v>20772</v>
      </c>
      <c r="AJ6" s="433">
        <v>1069</v>
      </c>
      <c r="AK6" s="433">
        <v>542</v>
      </c>
      <c r="AL6" s="433">
        <v>527</v>
      </c>
      <c r="AM6" s="433">
        <v>644</v>
      </c>
      <c r="AN6" s="433">
        <v>323</v>
      </c>
      <c r="AO6" s="433">
        <v>321</v>
      </c>
      <c r="AP6" s="433">
        <v>1713</v>
      </c>
      <c r="AQ6" s="574">
        <v>865</v>
      </c>
      <c r="AR6" s="75">
        <v>848</v>
      </c>
      <c r="AS6" s="45"/>
      <c r="AT6" s="33" t="s">
        <v>156</v>
      </c>
      <c r="AU6" s="433">
        <f>+AU34+AU35+AU36+AU37+AU38</f>
        <v>1314</v>
      </c>
      <c r="AV6" s="433">
        <f t="shared" ref="AV6:BE6" si="2">+AV34+AV35+AV36+AV37+AV38</f>
        <v>1268</v>
      </c>
      <c r="AW6" s="433">
        <f t="shared" si="2"/>
        <v>1252</v>
      </c>
      <c r="AX6" s="433">
        <f t="shared" si="2"/>
        <v>1136</v>
      </c>
      <c r="AY6" s="433">
        <f t="shared" si="2"/>
        <v>1032</v>
      </c>
      <c r="AZ6" s="433">
        <f t="shared" si="2"/>
        <v>6002</v>
      </c>
      <c r="BA6" s="433">
        <f t="shared" si="2"/>
        <v>188</v>
      </c>
      <c r="BB6" s="433">
        <f t="shared" si="2"/>
        <v>176</v>
      </c>
      <c r="BC6" s="433">
        <f t="shared" si="2"/>
        <v>364</v>
      </c>
      <c r="BD6" s="433">
        <f t="shared" si="2"/>
        <v>3798</v>
      </c>
      <c r="BE6" s="433">
        <f t="shared" si="2"/>
        <v>260</v>
      </c>
      <c r="BF6" s="75">
        <f>+BF34+BF35+BF36+BF37+BF38</f>
        <v>208</v>
      </c>
      <c r="BG6" s="433">
        <f>+BG34+BG35+BG36+BG37+BG38</f>
        <v>1141</v>
      </c>
      <c r="BI6" s="45"/>
      <c r="BJ6" s="33" t="s">
        <v>156</v>
      </c>
      <c r="BK6" s="433">
        <f>SUM(BK34:BK38)</f>
        <v>1547</v>
      </c>
      <c r="BL6" s="433">
        <f t="shared" ref="BL6:BS6" si="3">+BL34+BL35+BL36+BL37+BL38</f>
        <v>1881</v>
      </c>
      <c r="BM6" s="433">
        <f t="shared" si="3"/>
        <v>1447</v>
      </c>
      <c r="BN6" s="433">
        <f t="shared" si="3"/>
        <v>3</v>
      </c>
      <c r="BO6" s="433">
        <f>+BO34+BO35+BO36+BO37+BO38</f>
        <v>4878</v>
      </c>
      <c r="BP6" s="433">
        <v>3096</v>
      </c>
      <c r="BQ6" s="433">
        <f t="shared" si="3"/>
        <v>324</v>
      </c>
      <c r="BR6" s="433">
        <f t="shared" si="3"/>
        <v>2</v>
      </c>
      <c r="BS6" s="433">
        <f t="shared" si="3"/>
        <v>211</v>
      </c>
      <c r="BT6" s="75">
        <v>140</v>
      </c>
      <c r="BU6" s="93"/>
      <c r="BV6" s="93"/>
      <c r="BW6" s="428"/>
    </row>
    <row r="7" spans="1:75" ht="18" customHeight="1">
      <c r="A7" s="199" t="s">
        <v>157</v>
      </c>
      <c r="B7" s="195">
        <f>+B40+B41+B42+B43</f>
        <v>45387</v>
      </c>
      <c r="C7" s="195">
        <f>+C40+C41+C42+C43</f>
        <v>21896</v>
      </c>
      <c r="D7" s="195">
        <f t="shared" ref="D7:U7" si="4">+D40+D41+D42+D43</f>
        <v>32303</v>
      </c>
      <c r="E7" s="195">
        <f t="shared" si="4"/>
        <v>15509</v>
      </c>
      <c r="F7" s="195">
        <f t="shared" si="4"/>
        <v>27961</v>
      </c>
      <c r="G7" s="195">
        <f t="shared" si="4"/>
        <v>13664</v>
      </c>
      <c r="H7" s="195">
        <f t="shared" si="4"/>
        <v>20360</v>
      </c>
      <c r="I7" s="195">
        <f t="shared" si="4"/>
        <v>10296</v>
      </c>
      <c r="J7" s="195">
        <f t="shared" si="4"/>
        <v>16139</v>
      </c>
      <c r="K7" s="195">
        <f t="shared" si="4"/>
        <v>8353</v>
      </c>
      <c r="L7" s="195">
        <f t="shared" si="4"/>
        <v>142150</v>
      </c>
      <c r="M7" s="195">
        <f t="shared" si="4"/>
        <v>69718</v>
      </c>
      <c r="N7" s="195">
        <v>0</v>
      </c>
      <c r="O7" s="195">
        <v>0</v>
      </c>
      <c r="P7" s="195">
        <v>0</v>
      </c>
      <c r="Q7" s="195">
        <v>0</v>
      </c>
      <c r="R7" s="195">
        <v>0</v>
      </c>
      <c r="S7" s="195">
        <v>0</v>
      </c>
      <c r="T7" s="195">
        <f t="shared" si="4"/>
        <v>0</v>
      </c>
      <c r="U7" s="196">
        <f t="shared" si="4"/>
        <v>0</v>
      </c>
      <c r="V7" s="239"/>
      <c r="W7" s="33" t="s">
        <v>157</v>
      </c>
      <c r="X7" s="433">
        <f>+X40+X41+X42+X43</f>
        <v>16926</v>
      </c>
      <c r="Y7" s="433">
        <f t="shared" ref="Y7:AR7" si="5">+Y40+Y41+Y42+Y43</f>
        <v>7875</v>
      </c>
      <c r="Z7" s="433">
        <f t="shared" si="5"/>
        <v>12448</v>
      </c>
      <c r="AA7" s="433">
        <f t="shared" si="5"/>
        <v>5648</v>
      </c>
      <c r="AB7" s="433">
        <f t="shared" si="5"/>
        <v>11012</v>
      </c>
      <c r="AC7" s="433">
        <f t="shared" si="5"/>
        <v>5124</v>
      </c>
      <c r="AD7" s="433">
        <f t="shared" si="5"/>
        <v>6781</v>
      </c>
      <c r="AE7" s="433">
        <f t="shared" si="5"/>
        <v>3333</v>
      </c>
      <c r="AF7" s="433">
        <f t="shared" si="5"/>
        <v>5998</v>
      </c>
      <c r="AG7" s="433">
        <f t="shared" si="5"/>
        <v>3038</v>
      </c>
      <c r="AH7" s="433">
        <f t="shared" si="5"/>
        <v>53165</v>
      </c>
      <c r="AI7" s="433">
        <f t="shared" si="5"/>
        <v>25018</v>
      </c>
      <c r="AJ7" s="433">
        <v>0</v>
      </c>
      <c r="AK7" s="433">
        <v>0</v>
      </c>
      <c r="AL7" s="433">
        <v>0</v>
      </c>
      <c r="AM7" s="433">
        <v>0</v>
      </c>
      <c r="AN7" s="433">
        <v>0</v>
      </c>
      <c r="AO7" s="433">
        <v>0</v>
      </c>
      <c r="AP7" s="433">
        <v>0</v>
      </c>
      <c r="AQ7" s="574">
        <v>0</v>
      </c>
      <c r="AR7" s="75">
        <v>0</v>
      </c>
      <c r="AS7" s="45"/>
      <c r="AT7" s="33" t="s">
        <v>157</v>
      </c>
      <c r="AU7" s="433">
        <f>+AU40+AU41+AU42+AU43</f>
        <v>1097</v>
      </c>
      <c r="AV7" s="433">
        <f t="shared" ref="AV7:BF7" si="6">+AV40+AV41+AV42+AV43</f>
        <v>1052</v>
      </c>
      <c r="AW7" s="433">
        <f t="shared" si="6"/>
        <v>1034</v>
      </c>
      <c r="AX7" s="433">
        <f t="shared" si="6"/>
        <v>928</v>
      </c>
      <c r="AY7" s="433">
        <f t="shared" si="6"/>
        <v>860</v>
      </c>
      <c r="AZ7" s="433">
        <f t="shared" si="6"/>
        <v>4971</v>
      </c>
      <c r="BA7" s="433">
        <f t="shared" si="6"/>
        <v>0</v>
      </c>
      <c r="BB7" s="433">
        <f t="shared" si="6"/>
        <v>0</v>
      </c>
      <c r="BC7" s="433">
        <f t="shared" si="6"/>
        <v>0</v>
      </c>
      <c r="BD7" s="433">
        <f t="shared" si="6"/>
        <v>3640</v>
      </c>
      <c r="BE7" s="433">
        <f t="shared" si="6"/>
        <v>0</v>
      </c>
      <c r="BF7" s="75">
        <f t="shared" si="6"/>
        <v>101</v>
      </c>
      <c r="BG7" s="433">
        <f>+BG40+BG41+BG42+BG43</f>
        <v>979</v>
      </c>
      <c r="BI7" s="45"/>
      <c r="BJ7" s="33" t="s">
        <v>157</v>
      </c>
      <c r="BK7" s="433">
        <f>SUM(BK40:BK43)</f>
        <v>1582</v>
      </c>
      <c r="BL7" s="433">
        <f t="shared" ref="BL7:BS7" si="7">+BL40+BL41+BL42+BL43</f>
        <v>1446</v>
      </c>
      <c r="BM7" s="433">
        <f t="shared" si="7"/>
        <v>1243</v>
      </c>
      <c r="BN7" s="433">
        <f t="shared" si="7"/>
        <v>1</v>
      </c>
      <c r="BO7" s="433">
        <f>+BO40+BO41+BO42+BO43</f>
        <v>4272</v>
      </c>
      <c r="BP7" s="433">
        <v>2637</v>
      </c>
      <c r="BQ7" s="433">
        <f t="shared" si="7"/>
        <v>0</v>
      </c>
      <c r="BR7" s="433">
        <f t="shared" si="7"/>
        <v>0</v>
      </c>
      <c r="BS7" s="433">
        <f t="shared" si="7"/>
        <v>73</v>
      </c>
      <c r="BT7" s="75">
        <v>39</v>
      </c>
      <c r="BU7" s="93"/>
      <c r="BV7" s="93"/>
      <c r="BW7" s="428"/>
    </row>
    <row r="8" spans="1:75" ht="18" customHeight="1">
      <c r="A8" s="199" t="s">
        <v>158</v>
      </c>
      <c r="B8" s="195">
        <f>+B45+B46+B47+B48+B49+B50+B51+B52</f>
        <v>60629</v>
      </c>
      <c r="C8" s="195">
        <f>+C45+C46+C47+C48+C49+C50+C51+C52</f>
        <v>28521</v>
      </c>
      <c r="D8" s="195">
        <f t="shared" ref="D8:U8" si="8">+D45+D46+D47+D48+D49+D50+D51+D52</f>
        <v>58959</v>
      </c>
      <c r="E8" s="195">
        <f t="shared" si="8"/>
        <v>27285</v>
      </c>
      <c r="F8" s="195">
        <f t="shared" si="8"/>
        <v>61136</v>
      </c>
      <c r="G8" s="195">
        <f t="shared" si="8"/>
        <v>28724</v>
      </c>
      <c r="H8" s="195">
        <f t="shared" si="8"/>
        <v>52436</v>
      </c>
      <c r="I8" s="195">
        <f t="shared" si="8"/>
        <v>25740</v>
      </c>
      <c r="J8" s="195">
        <f t="shared" si="8"/>
        <v>41395</v>
      </c>
      <c r="K8" s="195">
        <f t="shared" si="8"/>
        <v>20917</v>
      </c>
      <c r="L8" s="195">
        <f t="shared" si="8"/>
        <v>274555</v>
      </c>
      <c r="M8" s="195">
        <f t="shared" si="8"/>
        <v>131187</v>
      </c>
      <c r="N8" s="195">
        <v>0</v>
      </c>
      <c r="O8" s="195">
        <v>0</v>
      </c>
      <c r="P8" s="195">
        <v>0</v>
      </c>
      <c r="Q8" s="195">
        <v>0</v>
      </c>
      <c r="R8" s="195">
        <v>0</v>
      </c>
      <c r="S8" s="195">
        <v>0</v>
      </c>
      <c r="T8" s="195">
        <f t="shared" si="8"/>
        <v>0</v>
      </c>
      <c r="U8" s="196">
        <f t="shared" si="8"/>
        <v>0</v>
      </c>
      <c r="V8" s="239"/>
      <c r="W8" s="33" t="s">
        <v>158</v>
      </c>
      <c r="X8" s="433">
        <f>SUM(X45:X52)</f>
        <v>9680</v>
      </c>
      <c r="Y8" s="433">
        <f t="shared" ref="Y8:AR8" si="9">+Y45+Y46+Y47+Y48+Y49+Y50+Y51+Y52</f>
        <v>4133</v>
      </c>
      <c r="Z8" s="433">
        <f t="shared" si="9"/>
        <v>12777</v>
      </c>
      <c r="AA8" s="433">
        <f t="shared" si="9"/>
        <v>5031</v>
      </c>
      <c r="AB8" s="433">
        <f t="shared" si="9"/>
        <v>14488</v>
      </c>
      <c r="AC8" s="433">
        <f t="shared" si="9"/>
        <v>5942</v>
      </c>
      <c r="AD8" s="433">
        <f t="shared" si="9"/>
        <v>8258</v>
      </c>
      <c r="AE8" s="433">
        <f t="shared" si="9"/>
        <v>3609</v>
      </c>
      <c r="AF8" s="433">
        <f t="shared" si="9"/>
        <v>5005</v>
      </c>
      <c r="AG8" s="433">
        <f t="shared" si="9"/>
        <v>2421</v>
      </c>
      <c r="AH8" s="433">
        <f t="shared" si="9"/>
        <v>50208</v>
      </c>
      <c r="AI8" s="433">
        <f t="shared" si="9"/>
        <v>21136</v>
      </c>
      <c r="AJ8" s="433">
        <v>0</v>
      </c>
      <c r="AK8" s="433">
        <v>0</v>
      </c>
      <c r="AL8" s="433">
        <v>0</v>
      </c>
      <c r="AM8" s="433">
        <v>0</v>
      </c>
      <c r="AN8" s="433">
        <v>0</v>
      </c>
      <c r="AO8" s="433">
        <v>0</v>
      </c>
      <c r="AP8" s="433">
        <v>0</v>
      </c>
      <c r="AQ8" s="574">
        <v>0</v>
      </c>
      <c r="AR8" s="75">
        <v>0</v>
      </c>
      <c r="AS8" s="45"/>
      <c r="AT8" s="33" t="s">
        <v>158</v>
      </c>
      <c r="AU8" s="433">
        <f>+AU45+AU46+AU47+AU48+AU49+AU50+AU51+AU52</f>
        <v>1804</v>
      </c>
      <c r="AV8" s="433">
        <f t="shared" ref="AV8:BF8" si="10">+AV45+AV46+AV47+AV48+AV49+AV50+AV51+AV52</f>
        <v>1801</v>
      </c>
      <c r="AW8" s="433">
        <f t="shared" si="10"/>
        <v>1847</v>
      </c>
      <c r="AX8" s="433">
        <f t="shared" si="10"/>
        <v>1776</v>
      </c>
      <c r="AY8" s="433">
        <f t="shared" si="10"/>
        <v>1708</v>
      </c>
      <c r="AZ8" s="433">
        <f t="shared" si="10"/>
        <v>8936</v>
      </c>
      <c r="BA8" s="433">
        <f t="shared" si="10"/>
        <v>0</v>
      </c>
      <c r="BB8" s="433">
        <f t="shared" si="10"/>
        <v>0</v>
      </c>
      <c r="BC8" s="433">
        <f t="shared" si="10"/>
        <v>0</v>
      </c>
      <c r="BD8" s="433">
        <f t="shared" si="10"/>
        <v>6214</v>
      </c>
      <c r="BE8" s="433">
        <f t="shared" si="10"/>
        <v>0</v>
      </c>
      <c r="BF8" s="75">
        <f t="shared" si="10"/>
        <v>156</v>
      </c>
      <c r="BG8" s="433">
        <f>+BG45+BG46+BG47+BG48+BG49+BG50+BG51+BG52</f>
        <v>1519</v>
      </c>
      <c r="BI8" s="45"/>
      <c r="BJ8" s="33" t="s">
        <v>158</v>
      </c>
      <c r="BK8" s="433">
        <f>SUM(BK45:BK52)</f>
        <v>3184</v>
      </c>
      <c r="BL8" s="433">
        <f t="shared" ref="BL8:BS8" si="11">+BL45+BL46+BL47+BL48+BL49+BL50+BL51+BL52</f>
        <v>2869</v>
      </c>
      <c r="BM8" s="433">
        <f t="shared" si="11"/>
        <v>2000</v>
      </c>
      <c r="BN8" s="433">
        <f t="shared" si="11"/>
        <v>8</v>
      </c>
      <c r="BO8" s="433">
        <f>+BO45+BO46+BO47+BO48+BO49+BO50+BO51+BO52</f>
        <v>8061</v>
      </c>
      <c r="BP8" s="433">
        <v>5593</v>
      </c>
      <c r="BQ8" s="433">
        <f t="shared" si="11"/>
        <v>0</v>
      </c>
      <c r="BR8" s="433">
        <f t="shared" si="11"/>
        <v>0</v>
      </c>
      <c r="BS8" s="433">
        <f t="shared" si="11"/>
        <v>458</v>
      </c>
      <c r="BT8" s="75">
        <v>330</v>
      </c>
      <c r="BU8" s="93"/>
      <c r="BV8" s="93"/>
      <c r="BW8" s="428"/>
    </row>
    <row r="9" spans="1:75" ht="18" customHeight="1">
      <c r="A9" s="199" t="s">
        <v>159</v>
      </c>
      <c r="B9" s="195">
        <f>B54+B55+B56+B57+B58+B59</f>
        <v>70611</v>
      </c>
      <c r="C9" s="195">
        <f>C54+C55+C56+C57+C58+C59</f>
        <v>33659</v>
      </c>
      <c r="D9" s="195">
        <f t="shared" ref="D9:U9" si="12">D54+D55+D56+D57+D58+D59</f>
        <v>50677</v>
      </c>
      <c r="E9" s="195">
        <f t="shared" si="12"/>
        <v>24328</v>
      </c>
      <c r="F9" s="195">
        <f t="shared" si="12"/>
        <v>45904</v>
      </c>
      <c r="G9" s="195">
        <f t="shared" si="12"/>
        <v>22297</v>
      </c>
      <c r="H9" s="195">
        <f t="shared" si="12"/>
        <v>33885</v>
      </c>
      <c r="I9" s="195">
        <f t="shared" si="12"/>
        <v>16807</v>
      </c>
      <c r="J9" s="195">
        <f t="shared" si="12"/>
        <v>29344</v>
      </c>
      <c r="K9" s="195">
        <f t="shared" si="12"/>
        <v>14768</v>
      </c>
      <c r="L9" s="195">
        <f t="shared" si="12"/>
        <v>230421</v>
      </c>
      <c r="M9" s="195">
        <f t="shared" si="12"/>
        <v>111859</v>
      </c>
      <c r="N9" s="195">
        <v>3181</v>
      </c>
      <c r="O9" s="195">
        <v>1598</v>
      </c>
      <c r="P9" s="195">
        <v>1583</v>
      </c>
      <c r="Q9" s="195">
        <v>3273</v>
      </c>
      <c r="R9" s="195">
        <v>1655</v>
      </c>
      <c r="S9" s="195">
        <v>1618</v>
      </c>
      <c r="T9" s="195">
        <f t="shared" si="12"/>
        <v>6454</v>
      </c>
      <c r="U9" s="196">
        <f t="shared" si="12"/>
        <v>3201</v>
      </c>
      <c r="V9" s="239"/>
      <c r="W9" s="33" t="s">
        <v>159</v>
      </c>
      <c r="X9" s="433">
        <f>X54+X55+X56+X57+X58+X59</f>
        <v>21646</v>
      </c>
      <c r="Y9" s="433">
        <f t="shared" ref="Y9:AR9" si="13">Y54+Y55+Y56+Y57+Y58+Y59</f>
        <v>9731</v>
      </c>
      <c r="Z9" s="433">
        <f t="shared" si="13"/>
        <v>18258</v>
      </c>
      <c r="AA9" s="433">
        <f t="shared" si="13"/>
        <v>8185</v>
      </c>
      <c r="AB9" s="433">
        <f t="shared" si="13"/>
        <v>16558</v>
      </c>
      <c r="AC9" s="433">
        <f t="shared" si="13"/>
        <v>7596</v>
      </c>
      <c r="AD9" s="433">
        <f t="shared" si="13"/>
        <v>7728</v>
      </c>
      <c r="AE9" s="433">
        <f t="shared" si="13"/>
        <v>3692</v>
      </c>
      <c r="AF9" s="433">
        <f t="shared" si="13"/>
        <v>8355</v>
      </c>
      <c r="AG9" s="433">
        <f t="shared" si="13"/>
        <v>3963</v>
      </c>
      <c r="AH9" s="433">
        <f t="shared" si="13"/>
        <v>72545</v>
      </c>
      <c r="AI9" s="433">
        <f t="shared" si="13"/>
        <v>33167</v>
      </c>
      <c r="AJ9" s="433">
        <v>502</v>
      </c>
      <c r="AK9" s="433">
        <v>294</v>
      </c>
      <c r="AL9" s="433">
        <v>208</v>
      </c>
      <c r="AM9" s="433">
        <v>217</v>
      </c>
      <c r="AN9" s="433">
        <v>129</v>
      </c>
      <c r="AO9" s="433">
        <v>88</v>
      </c>
      <c r="AP9" s="433">
        <v>719</v>
      </c>
      <c r="AQ9" s="574">
        <v>423</v>
      </c>
      <c r="AR9" s="75">
        <v>296</v>
      </c>
      <c r="AS9" s="45"/>
      <c r="AT9" s="33" t="s">
        <v>159</v>
      </c>
      <c r="AU9" s="433">
        <f>AU54+AU55+AU56+AU57+AU58+AU59</f>
        <v>1548</v>
      </c>
      <c r="AV9" s="433">
        <f t="shared" ref="AV9:BF9" si="14">AV54+AV55+AV56+AV57+AV58+AV59</f>
        <v>1453</v>
      </c>
      <c r="AW9" s="433">
        <f t="shared" si="14"/>
        <v>1461</v>
      </c>
      <c r="AX9" s="433">
        <f t="shared" si="14"/>
        <v>1233</v>
      </c>
      <c r="AY9" s="433">
        <f t="shared" si="14"/>
        <v>1172</v>
      </c>
      <c r="AZ9" s="433">
        <f t="shared" si="14"/>
        <v>6867</v>
      </c>
      <c r="BA9" s="433">
        <f t="shared" si="14"/>
        <v>59</v>
      </c>
      <c r="BB9" s="433">
        <f t="shared" si="14"/>
        <v>54</v>
      </c>
      <c r="BC9" s="433">
        <f t="shared" si="14"/>
        <v>113</v>
      </c>
      <c r="BD9" s="433">
        <f t="shared" si="14"/>
        <v>4695</v>
      </c>
      <c r="BE9" s="433">
        <f t="shared" si="14"/>
        <v>115</v>
      </c>
      <c r="BF9" s="75">
        <f t="shared" si="14"/>
        <v>266</v>
      </c>
      <c r="BG9" s="433">
        <f>BG54+BG55+BG56+BG57+BG58+BG59</f>
        <v>1268</v>
      </c>
      <c r="BI9" s="45"/>
      <c r="BJ9" s="33" t="s">
        <v>159</v>
      </c>
      <c r="BK9" s="433">
        <f>SUM(BK54:BK59)</f>
        <v>1814</v>
      </c>
      <c r="BL9" s="433">
        <f t="shared" ref="BL9:BS9" si="15">BL54+BL55+BL56+BL57+BL58+BL59</f>
        <v>2997</v>
      </c>
      <c r="BM9" s="433">
        <f t="shared" si="15"/>
        <v>1070</v>
      </c>
      <c r="BN9" s="433">
        <f t="shared" si="15"/>
        <v>1</v>
      </c>
      <c r="BO9" s="433">
        <f>BO54+BO55+BO56+BO57+BO58+BO59</f>
        <v>5882</v>
      </c>
      <c r="BP9" s="433">
        <v>2651</v>
      </c>
      <c r="BQ9" s="433">
        <f t="shared" si="15"/>
        <v>110</v>
      </c>
      <c r="BR9" s="433">
        <f t="shared" si="15"/>
        <v>0</v>
      </c>
      <c r="BS9" s="433">
        <f t="shared" si="15"/>
        <v>122</v>
      </c>
      <c r="BT9" s="75">
        <v>59</v>
      </c>
      <c r="BU9" s="93"/>
      <c r="BV9" s="93"/>
      <c r="BW9" s="428"/>
    </row>
    <row r="10" spans="1:75" ht="18" customHeight="1">
      <c r="A10" s="199" t="s">
        <v>160</v>
      </c>
      <c r="B10" s="195">
        <f>B61+B62+B63+B64</f>
        <v>68651</v>
      </c>
      <c r="C10" s="195">
        <f>C61+C62+C63+C64</f>
        <v>36079</v>
      </c>
      <c r="D10" s="195">
        <f t="shared" ref="D10:U10" si="16">D61+D62+D63+D64</f>
        <v>33778</v>
      </c>
      <c r="E10" s="195">
        <f t="shared" si="16"/>
        <v>18545</v>
      </c>
      <c r="F10" s="195">
        <f t="shared" si="16"/>
        <v>22831</v>
      </c>
      <c r="G10" s="195">
        <f t="shared" si="16"/>
        <v>12740</v>
      </c>
      <c r="H10" s="195">
        <f t="shared" si="16"/>
        <v>13532</v>
      </c>
      <c r="I10" s="195">
        <f t="shared" si="16"/>
        <v>7563</v>
      </c>
      <c r="J10" s="195">
        <f t="shared" si="16"/>
        <v>7606</v>
      </c>
      <c r="K10" s="195">
        <f t="shared" si="16"/>
        <v>4304</v>
      </c>
      <c r="L10" s="195">
        <f t="shared" si="16"/>
        <v>146398</v>
      </c>
      <c r="M10" s="195">
        <f t="shared" si="16"/>
        <v>79231</v>
      </c>
      <c r="N10" s="195">
        <v>0</v>
      </c>
      <c r="O10" s="195">
        <v>0</v>
      </c>
      <c r="P10" s="195">
        <v>0</v>
      </c>
      <c r="Q10" s="195">
        <v>0</v>
      </c>
      <c r="R10" s="195">
        <v>0</v>
      </c>
      <c r="S10" s="195">
        <v>0</v>
      </c>
      <c r="T10" s="195">
        <f t="shared" si="16"/>
        <v>0</v>
      </c>
      <c r="U10" s="196">
        <f t="shared" si="16"/>
        <v>0</v>
      </c>
      <c r="V10" s="239"/>
      <c r="W10" s="33" t="s">
        <v>160</v>
      </c>
      <c r="X10" s="433">
        <f>X61+X62+X63+X64</f>
        <v>14365</v>
      </c>
      <c r="Y10" s="433">
        <f t="shared" ref="Y10:AR10" si="17">Y61+Y62+Y63+Y64</f>
        <v>7421</v>
      </c>
      <c r="Z10" s="433">
        <f t="shared" si="17"/>
        <v>6692</v>
      </c>
      <c r="AA10" s="433">
        <f t="shared" si="17"/>
        <v>3526</v>
      </c>
      <c r="AB10" s="433">
        <f t="shared" si="17"/>
        <v>4274</v>
      </c>
      <c r="AC10" s="433">
        <f t="shared" si="17"/>
        <v>2370</v>
      </c>
      <c r="AD10" s="433">
        <f t="shared" si="17"/>
        <v>1848</v>
      </c>
      <c r="AE10" s="433">
        <f t="shared" si="17"/>
        <v>997</v>
      </c>
      <c r="AF10" s="433">
        <f t="shared" si="17"/>
        <v>988</v>
      </c>
      <c r="AG10" s="433">
        <f t="shared" si="17"/>
        <v>506</v>
      </c>
      <c r="AH10" s="433">
        <f t="shared" si="17"/>
        <v>28167</v>
      </c>
      <c r="AI10" s="433">
        <f t="shared" si="17"/>
        <v>14820</v>
      </c>
      <c r="AJ10" s="433">
        <v>0</v>
      </c>
      <c r="AK10" s="433">
        <v>0</v>
      </c>
      <c r="AL10" s="433">
        <v>0</v>
      </c>
      <c r="AM10" s="433">
        <v>0</v>
      </c>
      <c r="AN10" s="433">
        <v>0</v>
      </c>
      <c r="AO10" s="433">
        <v>0</v>
      </c>
      <c r="AP10" s="433">
        <v>0</v>
      </c>
      <c r="AQ10" s="574">
        <v>0</v>
      </c>
      <c r="AR10" s="75">
        <v>0</v>
      </c>
      <c r="AS10" s="45"/>
      <c r="AT10" s="33" t="s">
        <v>160</v>
      </c>
      <c r="AU10" s="433">
        <f>AU61+AU62+AU63+AU64</f>
        <v>1202</v>
      </c>
      <c r="AV10" s="433">
        <f t="shared" ref="AV10:BF10" si="18">AV61+AV62+AV63+AV64</f>
        <v>1015</v>
      </c>
      <c r="AW10" s="433">
        <f t="shared" si="18"/>
        <v>900</v>
      </c>
      <c r="AX10" s="433">
        <f t="shared" si="18"/>
        <v>693</v>
      </c>
      <c r="AY10" s="433">
        <f t="shared" si="18"/>
        <v>482</v>
      </c>
      <c r="AZ10" s="433">
        <f t="shared" si="18"/>
        <v>4292</v>
      </c>
      <c r="BA10" s="433">
        <f t="shared" si="18"/>
        <v>0</v>
      </c>
      <c r="BB10" s="433">
        <f t="shared" si="18"/>
        <v>0</v>
      </c>
      <c r="BC10" s="433">
        <f t="shared" si="18"/>
        <v>0</v>
      </c>
      <c r="BD10" s="433">
        <f t="shared" si="18"/>
        <v>1870</v>
      </c>
      <c r="BE10" s="433">
        <f t="shared" si="18"/>
        <v>0</v>
      </c>
      <c r="BF10" s="75">
        <f t="shared" si="18"/>
        <v>88</v>
      </c>
      <c r="BG10" s="433">
        <f>BG61+BG62+BG63+BG64</f>
        <v>1029</v>
      </c>
      <c r="BI10" s="45"/>
      <c r="BJ10" s="33" t="s">
        <v>160</v>
      </c>
      <c r="BK10" s="433">
        <f>SUM(BK61:BK64)</f>
        <v>420</v>
      </c>
      <c r="BL10" s="433">
        <f t="shared" ref="BL10:BS10" si="19">BL61+BL62+BL63+BL64</f>
        <v>1839</v>
      </c>
      <c r="BM10" s="433">
        <f t="shared" si="19"/>
        <v>796</v>
      </c>
      <c r="BN10" s="433">
        <f t="shared" si="19"/>
        <v>1</v>
      </c>
      <c r="BO10" s="433">
        <f>BO61+BO62+BO63+BO64</f>
        <v>3056</v>
      </c>
      <c r="BP10" s="433">
        <v>1471</v>
      </c>
      <c r="BQ10" s="433">
        <f t="shared" si="19"/>
        <v>0</v>
      </c>
      <c r="BR10" s="433">
        <f t="shared" si="19"/>
        <v>0</v>
      </c>
      <c r="BS10" s="433">
        <f t="shared" si="19"/>
        <v>70</v>
      </c>
      <c r="BT10" s="75">
        <v>42</v>
      </c>
      <c r="BU10" s="93"/>
      <c r="BV10" s="93"/>
      <c r="BW10" s="428"/>
    </row>
    <row r="11" spans="1:75" ht="18" customHeight="1">
      <c r="A11" s="199" t="s">
        <v>161</v>
      </c>
      <c r="B11" s="195">
        <f>B70+B71+B72</f>
        <v>47328</v>
      </c>
      <c r="C11" s="195">
        <f>C70+C71+C72</f>
        <v>23932</v>
      </c>
      <c r="D11" s="195">
        <f t="shared" ref="D11:U11" si="20">D70+D71+D72</f>
        <v>27560</v>
      </c>
      <c r="E11" s="195">
        <f t="shared" si="20"/>
        <v>14200</v>
      </c>
      <c r="F11" s="195">
        <f t="shared" si="20"/>
        <v>18001</v>
      </c>
      <c r="G11" s="195">
        <f t="shared" si="20"/>
        <v>9359</v>
      </c>
      <c r="H11" s="195">
        <f t="shared" si="20"/>
        <v>10662</v>
      </c>
      <c r="I11" s="195">
        <f t="shared" si="20"/>
        <v>5498</v>
      </c>
      <c r="J11" s="195">
        <f t="shared" si="20"/>
        <v>6380</v>
      </c>
      <c r="K11" s="195">
        <f t="shared" si="20"/>
        <v>3165</v>
      </c>
      <c r="L11" s="195">
        <f t="shared" si="20"/>
        <v>109931</v>
      </c>
      <c r="M11" s="195">
        <f t="shared" si="20"/>
        <v>56154</v>
      </c>
      <c r="N11" s="195">
        <v>321</v>
      </c>
      <c r="O11" s="195">
        <v>134</v>
      </c>
      <c r="P11" s="195">
        <v>187</v>
      </c>
      <c r="Q11" s="195">
        <v>318</v>
      </c>
      <c r="R11" s="195">
        <v>129</v>
      </c>
      <c r="S11" s="195">
        <v>189</v>
      </c>
      <c r="T11" s="195">
        <f t="shared" si="20"/>
        <v>639</v>
      </c>
      <c r="U11" s="196">
        <f t="shared" si="20"/>
        <v>376</v>
      </c>
      <c r="V11" s="239"/>
      <c r="W11" s="33" t="s">
        <v>161</v>
      </c>
      <c r="X11" s="433">
        <f>X70+X71+X72</f>
        <v>11390</v>
      </c>
      <c r="Y11" s="433">
        <f t="shared" ref="Y11:AR11" si="21">Y70+Y71+Y72</f>
        <v>5704</v>
      </c>
      <c r="Z11" s="433">
        <f t="shared" si="21"/>
        <v>6070</v>
      </c>
      <c r="AA11" s="433">
        <f t="shared" si="21"/>
        <v>3139</v>
      </c>
      <c r="AB11" s="433">
        <f t="shared" si="21"/>
        <v>3680</v>
      </c>
      <c r="AC11" s="433">
        <f t="shared" si="21"/>
        <v>1882</v>
      </c>
      <c r="AD11" s="433">
        <f t="shared" si="21"/>
        <v>1447</v>
      </c>
      <c r="AE11" s="433">
        <f t="shared" si="21"/>
        <v>743</v>
      </c>
      <c r="AF11" s="433">
        <f t="shared" si="21"/>
        <v>585</v>
      </c>
      <c r="AG11" s="433">
        <f t="shared" si="21"/>
        <v>268</v>
      </c>
      <c r="AH11" s="433">
        <f t="shared" si="21"/>
        <v>23172</v>
      </c>
      <c r="AI11" s="433">
        <f t="shared" si="21"/>
        <v>11736</v>
      </c>
      <c r="AJ11" s="433">
        <v>7</v>
      </c>
      <c r="AK11" s="433">
        <v>5</v>
      </c>
      <c r="AL11" s="433">
        <v>2</v>
      </c>
      <c r="AM11" s="433">
        <v>4</v>
      </c>
      <c r="AN11" s="433">
        <v>3</v>
      </c>
      <c r="AO11" s="433">
        <v>1</v>
      </c>
      <c r="AP11" s="433">
        <v>11</v>
      </c>
      <c r="AQ11" s="574">
        <v>8</v>
      </c>
      <c r="AR11" s="75">
        <v>3</v>
      </c>
      <c r="AS11" s="45"/>
      <c r="AT11" s="33" t="s">
        <v>161</v>
      </c>
      <c r="AU11" s="433">
        <f>AU70+AU71+AU72</f>
        <v>891</v>
      </c>
      <c r="AV11" s="433">
        <f t="shared" ref="AV11:BF11" si="22">AV70+AV71+AV72</f>
        <v>778</v>
      </c>
      <c r="AW11" s="433">
        <f t="shared" si="22"/>
        <v>654</v>
      </c>
      <c r="AX11" s="433">
        <f t="shared" si="22"/>
        <v>472</v>
      </c>
      <c r="AY11" s="433">
        <f t="shared" si="22"/>
        <v>335</v>
      </c>
      <c r="AZ11" s="433">
        <f t="shared" si="22"/>
        <v>3130</v>
      </c>
      <c r="BA11" s="433">
        <f t="shared" si="22"/>
        <v>10</v>
      </c>
      <c r="BB11" s="433">
        <f t="shared" si="22"/>
        <v>9</v>
      </c>
      <c r="BC11" s="433">
        <f t="shared" si="22"/>
        <v>19</v>
      </c>
      <c r="BD11" s="433">
        <f t="shared" si="22"/>
        <v>1409</v>
      </c>
      <c r="BE11" s="433">
        <f t="shared" si="22"/>
        <v>16</v>
      </c>
      <c r="BF11" s="75">
        <f t="shared" si="22"/>
        <v>194</v>
      </c>
      <c r="BG11" s="433">
        <f>BG70+BG71+BG72</f>
        <v>704</v>
      </c>
      <c r="BI11" s="45"/>
      <c r="BJ11" s="33" t="s">
        <v>161</v>
      </c>
      <c r="BK11" s="433">
        <f>SUM(BK70:BK72)</f>
        <v>532</v>
      </c>
      <c r="BL11" s="433">
        <f t="shared" ref="BL11:BS11" si="23">BL70+BL71+BL72</f>
        <v>1187</v>
      </c>
      <c r="BM11" s="433">
        <f t="shared" si="23"/>
        <v>475</v>
      </c>
      <c r="BN11" s="433">
        <f t="shared" si="23"/>
        <v>0</v>
      </c>
      <c r="BO11" s="433">
        <f>BO70+BO71+BO72</f>
        <v>2194</v>
      </c>
      <c r="BP11" s="433">
        <v>1081</v>
      </c>
      <c r="BQ11" s="433">
        <f t="shared" si="23"/>
        <v>14</v>
      </c>
      <c r="BR11" s="433">
        <f t="shared" si="23"/>
        <v>0</v>
      </c>
      <c r="BS11" s="433">
        <f t="shared" si="23"/>
        <v>95</v>
      </c>
      <c r="BT11" s="75">
        <v>65</v>
      </c>
      <c r="BU11" s="93"/>
      <c r="BV11" s="93"/>
      <c r="BW11" s="428"/>
    </row>
    <row r="12" spans="1:75" ht="18" customHeight="1">
      <c r="A12" s="199" t="s">
        <v>162</v>
      </c>
      <c r="B12" s="195">
        <f>+B74+B75+B76+B77+B78+B79+B80+B81+B82</f>
        <v>101688</v>
      </c>
      <c r="C12" s="195">
        <f>+C74+C75+C76+C77+C78+C79+C80+C81+C82</f>
        <v>54239</v>
      </c>
      <c r="D12" s="195">
        <f t="shared" ref="D12:U12" si="24">+D74+D75+D76+D77+D78+D79+D80+D81+D82</f>
        <v>54288</v>
      </c>
      <c r="E12" s="195">
        <f t="shared" si="24"/>
        <v>28969</v>
      </c>
      <c r="F12" s="195">
        <f t="shared" si="24"/>
        <v>36096</v>
      </c>
      <c r="G12" s="195">
        <f t="shared" si="24"/>
        <v>19331</v>
      </c>
      <c r="H12" s="195">
        <f t="shared" si="24"/>
        <v>22737</v>
      </c>
      <c r="I12" s="195">
        <f t="shared" si="24"/>
        <v>12385</v>
      </c>
      <c r="J12" s="195">
        <f t="shared" si="24"/>
        <v>14194</v>
      </c>
      <c r="K12" s="195">
        <f t="shared" si="24"/>
        <v>7543</v>
      </c>
      <c r="L12" s="195">
        <f t="shared" si="24"/>
        <v>229003</v>
      </c>
      <c r="M12" s="195">
        <f t="shared" si="24"/>
        <v>122467</v>
      </c>
      <c r="N12" s="195">
        <v>506</v>
      </c>
      <c r="O12" s="195">
        <v>244</v>
      </c>
      <c r="P12" s="195">
        <v>262</v>
      </c>
      <c r="Q12" s="195">
        <v>428</v>
      </c>
      <c r="R12" s="195">
        <v>221</v>
      </c>
      <c r="S12" s="195">
        <v>207</v>
      </c>
      <c r="T12" s="195">
        <f t="shared" si="24"/>
        <v>934</v>
      </c>
      <c r="U12" s="196">
        <f t="shared" si="24"/>
        <v>469</v>
      </c>
      <c r="V12" s="239"/>
      <c r="W12" s="33" t="s">
        <v>162</v>
      </c>
      <c r="X12" s="433">
        <f>+X74+X75+X76+X77+X78+X79+X80+X81+X82</f>
        <v>18763</v>
      </c>
      <c r="Y12" s="433">
        <f t="shared" ref="Y12:AR12" si="25">+Y74+Y75+Y76+Y77+Y78+Y79+Y80+Y81+Y82</f>
        <v>9792</v>
      </c>
      <c r="Z12" s="433">
        <f t="shared" si="25"/>
        <v>9298</v>
      </c>
      <c r="AA12" s="433">
        <f t="shared" si="25"/>
        <v>4787</v>
      </c>
      <c r="AB12" s="433">
        <f t="shared" si="25"/>
        <v>6161</v>
      </c>
      <c r="AC12" s="433">
        <f t="shared" si="25"/>
        <v>3215</v>
      </c>
      <c r="AD12" s="433">
        <f t="shared" si="25"/>
        <v>2872</v>
      </c>
      <c r="AE12" s="433">
        <f t="shared" si="25"/>
        <v>1577</v>
      </c>
      <c r="AF12" s="433">
        <f t="shared" si="25"/>
        <v>1331</v>
      </c>
      <c r="AG12" s="433">
        <f t="shared" si="25"/>
        <v>685</v>
      </c>
      <c r="AH12" s="433">
        <f t="shared" si="25"/>
        <v>38425</v>
      </c>
      <c r="AI12" s="433">
        <f t="shared" si="25"/>
        <v>20056</v>
      </c>
      <c r="AJ12" s="433">
        <v>28</v>
      </c>
      <c r="AK12" s="433">
        <v>14</v>
      </c>
      <c r="AL12" s="433">
        <v>14</v>
      </c>
      <c r="AM12" s="433">
        <v>3</v>
      </c>
      <c r="AN12" s="433">
        <v>1</v>
      </c>
      <c r="AO12" s="433">
        <v>2</v>
      </c>
      <c r="AP12" s="433">
        <v>31</v>
      </c>
      <c r="AQ12" s="574">
        <v>15</v>
      </c>
      <c r="AR12" s="75">
        <v>16</v>
      </c>
      <c r="AS12" s="45"/>
      <c r="AT12" s="33" t="s">
        <v>162</v>
      </c>
      <c r="AU12" s="433">
        <f>+AU74+AU75+AU76+AU77+AU78+AU79+AU80+AU81+AU82</f>
        <v>1873</v>
      </c>
      <c r="AV12" s="433">
        <f t="shared" ref="AV12:BF12" si="26">+AV74+AV75+AV76+AV77+AV78+AV79+AV80+AV81+AV82</f>
        <v>1549</v>
      </c>
      <c r="AW12" s="433">
        <f t="shared" si="26"/>
        <v>1282</v>
      </c>
      <c r="AX12" s="433">
        <f t="shared" si="26"/>
        <v>980</v>
      </c>
      <c r="AY12" s="433">
        <f t="shared" si="26"/>
        <v>722</v>
      </c>
      <c r="AZ12" s="433">
        <f t="shared" si="26"/>
        <v>6406</v>
      </c>
      <c r="BA12" s="433">
        <f t="shared" si="26"/>
        <v>12</v>
      </c>
      <c r="BB12" s="433">
        <f t="shared" si="26"/>
        <v>12</v>
      </c>
      <c r="BC12" s="433">
        <f t="shared" si="26"/>
        <v>24</v>
      </c>
      <c r="BD12" s="433">
        <f t="shared" si="26"/>
        <v>2760</v>
      </c>
      <c r="BE12" s="433">
        <f t="shared" si="26"/>
        <v>19</v>
      </c>
      <c r="BF12" s="75">
        <f t="shared" si="26"/>
        <v>338</v>
      </c>
      <c r="BG12" s="433">
        <f>+BG74+BG75+BG76+BG77+BG78+BG79+BG80+BG81+BG82</f>
        <v>1403</v>
      </c>
      <c r="BI12" s="45"/>
      <c r="BJ12" s="33" t="s">
        <v>162</v>
      </c>
      <c r="BK12" s="433">
        <f>SUM(BK74:BK82)</f>
        <v>1044</v>
      </c>
      <c r="BL12" s="433">
        <f t="shared" ref="BL12:BS12" si="27">+BL74+BL75+BL76+BL77+BL78+BL79+BL80+BL81+BL82</f>
        <v>2449</v>
      </c>
      <c r="BM12" s="433">
        <f t="shared" si="27"/>
        <v>1466</v>
      </c>
      <c r="BN12" s="433">
        <f t="shared" si="27"/>
        <v>0</v>
      </c>
      <c r="BO12" s="433">
        <f>+BO74+BO75+BO76+BO77+BO78+BO79+BO80+BO81+BO82</f>
        <v>4959</v>
      </c>
      <c r="BP12" s="433">
        <v>2440</v>
      </c>
      <c r="BQ12" s="433">
        <f t="shared" si="27"/>
        <v>17</v>
      </c>
      <c r="BR12" s="433">
        <f t="shared" si="27"/>
        <v>0</v>
      </c>
      <c r="BS12" s="433">
        <f t="shared" si="27"/>
        <v>449</v>
      </c>
      <c r="BT12" s="75">
        <v>265</v>
      </c>
      <c r="BU12" s="93"/>
      <c r="BV12" s="93"/>
      <c r="BW12" s="428"/>
    </row>
    <row r="13" spans="1:75" ht="18" customHeight="1">
      <c r="A13" s="199" t="s">
        <v>163</v>
      </c>
      <c r="B13" s="195">
        <f>+B84+B85+B86+B87+B88</f>
        <v>82919</v>
      </c>
      <c r="C13" s="195">
        <f>+C84+C85+C86+C87+C88</f>
        <v>41223</v>
      </c>
      <c r="D13" s="195">
        <f t="shared" ref="D13:U13" si="28">+D84+D85+D86+D87+D88</f>
        <v>44130</v>
      </c>
      <c r="E13" s="195">
        <f t="shared" si="28"/>
        <v>21594</v>
      </c>
      <c r="F13" s="195">
        <f t="shared" si="28"/>
        <v>31667</v>
      </c>
      <c r="G13" s="195">
        <f t="shared" si="28"/>
        <v>15264</v>
      </c>
      <c r="H13" s="195">
        <f t="shared" si="28"/>
        <v>19079</v>
      </c>
      <c r="I13" s="195">
        <f t="shared" si="28"/>
        <v>8952</v>
      </c>
      <c r="J13" s="195">
        <f t="shared" si="28"/>
        <v>14707</v>
      </c>
      <c r="K13" s="195">
        <f t="shared" si="28"/>
        <v>6639</v>
      </c>
      <c r="L13" s="195">
        <f t="shared" si="28"/>
        <v>192502</v>
      </c>
      <c r="M13" s="195">
        <f t="shared" si="28"/>
        <v>93672</v>
      </c>
      <c r="N13" s="195">
        <v>0</v>
      </c>
      <c r="O13" s="195">
        <v>0</v>
      </c>
      <c r="P13" s="195">
        <v>0</v>
      </c>
      <c r="Q13" s="195">
        <v>0</v>
      </c>
      <c r="R13" s="195">
        <v>0</v>
      </c>
      <c r="S13" s="195">
        <v>0</v>
      </c>
      <c r="T13" s="195">
        <f t="shared" si="28"/>
        <v>0</v>
      </c>
      <c r="U13" s="196">
        <f t="shared" si="28"/>
        <v>0</v>
      </c>
      <c r="V13" s="239"/>
      <c r="W13" s="33" t="s">
        <v>163</v>
      </c>
      <c r="X13" s="433">
        <f>+X84+X85+X86+X87+X88</f>
        <v>13500</v>
      </c>
      <c r="Y13" s="433">
        <f t="shared" ref="Y13:AR13" si="29">+Y84+Y85+Y86+Y87+Y88</f>
        <v>6515</v>
      </c>
      <c r="Z13" s="433">
        <f t="shared" si="29"/>
        <v>12587</v>
      </c>
      <c r="AA13" s="433">
        <f t="shared" si="29"/>
        <v>6017</v>
      </c>
      <c r="AB13" s="433">
        <f t="shared" si="29"/>
        <v>9154</v>
      </c>
      <c r="AC13" s="433">
        <f t="shared" si="29"/>
        <v>4335</v>
      </c>
      <c r="AD13" s="433">
        <f t="shared" si="29"/>
        <v>2217</v>
      </c>
      <c r="AE13" s="433">
        <f t="shared" si="29"/>
        <v>996</v>
      </c>
      <c r="AF13" s="433">
        <f t="shared" si="29"/>
        <v>3129</v>
      </c>
      <c r="AG13" s="433">
        <f t="shared" si="29"/>
        <v>1427</v>
      </c>
      <c r="AH13" s="433">
        <f t="shared" si="29"/>
        <v>40587</v>
      </c>
      <c r="AI13" s="433">
        <f t="shared" si="29"/>
        <v>19290</v>
      </c>
      <c r="AJ13" s="433">
        <v>0</v>
      </c>
      <c r="AK13" s="433">
        <v>0</v>
      </c>
      <c r="AL13" s="433">
        <v>0</v>
      </c>
      <c r="AM13" s="433">
        <v>0</v>
      </c>
      <c r="AN13" s="433">
        <v>0</v>
      </c>
      <c r="AO13" s="433">
        <v>0</v>
      </c>
      <c r="AP13" s="433">
        <v>0</v>
      </c>
      <c r="AQ13" s="574">
        <v>0</v>
      </c>
      <c r="AR13" s="75">
        <v>0</v>
      </c>
      <c r="AS13" s="45"/>
      <c r="AT13" s="33" t="s">
        <v>163</v>
      </c>
      <c r="AU13" s="433">
        <f>+AU84+AU85+AU86+AU87+AU88</f>
        <v>1370</v>
      </c>
      <c r="AV13" s="433">
        <f t="shared" ref="AV13:BF13" si="30">+AV84+AV85+AV86+AV87+AV88</f>
        <v>1195</v>
      </c>
      <c r="AW13" s="433">
        <f t="shared" si="30"/>
        <v>1089</v>
      </c>
      <c r="AX13" s="433">
        <f t="shared" si="30"/>
        <v>860</v>
      </c>
      <c r="AY13" s="433">
        <f t="shared" si="30"/>
        <v>742</v>
      </c>
      <c r="AZ13" s="433">
        <f t="shared" si="30"/>
        <v>5256</v>
      </c>
      <c r="BA13" s="433">
        <f t="shared" si="30"/>
        <v>0</v>
      </c>
      <c r="BB13" s="433">
        <f t="shared" si="30"/>
        <v>0</v>
      </c>
      <c r="BC13" s="433">
        <f t="shared" si="30"/>
        <v>0</v>
      </c>
      <c r="BD13" s="433">
        <f t="shared" si="30"/>
        <v>3169</v>
      </c>
      <c r="BE13" s="433">
        <f t="shared" si="30"/>
        <v>0</v>
      </c>
      <c r="BF13" s="75">
        <f t="shared" si="30"/>
        <v>204</v>
      </c>
      <c r="BG13" s="433">
        <f>+BG84+BG85+BG86+BG87+BG88</f>
        <v>1129</v>
      </c>
      <c r="BI13" s="45"/>
      <c r="BJ13" s="33" t="s">
        <v>163</v>
      </c>
      <c r="BK13" s="433">
        <f>SUM(BK84:BK88)</f>
        <v>970</v>
      </c>
      <c r="BL13" s="433">
        <f t="shared" ref="BL13:BS13" si="31">+BL84+BL85+BL86+BL87+BL88</f>
        <v>2577</v>
      </c>
      <c r="BM13" s="433">
        <f t="shared" si="31"/>
        <v>719</v>
      </c>
      <c r="BN13" s="433">
        <f t="shared" si="31"/>
        <v>0</v>
      </c>
      <c r="BO13" s="433">
        <f>+BO84+BO85+BO86+BO87+BO88</f>
        <v>4266</v>
      </c>
      <c r="BP13" s="433">
        <v>1810</v>
      </c>
      <c r="BQ13" s="433">
        <f t="shared" si="31"/>
        <v>0</v>
      </c>
      <c r="BR13" s="433">
        <f t="shared" si="31"/>
        <v>0</v>
      </c>
      <c r="BS13" s="433">
        <f t="shared" si="31"/>
        <v>27</v>
      </c>
      <c r="BT13" s="75">
        <v>17</v>
      </c>
      <c r="BU13" s="93"/>
      <c r="BV13" s="93"/>
      <c r="BW13" s="428"/>
    </row>
    <row r="14" spans="1:75" ht="18" customHeight="1">
      <c r="A14" s="199" t="s">
        <v>164</v>
      </c>
      <c r="B14" s="195">
        <f>SUM(B90:B96)</f>
        <v>84886</v>
      </c>
      <c r="C14" s="195">
        <f>SUM(C90:C96)</f>
        <v>41912</v>
      </c>
      <c r="D14" s="195">
        <f t="shared" ref="D14:U14" si="32">SUM(D90:D96)</f>
        <v>56471</v>
      </c>
      <c r="E14" s="195">
        <f t="shared" si="32"/>
        <v>27633</v>
      </c>
      <c r="F14" s="195">
        <f t="shared" si="32"/>
        <v>45507</v>
      </c>
      <c r="G14" s="195">
        <f t="shared" si="32"/>
        <v>22413</v>
      </c>
      <c r="H14" s="195">
        <f t="shared" si="32"/>
        <v>28818</v>
      </c>
      <c r="I14" s="195">
        <f t="shared" si="32"/>
        <v>14495</v>
      </c>
      <c r="J14" s="195">
        <f t="shared" si="32"/>
        <v>21840</v>
      </c>
      <c r="K14" s="195">
        <f t="shared" si="32"/>
        <v>11040</v>
      </c>
      <c r="L14" s="195">
        <f t="shared" si="32"/>
        <v>237522</v>
      </c>
      <c r="M14" s="195">
        <f t="shared" si="32"/>
        <v>117493</v>
      </c>
      <c r="N14" s="195">
        <v>1538</v>
      </c>
      <c r="O14" s="195">
        <v>776</v>
      </c>
      <c r="P14" s="195">
        <v>762</v>
      </c>
      <c r="Q14" s="195">
        <v>1333</v>
      </c>
      <c r="R14" s="195">
        <v>668</v>
      </c>
      <c r="S14" s="195">
        <v>665</v>
      </c>
      <c r="T14" s="195">
        <f t="shared" si="32"/>
        <v>2871</v>
      </c>
      <c r="U14" s="196">
        <f t="shared" si="32"/>
        <v>1427</v>
      </c>
      <c r="V14" s="239"/>
      <c r="W14" s="33" t="s">
        <v>164</v>
      </c>
      <c r="X14" s="433">
        <f>SUM(X90:X96)</f>
        <v>23842</v>
      </c>
      <c r="Y14" s="433">
        <f t="shared" ref="Y14:AR14" si="33">SUM(Y90:Y96)</f>
        <v>11496</v>
      </c>
      <c r="Z14" s="433">
        <f t="shared" si="33"/>
        <v>19426</v>
      </c>
      <c r="AA14" s="433">
        <f t="shared" si="33"/>
        <v>9068</v>
      </c>
      <c r="AB14" s="433">
        <f t="shared" si="33"/>
        <v>15411</v>
      </c>
      <c r="AC14" s="433">
        <f t="shared" si="33"/>
        <v>7239</v>
      </c>
      <c r="AD14" s="433">
        <f t="shared" si="33"/>
        <v>5698</v>
      </c>
      <c r="AE14" s="433">
        <f t="shared" si="33"/>
        <v>2724</v>
      </c>
      <c r="AF14" s="433">
        <f t="shared" si="33"/>
        <v>5304</v>
      </c>
      <c r="AG14" s="433">
        <f t="shared" si="33"/>
        <v>2551</v>
      </c>
      <c r="AH14" s="433">
        <f t="shared" si="33"/>
        <v>69681</v>
      </c>
      <c r="AI14" s="433">
        <f t="shared" si="33"/>
        <v>33078</v>
      </c>
      <c r="AJ14" s="433">
        <v>286</v>
      </c>
      <c r="AK14" s="433">
        <v>165</v>
      </c>
      <c r="AL14" s="433">
        <v>121</v>
      </c>
      <c r="AM14" s="433">
        <v>150</v>
      </c>
      <c r="AN14" s="433">
        <v>90</v>
      </c>
      <c r="AO14" s="433">
        <v>60</v>
      </c>
      <c r="AP14" s="433">
        <v>436</v>
      </c>
      <c r="AQ14" s="574">
        <v>255</v>
      </c>
      <c r="AR14" s="75">
        <v>181</v>
      </c>
      <c r="AS14" s="45"/>
      <c r="AT14" s="33" t="s">
        <v>164</v>
      </c>
      <c r="AU14" s="433">
        <f>SUM(AU90:AU96)</f>
        <v>1817</v>
      </c>
      <c r="AV14" s="433">
        <f t="shared" ref="AV14:BF14" si="34">SUM(AV90:AV96)</f>
        <v>1761</v>
      </c>
      <c r="AW14" s="433">
        <f t="shared" si="34"/>
        <v>1642</v>
      </c>
      <c r="AX14" s="433">
        <f t="shared" si="34"/>
        <v>1202</v>
      </c>
      <c r="AY14" s="433">
        <f t="shared" si="34"/>
        <v>1085</v>
      </c>
      <c r="AZ14" s="433">
        <f t="shared" si="34"/>
        <v>7507</v>
      </c>
      <c r="BA14" s="433">
        <f t="shared" si="34"/>
        <v>37</v>
      </c>
      <c r="BB14" s="433">
        <f t="shared" si="34"/>
        <v>33</v>
      </c>
      <c r="BC14" s="433">
        <f t="shared" si="34"/>
        <v>70</v>
      </c>
      <c r="BD14" s="433">
        <f t="shared" si="34"/>
        <v>5033</v>
      </c>
      <c r="BE14" s="433">
        <f t="shared" si="34"/>
        <v>53</v>
      </c>
      <c r="BF14" s="75">
        <f t="shared" si="34"/>
        <v>367</v>
      </c>
      <c r="BG14" s="433">
        <f>SUM(BG90:BG96)</f>
        <v>1597</v>
      </c>
      <c r="BI14" s="45"/>
      <c r="BJ14" s="33" t="s">
        <v>164</v>
      </c>
      <c r="BK14" s="433">
        <f>SUM(BK90:BK96)</f>
        <v>1938</v>
      </c>
      <c r="BL14" s="433">
        <f t="shared" ref="BL14:BS14" si="35">SUM(BL90:BL96)</f>
        <v>2964</v>
      </c>
      <c r="BM14" s="433">
        <f t="shared" si="35"/>
        <v>711</v>
      </c>
      <c r="BN14" s="433">
        <f t="shared" si="35"/>
        <v>4</v>
      </c>
      <c r="BO14" s="433">
        <f>SUM(BO90:BO96)</f>
        <v>5617</v>
      </c>
      <c r="BP14" s="433">
        <v>3006</v>
      </c>
      <c r="BQ14" s="433">
        <f t="shared" si="35"/>
        <v>62</v>
      </c>
      <c r="BR14" s="433">
        <f t="shared" si="35"/>
        <v>0</v>
      </c>
      <c r="BS14" s="433">
        <f t="shared" si="35"/>
        <v>136</v>
      </c>
      <c r="BT14" s="75">
        <v>91</v>
      </c>
      <c r="BU14" s="93"/>
      <c r="BV14" s="93"/>
      <c r="BW14" s="428"/>
    </row>
    <row r="15" spans="1:75" ht="18" customHeight="1">
      <c r="A15" s="199" t="s">
        <v>165</v>
      </c>
      <c r="B15" s="195">
        <f>SUM(B98:B100)</f>
        <v>16912</v>
      </c>
      <c r="C15" s="195">
        <f>SUM(C98:C100)</f>
        <v>8351</v>
      </c>
      <c r="D15" s="195">
        <f t="shared" ref="D15:U15" si="36">SUM(D98:D100)</f>
        <v>11678</v>
      </c>
      <c r="E15" s="195">
        <f t="shared" si="36"/>
        <v>5725</v>
      </c>
      <c r="F15" s="195">
        <f t="shared" si="36"/>
        <v>9816</v>
      </c>
      <c r="G15" s="195">
        <f t="shared" si="36"/>
        <v>4869</v>
      </c>
      <c r="H15" s="195">
        <f t="shared" si="36"/>
        <v>6542</v>
      </c>
      <c r="I15" s="195">
        <f t="shared" si="36"/>
        <v>3271</v>
      </c>
      <c r="J15" s="195">
        <f t="shared" si="36"/>
        <v>4260</v>
      </c>
      <c r="K15" s="195">
        <f t="shared" si="36"/>
        <v>2156</v>
      </c>
      <c r="L15" s="195">
        <f t="shared" si="36"/>
        <v>49208</v>
      </c>
      <c r="M15" s="195">
        <f t="shared" si="36"/>
        <v>24372</v>
      </c>
      <c r="N15" s="195">
        <v>0</v>
      </c>
      <c r="O15" s="195">
        <v>0</v>
      </c>
      <c r="P15" s="195">
        <v>0</v>
      </c>
      <c r="Q15" s="195">
        <v>0</v>
      </c>
      <c r="R15" s="195">
        <v>0</v>
      </c>
      <c r="S15" s="195">
        <v>0</v>
      </c>
      <c r="T15" s="195">
        <f t="shared" si="36"/>
        <v>0</v>
      </c>
      <c r="U15" s="196">
        <f t="shared" si="36"/>
        <v>0</v>
      </c>
      <c r="V15" s="239"/>
      <c r="W15" s="33" t="s">
        <v>165</v>
      </c>
      <c r="X15" s="433">
        <f>SUM(X98:X100)</f>
        <v>4914</v>
      </c>
      <c r="Y15" s="433">
        <f t="shared" ref="Y15:AR15" si="37">SUM(Y98:Y100)</f>
        <v>2294</v>
      </c>
      <c r="Z15" s="433">
        <f t="shared" si="37"/>
        <v>3193</v>
      </c>
      <c r="AA15" s="433">
        <f t="shared" si="37"/>
        <v>1469</v>
      </c>
      <c r="AB15" s="433">
        <f t="shared" si="37"/>
        <v>2819</v>
      </c>
      <c r="AC15" s="433">
        <f t="shared" si="37"/>
        <v>1371</v>
      </c>
      <c r="AD15" s="433">
        <f t="shared" si="37"/>
        <v>1561</v>
      </c>
      <c r="AE15" s="433">
        <f t="shared" si="37"/>
        <v>765</v>
      </c>
      <c r="AF15" s="433">
        <f t="shared" si="37"/>
        <v>975</v>
      </c>
      <c r="AG15" s="433">
        <f t="shared" si="37"/>
        <v>452</v>
      </c>
      <c r="AH15" s="433">
        <f t="shared" si="37"/>
        <v>13462</v>
      </c>
      <c r="AI15" s="433">
        <f t="shared" si="37"/>
        <v>6351</v>
      </c>
      <c r="AJ15" s="433">
        <v>0</v>
      </c>
      <c r="AK15" s="433">
        <v>0</v>
      </c>
      <c r="AL15" s="433">
        <v>0</v>
      </c>
      <c r="AM15" s="433">
        <v>0</v>
      </c>
      <c r="AN15" s="433">
        <v>0</v>
      </c>
      <c r="AO15" s="433">
        <v>0</v>
      </c>
      <c r="AP15" s="433">
        <v>0</v>
      </c>
      <c r="AQ15" s="574">
        <v>0</v>
      </c>
      <c r="AR15" s="75">
        <v>0</v>
      </c>
      <c r="AS15" s="45"/>
      <c r="AT15" s="33" t="s">
        <v>165</v>
      </c>
      <c r="AU15" s="433">
        <f>SUM(AU98:AU100)</f>
        <v>476</v>
      </c>
      <c r="AV15" s="433">
        <f t="shared" ref="AV15:BF15" si="38">SUM(AV98:AV100)</f>
        <v>467</v>
      </c>
      <c r="AW15" s="433">
        <f t="shared" si="38"/>
        <v>429</v>
      </c>
      <c r="AX15" s="433">
        <f t="shared" si="38"/>
        <v>361</v>
      </c>
      <c r="AY15" s="433">
        <f t="shared" si="38"/>
        <v>280</v>
      </c>
      <c r="AZ15" s="433">
        <f t="shared" si="38"/>
        <v>2013</v>
      </c>
      <c r="BA15" s="433">
        <f t="shared" si="38"/>
        <v>0</v>
      </c>
      <c r="BB15" s="433">
        <f t="shared" si="38"/>
        <v>0</v>
      </c>
      <c r="BC15" s="433">
        <f t="shared" si="38"/>
        <v>0</v>
      </c>
      <c r="BD15" s="433">
        <f t="shared" si="38"/>
        <v>988</v>
      </c>
      <c r="BE15" s="433">
        <f t="shared" si="38"/>
        <v>0</v>
      </c>
      <c r="BF15" s="75">
        <f t="shared" si="38"/>
        <v>58</v>
      </c>
      <c r="BG15" s="433">
        <f>SUM(BG98:BG100)</f>
        <v>425</v>
      </c>
      <c r="BI15" s="45"/>
      <c r="BJ15" s="33" t="s">
        <v>165</v>
      </c>
      <c r="BK15" s="433">
        <f>SUM(BK98:BK100)</f>
        <v>307</v>
      </c>
      <c r="BL15" s="433">
        <f t="shared" ref="BL15:BS15" si="39">SUM(BL98:BL100)</f>
        <v>634</v>
      </c>
      <c r="BM15" s="433">
        <f t="shared" si="39"/>
        <v>256</v>
      </c>
      <c r="BN15" s="433">
        <f t="shared" si="39"/>
        <v>0</v>
      </c>
      <c r="BO15" s="433">
        <f>SUM(BO98:BO100)</f>
        <v>1197</v>
      </c>
      <c r="BP15" s="433">
        <v>493</v>
      </c>
      <c r="BQ15" s="433">
        <f t="shared" si="39"/>
        <v>0</v>
      </c>
      <c r="BR15" s="433">
        <f t="shared" si="39"/>
        <v>0</v>
      </c>
      <c r="BS15" s="433">
        <f t="shared" si="39"/>
        <v>327</v>
      </c>
      <c r="BT15" s="75">
        <v>178</v>
      </c>
      <c r="BU15" s="93"/>
      <c r="BV15" s="93"/>
      <c r="BW15" s="428"/>
    </row>
    <row r="16" spans="1:75" ht="18" customHeight="1">
      <c r="A16" s="199" t="s">
        <v>166</v>
      </c>
      <c r="B16" s="195">
        <f>SUM(B106:B111)</f>
        <v>32456</v>
      </c>
      <c r="C16" s="195">
        <f>SUM(C106:C111)</f>
        <v>16075</v>
      </c>
      <c r="D16" s="195">
        <f t="shared" ref="D16:U16" si="40">SUM(D106:D111)</f>
        <v>21605</v>
      </c>
      <c r="E16" s="195">
        <f t="shared" si="40"/>
        <v>10674</v>
      </c>
      <c r="F16" s="195">
        <f t="shared" si="40"/>
        <v>18348</v>
      </c>
      <c r="G16" s="195">
        <f t="shared" si="40"/>
        <v>9153</v>
      </c>
      <c r="H16" s="195">
        <f t="shared" si="40"/>
        <v>12876</v>
      </c>
      <c r="I16" s="195">
        <f t="shared" si="40"/>
        <v>6516</v>
      </c>
      <c r="J16" s="195">
        <f t="shared" si="40"/>
        <v>9233</v>
      </c>
      <c r="K16" s="195">
        <f t="shared" si="40"/>
        <v>4673</v>
      </c>
      <c r="L16" s="195">
        <f t="shared" si="40"/>
        <v>94518</v>
      </c>
      <c r="M16" s="195">
        <f t="shared" si="40"/>
        <v>47091</v>
      </c>
      <c r="N16" s="195">
        <v>1604</v>
      </c>
      <c r="O16" s="195">
        <v>790</v>
      </c>
      <c r="P16" s="195">
        <v>814</v>
      </c>
      <c r="Q16" s="195">
        <v>1670</v>
      </c>
      <c r="R16" s="195">
        <v>843</v>
      </c>
      <c r="S16" s="195">
        <v>827</v>
      </c>
      <c r="T16" s="195">
        <f t="shared" si="40"/>
        <v>3274</v>
      </c>
      <c r="U16" s="196">
        <f t="shared" si="40"/>
        <v>1641</v>
      </c>
      <c r="V16" s="239"/>
      <c r="W16" s="33" t="s">
        <v>166</v>
      </c>
      <c r="X16" s="433">
        <f>SUM(X106:X111)</f>
        <v>6225</v>
      </c>
      <c r="Y16" s="433">
        <f t="shared" ref="Y16:AR16" si="41">SUM(Y106:Y111)</f>
        <v>2911</v>
      </c>
      <c r="Z16" s="433">
        <f t="shared" si="41"/>
        <v>5116</v>
      </c>
      <c r="AA16" s="433">
        <f t="shared" si="41"/>
        <v>2392</v>
      </c>
      <c r="AB16" s="433">
        <f t="shared" si="41"/>
        <v>4592</v>
      </c>
      <c r="AC16" s="433">
        <f t="shared" si="41"/>
        <v>2291</v>
      </c>
      <c r="AD16" s="433">
        <f t="shared" si="41"/>
        <v>2220</v>
      </c>
      <c r="AE16" s="433">
        <f t="shared" si="41"/>
        <v>1062</v>
      </c>
      <c r="AF16" s="433">
        <f t="shared" si="41"/>
        <v>1835</v>
      </c>
      <c r="AG16" s="433">
        <f t="shared" si="41"/>
        <v>906</v>
      </c>
      <c r="AH16" s="433">
        <f t="shared" si="41"/>
        <v>19988</v>
      </c>
      <c r="AI16" s="433">
        <f t="shared" si="41"/>
        <v>9562</v>
      </c>
      <c r="AJ16" s="433">
        <v>259</v>
      </c>
      <c r="AK16" s="433">
        <v>123</v>
      </c>
      <c r="AL16" s="433">
        <v>136</v>
      </c>
      <c r="AM16" s="433">
        <v>191</v>
      </c>
      <c r="AN16" s="433">
        <v>114</v>
      </c>
      <c r="AO16" s="433">
        <v>77</v>
      </c>
      <c r="AP16" s="433">
        <v>450</v>
      </c>
      <c r="AQ16" s="574">
        <v>237</v>
      </c>
      <c r="AR16" s="75">
        <v>213</v>
      </c>
      <c r="AS16" s="45"/>
      <c r="AT16" s="33" t="s">
        <v>166</v>
      </c>
      <c r="AU16" s="433">
        <f>SUM(AU106:AU111)</f>
        <v>759</v>
      </c>
      <c r="AV16" s="433">
        <f t="shared" ref="AV16:BF16" si="42">SUM(AV106:AV111)</f>
        <v>723</v>
      </c>
      <c r="AW16" s="433">
        <f t="shared" si="42"/>
        <v>695</v>
      </c>
      <c r="AX16" s="433">
        <f t="shared" si="42"/>
        <v>570</v>
      </c>
      <c r="AY16" s="433">
        <f t="shared" si="42"/>
        <v>446</v>
      </c>
      <c r="AZ16" s="433">
        <f t="shared" si="42"/>
        <v>3193</v>
      </c>
      <c r="BA16" s="433">
        <f t="shared" si="42"/>
        <v>32</v>
      </c>
      <c r="BB16" s="433">
        <f t="shared" si="42"/>
        <v>37</v>
      </c>
      <c r="BC16" s="433">
        <f t="shared" si="42"/>
        <v>69</v>
      </c>
      <c r="BD16" s="433">
        <f t="shared" si="42"/>
        <v>1641</v>
      </c>
      <c r="BE16" s="433">
        <f t="shared" si="42"/>
        <v>58</v>
      </c>
      <c r="BF16" s="75">
        <f t="shared" si="42"/>
        <v>38</v>
      </c>
      <c r="BG16" s="433">
        <f>SUM(BG106:BG111)</f>
        <v>638</v>
      </c>
      <c r="BI16" s="45"/>
      <c r="BJ16" s="33" t="s">
        <v>166</v>
      </c>
      <c r="BK16" s="433">
        <f>SUM(BK106:BK111)</f>
        <v>690</v>
      </c>
      <c r="BL16" s="433">
        <f t="shared" ref="BL16:BR16" si="43">SUM(BL106:BL111)</f>
        <v>1129</v>
      </c>
      <c r="BM16" s="433">
        <f t="shared" si="43"/>
        <v>536</v>
      </c>
      <c r="BN16" s="433">
        <f t="shared" si="43"/>
        <v>0</v>
      </c>
      <c r="BO16" s="433">
        <f>SUM(BO106:BO111)</f>
        <v>2355</v>
      </c>
      <c r="BP16" s="433">
        <v>1182</v>
      </c>
      <c r="BQ16" s="433">
        <f t="shared" si="43"/>
        <v>48</v>
      </c>
      <c r="BR16" s="433">
        <f t="shared" si="43"/>
        <v>0</v>
      </c>
      <c r="BS16" s="433">
        <f>SUM(BS106:BS111)</f>
        <v>115</v>
      </c>
      <c r="BT16" s="75">
        <v>72</v>
      </c>
      <c r="BU16" s="93"/>
      <c r="BV16" s="93"/>
      <c r="BW16" s="428"/>
    </row>
    <row r="17" spans="1:75" ht="18" customHeight="1">
      <c r="A17" s="199" t="s">
        <v>167</v>
      </c>
      <c r="B17" s="195">
        <f>SUM(B113:B114)</f>
        <v>22723</v>
      </c>
      <c r="C17" s="195">
        <f>SUM(C113:C114)</f>
        <v>10993</v>
      </c>
      <c r="D17" s="195">
        <f t="shared" ref="D17:U17" si="44">SUM(D113:D114)</f>
        <v>17371</v>
      </c>
      <c r="E17" s="195">
        <f t="shared" si="44"/>
        <v>8419</v>
      </c>
      <c r="F17" s="195">
        <f t="shared" si="44"/>
        <v>14945</v>
      </c>
      <c r="G17" s="195">
        <f t="shared" si="44"/>
        <v>7267</v>
      </c>
      <c r="H17" s="195">
        <f t="shared" si="44"/>
        <v>11225</v>
      </c>
      <c r="I17" s="195">
        <f t="shared" si="44"/>
        <v>5631</v>
      </c>
      <c r="J17" s="195">
        <f t="shared" si="44"/>
        <v>7243</v>
      </c>
      <c r="K17" s="195">
        <f t="shared" si="44"/>
        <v>3624</v>
      </c>
      <c r="L17" s="195">
        <f t="shared" si="44"/>
        <v>73507</v>
      </c>
      <c r="M17" s="195">
        <f t="shared" si="44"/>
        <v>35934</v>
      </c>
      <c r="N17" s="195">
        <v>0</v>
      </c>
      <c r="O17" s="195">
        <v>0</v>
      </c>
      <c r="P17" s="195">
        <v>0</v>
      </c>
      <c r="Q17" s="195">
        <v>0</v>
      </c>
      <c r="R17" s="195">
        <v>0</v>
      </c>
      <c r="S17" s="195">
        <v>0</v>
      </c>
      <c r="T17" s="195">
        <f t="shared" si="44"/>
        <v>0</v>
      </c>
      <c r="U17" s="196">
        <f t="shared" si="44"/>
        <v>0</v>
      </c>
      <c r="V17" s="239"/>
      <c r="W17" s="33" t="s">
        <v>167</v>
      </c>
      <c r="X17" s="433">
        <f>SUM(X113:X114)</f>
        <v>5211</v>
      </c>
      <c r="Y17" s="433">
        <f t="shared" ref="Y17:AR17" si="45">SUM(Y113:Y114)</f>
        <v>2326</v>
      </c>
      <c r="Z17" s="433">
        <f t="shared" si="45"/>
        <v>4072</v>
      </c>
      <c r="AA17" s="433">
        <f t="shared" si="45"/>
        <v>1865</v>
      </c>
      <c r="AB17" s="433">
        <f t="shared" si="45"/>
        <v>3616</v>
      </c>
      <c r="AC17" s="433">
        <f t="shared" si="45"/>
        <v>1668</v>
      </c>
      <c r="AD17" s="433">
        <f t="shared" si="45"/>
        <v>2156</v>
      </c>
      <c r="AE17" s="433">
        <f t="shared" si="45"/>
        <v>1022</v>
      </c>
      <c r="AF17" s="433">
        <f t="shared" si="45"/>
        <v>568</v>
      </c>
      <c r="AG17" s="433">
        <f t="shared" si="45"/>
        <v>287</v>
      </c>
      <c r="AH17" s="433">
        <f t="shared" si="45"/>
        <v>15623</v>
      </c>
      <c r="AI17" s="433">
        <f t="shared" si="45"/>
        <v>7168</v>
      </c>
      <c r="AJ17" s="433">
        <v>0</v>
      </c>
      <c r="AK17" s="433">
        <v>0</v>
      </c>
      <c r="AL17" s="433">
        <v>0</v>
      </c>
      <c r="AM17" s="433">
        <v>0</v>
      </c>
      <c r="AN17" s="433">
        <v>0</v>
      </c>
      <c r="AO17" s="433">
        <v>0</v>
      </c>
      <c r="AP17" s="433">
        <v>0</v>
      </c>
      <c r="AQ17" s="574">
        <v>0</v>
      </c>
      <c r="AR17" s="75">
        <v>0</v>
      </c>
      <c r="AS17" s="45"/>
      <c r="AT17" s="33" t="s">
        <v>167</v>
      </c>
      <c r="AU17" s="433">
        <f>SUM(AU113:AU114)</f>
        <v>573</v>
      </c>
      <c r="AV17" s="433">
        <f t="shared" ref="AV17:BF17" si="46">SUM(AV113:AV114)</f>
        <v>557</v>
      </c>
      <c r="AW17" s="433">
        <f t="shared" si="46"/>
        <v>549</v>
      </c>
      <c r="AX17" s="433">
        <f t="shared" si="46"/>
        <v>495</v>
      </c>
      <c r="AY17" s="433">
        <f t="shared" si="46"/>
        <v>444</v>
      </c>
      <c r="AZ17" s="433">
        <f t="shared" si="46"/>
        <v>2618</v>
      </c>
      <c r="BA17" s="433">
        <f t="shared" si="46"/>
        <v>0</v>
      </c>
      <c r="BB17" s="433">
        <f t="shared" si="46"/>
        <v>0</v>
      </c>
      <c r="BC17" s="433">
        <f t="shared" si="46"/>
        <v>0</v>
      </c>
      <c r="BD17" s="433">
        <f t="shared" si="46"/>
        <v>1391</v>
      </c>
      <c r="BE17" s="433">
        <f t="shared" si="46"/>
        <v>0</v>
      </c>
      <c r="BF17" s="75">
        <f t="shared" si="46"/>
        <v>74</v>
      </c>
      <c r="BG17" s="433">
        <f>SUM(BG113:BG114)</f>
        <v>508</v>
      </c>
      <c r="BI17" s="45"/>
      <c r="BJ17" s="33" t="s">
        <v>167</v>
      </c>
      <c r="BK17" s="433">
        <f>SUM(BK113:BK114)</f>
        <v>472</v>
      </c>
      <c r="BL17" s="433">
        <f t="shared" ref="BL17:BS17" si="47">SUM(BL113:BL114)</f>
        <v>1026</v>
      </c>
      <c r="BM17" s="433">
        <f t="shared" si="47"/>
        <v>373</v>
      </c>
      <c r="BN17" s="433">
        <f t="shared" si="47"/>
        <v>0</v>
      </c>
      <c r="BO17" s="433">
        <f>SUM(BO113:BO114)</f>
        <v>1871</v>
      </c>
      <c r="BP17" s="433">
        <v>961</v>
      </c>
      <c r="BQ17" s="433">
        <f t="shared" si="47"/>
        <v>0</v>
      </c>
      <c r="BR17" s="433">
        <f t="shared" si="47"/>
        <v>0</v>
      </c>
      <c r="BS17" s="433">
        <f t="shared" si="47"/>
        <v>9</v>
      </c>
      <c r="BT17" s="75">
        <v>5</v>
      </c>
      <c r="BU17" s="93"/>
      <c r="BV17" s="93"/>
      <c r="BW17" s="428"/>
    </row>
    <row r="18" spans="1:75" ht="18" customHeight="1">
      <c r="A18" s="199" t="s">
        <v>168</v>
      </c>
      <c r="B18" s="195">
        <f>SUM(B116:B120)</f>
        <v>29098</v>
      </c>
      <c r="C18" s="195">
        <f>SUM(C116:C120)</f>
        <v>14223</v>
      </c>
      <c r="D18" s="195">
        <f t="shared" ref="D18:U18" si="48">SUM(D116:D120)</f>
        <v>20249</v>
      </c>
      <c r="E18" s="195">
        <f t="shared" si="48"/>
        <v>10008</v>
      </c>
      <c r="F18" s="195">
        <f t="shared" si="48"/>
        <v>18585</v>
      </c>
      <c r="G18" s="195">
        <f t="shared" si="48"/>
        <v>9438</v>
      </c>
      <c r="H18" s="195">
        <f t="shared" si="48"/>
        <v>14207</v>
      </c>
      <c r="I18" s="195">
        <f t="shared" si="48"/>
        <v>7413</v>
      </c>
      <c r="J18" s="195">
        <f t="shared" si="48"/>
        <v>11387</v>
      </c>
      <c r="K18" s="195">
        <f t="shared" si="48"/>
        <v>6097</v>
      </c>
      <c r="L18" s="195">
        <f t="shared" si="48"/>
        <v>93526</v>
      </c>
      <c r="M18" s="195">
        <f t="shared" si="48"/>
        <v>47179</v>
      </c>
      <c r="N18" s="195">
        <v>970</v>
      </c>
      <c r="O18" s="195">
        <v>458</v>
      </c>
      <c r="P18" s="195">
        <v>512</v>
      </c>
      <c r="Q18" s="195">
        <v>890</v>
      </c>
      <c r="R18" s="195">
        <v>427</v>
      </c>
      <c r="S18" s="195">
        <v>463</v>
      </c>
      <c r="T18" s="195">
        <f t="shared" si="48"/>
        <v>1860</v>
      </c>
      <c r="U18" s="196">
        <f t="shared" si="48"/>
        <v>975</v>
      </c>
      <c r="V18" s="239"/>
      <c r="W18" s="33" t="s">
        <v>168</v>
      </c>
      <c r="X18" s="433">
        <f>SUM(X116:X120)</f>
        <v>7195</v>
      </c>
      <c r="Y18" s="433">
        <f t="shared" ref="Y18:AP18" si="49">SUM(Y116:Y120)</f>
        <v>3253</v>
      </c>
      <c r="Z18" s="433">
        <f t="shared" si="49"/>
        <v>5250</v>
      </c>
      <c r="AA18" s="433">
        <f t="shared" si="49"/>
        <v>2349</v>
      </c>
      <c r="AB18" s="433">
        <f t="shared" si="49"/>
        <v>4634</v>
      </c>
      <c r="AC18" s="433">
        <f t="shared" si="49"/>
        <v>2187</v>
      </c>
      <c r="AD18" s="433">
        <f t="shared" si="49"/>
        <v>2381</v>
      </c>
      <c r="AE18" s="433">
        <f t="shared" si="49"/>
        <v>1186</v>
      </c>
      <c r="AF18" s="433">
        <f t="shared" si="49"/>
        <v>1546</v>
      </c>
      <c r="AG18" s="433">
        <f t="shared" si="49"/>
        <v>761</v>
      </c>
      <c r="AH18" s="433">
        <f t="shared" si="49"/>
        <v>21006</v>
      </c>
      <c r="AI18" s="433">
        <f t="shared" si="49"/>
        <v>9736</v>
      </c>
      <c r="AJ18" s="433">
        <v>131</v>
      </c>
      <c r="AK18" s="433">
        <v>74</v>
      </c>
      <c r="AL18" s="433">
        <v>57</v>
      </c>
      <c r="AM18" s="433">
        <v>119</v>
      </c>
      <c r="AN18" s="433">
        <v>71</v>
      </c>
      <c r="AO18" s="433">
        <v>48</v>
      </c>
      <c r="AP18" s="433">
        <v>250</v>
      </c>
      <c r="AQ18" s="574">
        <v>145</v>
      </c>
      <c r="AR18" s="75">
        <v>105</v>
      </c>
      <c r="AS18" s="45"/>
      <c r="AT18" s="33" t="s">
        <v>168</v>
      </c>
      <c r="AU18" s="433">
        <f>SUM(AU116:AU120)</f>
        <v>750</v>
      </c>
      <c r="AV18" s="433">
        <f t="shared" ref="AV18:BF18" si="50">SUM(AV116:AV120)</f>
        <v>730</v>
      </c>
      <c r="AW18" s="433">
        <f t="shared" si="50"/>
        <v>709</v>
      </c>
      <c r="AX18" s="433">
        <f t="shared" si="50"/>
        <v>630</v>
      </c>
      <c r="AY18" s="433">
        <f t="shared" si="50"/>
        <v>560</v>
      </c>
      <c r="AZ18" s="433">
        <f t="shared" si="50"/>
        <v>3379</v>
      </c>
      <c r="BA18" s="433">
        <f t="shared" si="50"/>
        <v>18</v>
      </c>
      <c r="BB18" s="433">
        <f t="shared" si="50"/>
        <v>17</v>
      </c>
      <c r="BC18" s="433">
        <f t="shared" si="50"/>
        <v>35</v>
      </c>
      <c r="BD18" s="433">
        <f t="shared" si="50"/>
        <v>2017</v>
      </c>
      <c r="BE18" s="433">
        <f t="shared" si="50"/>
        <v>30</v>
      </c>
      <c r="BF18" s="75">
        <f t="shared" si="50"/>
        <v>74</v>
      </c>
      <c r="BG18" s="433">
        <f>SUM(BG116:BG120)</f>
        <v>672</v>
      </c>
      <c r="BI18" s="45"/>
      <c r="BJ18" s="33" t="s">
        <v>168</v>
      </c>
      <c r="BK18" s="433">
        <f>SUM(BK116:BK120)</f>
        <v>880</v>
      </c>
      <c r="BL18" s="433">
        <f t="shared" ref="BL18:BS18" si="51">SUM(BL116:BL120)</f>
        <v>1144</v>
      </c>
      <c r="BM18" s="433">
        <f t="shared" si="51"/>
        <v>568</v>
      </c>
      <c r="BN18" s="433">
        <f t="shared" si="51"/>
        <v>1</v>
      </c>
      <c r="BO18" s="433">
        <f>SUM(BO116:BO120)</f>
        <v>2593</v>
      </c>
      <c r="BP18" s="433">
        <v>1313</v>
      </c>
      <c r="BQ18" s="433">
        <f t="shared" si="51"/>
        <v>55</v>
      </c>
      <c r="BR18" s="433">
        <f t="shared" si="51"/>
        <v>0</v>
      </c>
      <c r="BS18" s="433">
        <f t="shared" si="51"/>
        <v>77</v>
      </c>
      <c r="BT18" s="75">
        <v>55</v>
      </c>
      <c r="BU18" s="93"/>
      <c r="BV18" s="93"/>
      <c r="BW18" s="428"/>
    </row>
    <row r="19" spans="1:75" ht="18" customHeight="1">
      <c r="A19" s="199" t="s">
        <v>169</v>
      </c>
      <c r="B19" s="195">
        <f>SUM(B122:B128)</f>
        <v>60634</v>
      </c>
      <c r="C19" s="195">
        <f>SUM(C122:C128)</f>
        <v>28990</v>
      </c>
      <c r="D19" s="195">
        <f t="shared" ref="D19:U19" si="52">SUM(D122:D128)</f>
        <v>49697</v>
      </c>
      <c r="E19" s="195">
        <f t="shared" si="52"/>
        <v>23814</v>
      </c>
      <c r="F19" s="195">
        <f t="shared" si="52"/>
        <v>42961</v>
      </c>
      <c r="G19" s="195">
        <f t="shared" si="52"/>
        <v>21394</v>
      </c>
      <c r="H19" s="195">
        <f t="shared" si="52"/>
        <v>31750</v>
      </c>
      <c r="I19" s="195">
        <f t="shared" si="52"/>
        <v>16565</v>
      </c>
      <c r="J19" s="195">
        <f t="shared" si="52"/>
        <v>24059</v>
      </c>
      <c r="K19" s="195">
        <f t="shared" si="52"/>
        <v>13146</v>
      </c>
      <c r="L19" s="195">
        <f t="shared" si="52"/>
        <v>209101</v>
      </c>
      <c r="M19" s="195">
        <f t="shared" si="52"/>
        <v>103909</v>
      </c>
      <c r="N19" s="195">
        <v>3353</v>
      </c>
      <c r="O19" s="195">
        <v>1452</v>
      </c>
      <c r="P19" s="195">
        <v>1901</v>
      </c>
      <c r="Q19" s="195">
        <v>3690</v>
      </c>
      <c r="R19" s="195">
        <v>1639</v>
      </c>
      <c r="S19" s="195">
        <v>2051</v>
      </c>
      <c r="T19" s="195">
        <f t="shared" si="52"/>
        <v>7043</v>
      </c>
      <c r="U19" s="196">
        <f t="shared" si="52"/>
        <v>3952</v>
      </c>
      <c r="V19" s="239"/>
      <c r="W19" s="33" t="s">
        <v>169</v>
      </c>
      <c r="X19" s="433">
        <f>SUM(X122:X128)</f>
        <v>16375</v>
      </c>
      <c r="Y19" s="433">
        <f t="shared" ref="Y19:AR19" si="53">SUM(Y122:Y128)</f>
        <v>7240</v>
      </c>
      <c r="Z19" s="433">
        <f t="shared" si="53"/>
        <v>16141</v>
      </c>
      <c r="AA19" s="433">
        <f t="shared" si="53"/>
        <v>7098</v>
      </c>
      <c r="AB19" s="433">
        <f t="shared" si="53"/>
        <v>14193</v>
      </c>
      <c r="AC19" s="433">
        <f t="shared" si="53"/>
        <v>6579</v>
      </c>
      <c r="AD19" s="433">
        <f t="shared" si="53"/>
        <v>7518</v>
      </c>
      <c r="AE19" s="433">
        <f t="shared" si="53"/>
        <v>3708</v>
      </c>
      <c r="AF19" s="433">
        <f t="shared" si="53"/>
        <v>6697</v>
      </c>
      <c r="AG19" s="433">
        <f t="shared" si="53"/>
        <v>3555</v>
      </c>
      <c r="AH19" s="433">
        <f t="shared" si="53"/>
        <v>60924</v>
      </c>
      <c r="AI19" s="433">
        <f t="shared" si="53"/>
        <v>28180</v>
      </c>
      <c r="AJ19" s="433">
        <v>591</v>
      </c>
      <c r="AK19" s="433">
        <v>294</v>
      </c>
      <c r="AL19" s="433">
        <v>297</v>
      </c>
      <c r="AM19" s="433">
        <v>357</v>
      </c>
      <c r="AN19" s="433">
        <v>186</v>
      </c>
      <c r="AO19" s="433">
        <v>171</v>
      </c>
      <c r="AP19" s="433">
        <v>948</v>
      </c>
      <c r="AQ19" s="574">
        <v>480</v>
      </c>
      <c r="AR19" s="75">
        <v>468</v>
      </c>
      <c r="AS19" s="45"/>
      <c r="AT19" s="33" t="s">
        <v>169</v>
      </c>
      <c r="AU19" s="433">
        <f>SUM(AU122:AU128)</f>
        <v>1318</v>
      </c>
      <c r="AV19" s="433">
        <f t="shared" ref="AV19:BF19" si="54">SUM(AV122:AV128)</f>
        <v>1279</v>
      </c>
      <c r="AW19" s="433">
        <f t="shared" si="54"/>
        <v>1233</v>
      </c>
      <c r="AX19" s="433">
        <f t="shared" si="54"/>
        <v>1107</v>
      </c>
      <c r="AY19" s="433">
        <f t="shared" si="54"/>
        <v>1015</v>
      </c>
      <c r="AZ19" s="433">
        <f t="shared" si="54"/>
        <v>5952</v>
      </c>
      <c r="BA19" s="433">
        <f t="shared" si="54"/>
        <v>71</v>
      </c>
      <c r="BB19" s="433">
        <f t="shared" si="54"/>
        <v>77</v>
      </c>
      <c r="BC19" s="433">
        <f t="shared" si="54"/>
        <v>148</v>
      </c>
      <c r="BD19" s="433">
        <f t="shared" si="54"/>
        <v>4236</v>
      </c>
      <c r="BE19" s="433">
        <f t="shared" si="54"/>
        <v>109</v>
      </c>
      <c r="BF19" s="75">
        <f t="shared" si="54"/>
        <v>181</v>
      </c>
      <c r="BG19" s="433">
        <f>SUM(BG122:BG128)</f>
        <v>1062</v>
      </c>
      <c r="BI19" s="45"/>
      <c r="BJ19" s="33" t="s">
        <v>169</v>
      </c>
      <c r="BK19" s="433">
        <f t="shared" ref="BK19:BS19" si="55">SUM(BK122:BK128)</f>
        <v>1830</v>
      </c>
      <c r="BL19" s="433">
        <f t="shared" si="55"/>
        <v>2192</v>
      </c>
      <c r="BM19" s="433">
        <f t="shared" si="55"/>
        <v>1485</v>
      </c>
      <c r="BN19" s="433">
        <f t="shared" si="55"/>
        <v>6</v>
      </c>
      <c r="BO19" s="433">
        <f>SUM(BO122:BO128)</f>
        <v>5513</v>
      </c>
      <c r="BP19" s="433">
        <v>3277</v>
      </c>
      <c r="BQ19" s="433">
        <f t="shared" si="55"/>
        <v>128</v>
      </c>
      <c r="BR19" s="433">
        <f t="shared" si="55"/>
        <v>27</v>
      </c>
      <c r="BS19" s="433">
        <f t="shared" si="55"/>
        <v>257</v>
      </c>
      <c r="BT19" s="75">
        <v>143</v>
      </c>
      <c r="BU19" s="93"/>
      <c r="BV19" s="93"/>
      <c r="BW19" s="428"/>
    </row>
    <row r="20" spans="1:75" ht="18" customHeight="1">
      <c r="A20" s="199" t="s">
        <v>170</v>
      </c>
      <c r="B20" s="195">
        <f>SUM(B130:B132)</f>
        <v>21569</v>
      </c>
      <c r="C20" s="195">
        <f>SUM(C130:C132)</f>
        <v>10447</v>
      </c>
      <c r="D20" s="195">
        <f t="shared" ref="D20:U20" si="56">SUM(D130:D132)</f>
        <v>12462</v>
      </c>
      <c r="E20" s="195">
        <f t="shared" si="56"/>
        <v>6123</v>
      </c>
      <c r="F20" s="195">
        <f t="shared" si="56"/>
        <v>8516</v>
      </c>
      <c r="G20" s="195">
        <f t="shared" si="56"/>
        <v>4064</v>
      </c>
      <c r="H20" s="195">
        <f t="shared" si="56"/>
        <v>4686</v>
      </c>
      <c r="I20" s="195">
        <f t="shared" si="56"/>
        <v>2249</v>
      </c>
      <c r="J20" s="195">
        <f t="shared" si="56"/>
        <v>3070</v>
      </c>
      <c r="K20" s="195">
        <f t="shared" si="56"/>
        <v>1427</v>
      </c>
      <c r="L20" s="195">
        <f t="shared" si="56"/>
        <v>50303</v>
      </c>
      <c r="M20" s="195">
        <f t="shared" si="56"/>
        <v>24310</v>
      </c>
      <c r="N20" s="195">
        <v>0</v>
      </c>
      <c r="O20" s="195">
        <v>0</v>
      </c>
      <c r="P20" s="195">
        <v>0</v>
      </c>
      <c r="Q20" s="195">
        <v>0</v>
      </c>
      <c r="R20" s="195">
        <v>0</v>
      </c>
      <c r="S20" s="195">
        <v>0</v>
      </c>
      <c r="T20" s="195">
        <f t="shared" si="56"/>
        <v>0</v>
      </c>
      <c r="U20" s="196">
        <f t="shared" si="56"/>
        <v>0</v>
      </c>
      <c r="V20" s="239"/>
      <c r="W20" s="33" t="s">
        <v>170</v>
      </c>
      <c r="X20" s="433">
        <f>SUM(X130:X132)</f>
        <v>6291</v>
      </c>
      <c r="Y20" s="433">
        <f t="shared" ref="Y20:AR20" si="57">SUM(Y130:Y132)</f>
        <v>3045</v>
      </c>
      <c r="Z20" s="433">
        <f t="shared" si="57"/>
        <v>3500</v>
      </c>
      <c r="AA20" s="433">
        <f t="shared" si="57"/>
        <v>1681</v>
      </c>
      <c r="AB20" s="433">
        <f t="shared" si="57"/>
        <v>2653</v>
      </c>
      <c r="AC20" s="433">
        <f t="shared" si="57"/>
        <v>1222</v>
      </c>
      <c r="AD20" s="433">
        <f t="shared" si="57"/>
        <v>1227</v>
      </c>
      <c r="AE20" s="433">
        <f t="shared" si="57"/>
        <v>573</v>
      </c>
      <c r="AF20" s="433">
        <f t="shared" si="57"/>
        <v>747</v>
      </c>
      <c r="AG20" s="433">
        <f t="shared" si="57"/>
        <v>319</v>
      </c>
      <c r="AH20" s="433">
        <f t="shared" si="57"/>
        <v>14418</v>
      </c>
      <c r="AI20" s="433">
        <f t="shared" si="57"/>
        <v>6840</v>
      </c>
      <c r="AJ20" s="433">
        <v>0</v>
      </c>
      <c r="AK20" s="433">
        <v>0</v>
      </c>
      <c r="AL20" s="433">
        <v>0</v>
      </c>
      <c r="AM20" s="433">
        <v>0</v>
      </c>
      <c r="AN20" s="433">
        <v>0</v>
      </c>
      <c r="AO20" s="433">
        <v>0</v>
      </c>
      <c r="AP20" s="433">
        <v>0</v>
      </c>
      <c r="AQ20" s="574">
        <v>0</v>
      </c>
      <c r="AR20" s="75">
        <v>0</v>
      </c>
      <c r="AS20" s="45"/>
      <c r="AT20" s="33" t="s">
        <v>170</v>
      </c>
      <c r="AU20" s="433">
        <f>SUM(AU130:AU132)</f>
        <v>551</v>
      </c>
      <c r="AV20" s="433">
        <f t="shared" ref="AV20:BF20" si="58">SUM(AV130:AV132)</f>
        <v>519</v>
      </c>
      <c r="AW20" s="433">
        <f t="shared" si="58"/>
        <v>451</v>
      </c>
      <c r="AX20" s="433">
        <f t="shared" si="58"/>
        <v>305</v>
      </c>
      <c r="AY20" s="433">
        <f t="shared" si="58"/>
        <v>215</v>
      </c>
      <c r="AZ20" s="433">
        <f t="shared" si="58"/>
        <v>2041</v>
      </c>
      <c r="BA20" s="433">
        <f t="shared" si="58"/>
        <v>0</v>
      </c>
      <c r="BB20" s="433">
        <f t="shared" si="58"/>
        <v>0</v>
      </c>
      <c r="BC20" s="433">
        <f t="shared" si="58"/>
        <v>0</v>
      </c>
      <c r="BD20" s="433">
        <f t="shared" si="58"/>
        <v>995</v>
      </c>
      <c r="BE20" s="433">
        <f t="shared" si="58"/>
        <v>0</v>
      </c>
      <c r="BF20" s="75">
        <f t="shared" si="58"/>
        <v>84</v>
      </c>
      <c r="BG20" s="433">
        <f>SUM(BG130:BG132)</f>
        <v>508</v>
      </c>
      <c r="BI20" s="45"/>
      <c r="BJ20" s="33" t="s">
        <v>170</v>
      </c>
      <c r="BK20" s="433">
        <f t="shared" ref="BK20:BS20" si="59">SUM(BK130:BK132)</f>
        <v>387</v>
      </c>
      <c r="BL20" s="433">
        <f t="shared" si="59"/>
        <v>587</v>
      </c>
      <c r="BM20" s="433">
        <f t="shared" si="59"/>
        <v>257</v>
      </c>
      <c r="BN20" s="433">
        <f t="shared" si="59"/>
        <v>0</v>
      </c>
      <c r="BO20" s="433">
        <f>SUM(BO130:BO132)</f>
        <v>1231</v>
      </c>
      <c r="BP20" s="433">
        <v>674</v>
      </c>
      <c r="BQ20" s="433">
        <f t="shared" si="59"/>
        <v>0</v>
      </c>
      <c r="BR20" s="433">
        <f t="shared" si="59"/>
        <v>0</v>
      </c>
      <c r="BS20" s="433">
        <f t="shared" si="59"/>
        <v>14</v>
      </c>
      <c r="BT20" s="75">
        <v>10</v>
      </c>
      <c r="BU20" s="93"/>
      <c r="BV20" s="93"/>
      <c r="BW20" s="428"/>
    </row>
    <row r="21" spans="1:75" ht="18" customHeight="1">
      <c r="A21" s="199" t="s">
        <v>171</v>
      </c>
      <c r="B21" s="195">
        <f>SUM(B134:B136)</f>
        <v>29457</v>
      </c>
      <c r="C21" s="195">
        <f>SUM(C134:C136)</f>
        <v>13908</v>
      </c>
      <c r="D21" s="195">
        <f t="shared" ref="D21:U21" si="60">SUM(D134:D136)</f>
        <v>24887</v>
      </c>
      <c r="E21" s="195">
        <f t="shared" si="60"/>
        <v>11697</v>
      </c>
      <c r="F21" s="195">
        <f t="shared" si="60"/>
        <v>23294</v>
      </c>
      <c r="G21" s="195">
        <f t="shared" si="60"/>
        <v>11264</v>
      </c>
      <c r="H21" s="195">
        <f t="shared" si="60"/>
        <v>18275</v>
      </c>
      <c r="I21" s="195">
        <f t="shared" si="60"/>
        <v>9205</v>
      </c>
      <c r="J21" s="195">
        <f t="shared" si="60"/>
        <v>12771</v>
      </c>
      <c r="K21" s="195">
        <f t="shared" si="60"/>
        <v>6535</v>
      </c>
      <c r="L21" s="195">
        <f t="shared" si="60"/>
        <v>108684</v>
      </c>
      <c r="M21" s="195">
        <f t="shared" si="60"/>
        <v>52609</v>
      </c>
      <c r="N21" s="195">
        <v>0</v>
      </c>
      <c r="O21" s="195">
        <v>0</v>
      </c>
      <c r="P21" s="195">
        <v>0</v>
      </c>
      <c r="Q21" s="195">
        <v>0</v>
      </c>
      <c r="R21" s="195">
        <v>0</v>
      </c>
      <c r="S21" s="195">
        <v>0</v>
      </c>
      <c r="T21" s="195">
        <f t="shared" si="60"/>
        <v>0</v>
      </c>
      <c r="U21" s="196">
        <f t="shared" si="60"/>
        <v>0</v>
      </c>
      <c r="V21" s="239"/>
      <c r="W21" s="33" t="s">
        <v>171</v>
      </c>
      <c r="X21" s="433">
        <f>SUM(X134:X136)</f>
        <v>6510</v>
      </c>
      <c r="Y21" s="433">
        <f t="shared" ref="Y21:AR21" si="61">SUM(Y134:Y136)</f>
        <v>2788</v>
      </c>
      <c r="Z21" s="433">
        <f t="shared" si="61"/>
        <v>5893</v>
      </c>
      <c r="AA21" s="433">
        <f t="shared" si="61"/>
        <v>2415</v>
      </c>
      <c r="AB21" s="433">
        <f t="shared" si="61"/>
        <v>5628</v>
      </c>
      <c r="AC21" s="433">
        <f t="shared" si="61"/>
        <v>2418</v>
      </c>
      <c r="AD21" s="433">
        <f t="shared" si="61"/>
        <v>3754</v>
      </c>
      <c r="AE21" s="433">
        <f t="shared" si="61"/>
        <v>1729</v>
      </c>
      <c r="AF21" s="433">
        <f t="shared" si="61"/>
        <v>1777</v>
      </c>
      <c r="AG21" s="433">
        <f t="shared" si="61"/>
        <v>898</v>
      </c>
      <c r="AH21" s="433">
        <f t="shared" si="61"/>
        <v>23562</v>
      </c>
      <c r="AI21" s="433">
        <f t="shared" si="61"/>
        <v>10248</v>
      </c>
      <c r="AJ21" s="433">
        <v>0</v>
      </c>
      <c r="AK21" s="433">
        <v>0</v>
      </c>
      <c r="AL21" s="433">
        <v>0</v>
      </c>
      <c r="AM21" s="433">
        <v>0</v>
      </c>
      <c r="AN21" s="433">
        <v>0</v>
      </c>
      <c r="AO21" s="433">
        <v>0</v>
      </c>
      <c r="AP21" s="433">
        <v>0</v>
      </c>
      <c r="AQ21" s="574">
        <v>0</v>
      </c>
      <c r="AR21" s="75">
        <v>0</v>
      </c>
      <c r="AS21" s="45"/>
      <c r="AT21" s="33" t="s">
        <v>171</v>
      </c>
      <c r="AU21" s="433">
        <f>SUM(AU134:AU136)</f>
        <v>715</v>
      </c>
      <c r="AV21" s="433">
        <f t="shared" ref="AV21:BF21" si="62">SUM(AV134:AV136)</f>
        <v>684</v>
      </c>
      <c r="AW21" s="433">
        <f t="shared" si="62"/>
        <v>692</v>
      </c>
      <c r="AX21" s="433">
        <f t="shared" si="62"/>
        <v>666</v>
      </c>
      <c r="AY21" s="433">
        <f t="shared" si="62"/>
        <v>643</v>
      </c>
      <c r="AZ21" s="433">
        <f t="shared" si="62"/>
        <v>3400</v>
      </c>
      <c r="BA21" s="433">
        <f t="shared" si="62"/>
        <v>0</v>
      </c>
      <c r="BB21" s="433">
        <f t="shared" si="62"/>
        <v>0</v>
      </c>
      <c r="BC21" s="433">
        <f t="shared" si="62"/>
        <v>0</v>
      </c>
      <c r="BD21" s="433">
        <f t="shared" si="62"/>
        <v>2155</v>
      </c>
      <c r="BE21" s="433">
        <f t="shared" si="62"/>
        <v>0</v>
      </c>
      <c r="BF21" s="75">
        <f t="shared" si="62"/>
        <v>91</v>
      </c>
      <c r="BG21" s="433">
        <f>SUM(BG134:BG136)</f>
        <v>602</v>
      </c>
      <c r="BI21" s="45"/>
      <c r="BJ21" s="33" t="s">
        <v>171</v>
      </c>
      <c r="BK21" s="433">
        <f t="shared" ref="BK21:BS21" si="63">SUM(BK134:BK136)</f>
        <v>786</v>
      </c>
      <c r="BL21" s="433">
        <f t="shared" si="63"/>
        <v>1400</v>
      </c>
      <c r="BM21" s="433">
        <f t="shared" si="63"/>
        <v>483</v>
      </c>
      <c r="BN21" s="433">
        <f t="shared" si="63"/>
        <v>0</v>
      </c>
      <c r="BO21" s="433">
        <f>SUM(BO134:BO136)</f>
        <v>2669</v>
      </c>
      <c r="BP21" s="433">
        <v>1262</v>
      </c>
      <c r="BQ21" s="433">
        <f t="shared" si="63"/>
        <v>0</v>
      </c>
      <c r="BR21" s="433">
        <f t="shared" si="63"/>
        <v>0</v>
      </c>
      <c r="BS21" s="433">
        <f t="shared" si="63"/>
        <v>25</v>
      </c>
      <c r="BT21" s="75">
        <v>13</v>
      </c>
      <c r="BU21" s="93"/>
      <c r="BV21" s="93"/>
      <c r="BW21" s="428"/>
    </row>
    <row r="22" spans="1:75" ht="18" customHeight="1">
      <c r="A22" s="199" t="s">
        <v>172</v>
      </c>
      <c r="B22" s="195">
        <f>SUM(B138:B142)</f>
        <v>18471</v>
      </c>
      <c r="C22" s="195">
        <f>SUM(C138:C142)</f>
        <v>9233</v>
      </c>
      <c r="D22" s="195">
        <f t="shared" ref="D22:U22" si="64">SUM(D138:D142)</f>
        <v>9321</v>
      </c>
      <c r="E22" s="195">
        <f t="shared" si="64"/>
        <v>4652</v>
      </c>
      <c r="F22" s="195">
        <f t="shared" si="64"/>
        <v>6250</v>
      </c>
      <c r="G22" s="195">
        <f t="shared" si="64"/>
        <v>3197</v>
      </c>
      <c r="H22" s="195">
        <f t="shared" si="64"/>
        <v>3579</v>
      </c>
      <c r="I22" s="195">
        <f t="shared" si="64"/>
        <v>1838</v>
      </c>
      <c r="J22" s="195">
        <f t="shared" si="64"/>
        <v>2124</v>
      </c>
      <c r="K22" s="195">
        <f t="shared" si="64"/>
        <v>1026</v>
      </c>
      <c r="L22" s="195">
        <f t="shared" si="64"/>
        <v>39745</v>
      </c>
      <c r="M22" s="195">
        <f t="shared" si="64"/>
        <v>19946</v>
      </c>
      <c r="N22" s="195">
        <v>0</v>
      </c>
      <c r="O22" s="195">
        <v>0</v>
      </c>
      <c r="P22" s="195">
        <v>0</v>
      </c>
      <c r="Q22" s="195">
        <v>0</v>
      </c>
      <c r="R22" s="195">
        <v>0</v>
      </c>
      <c r="S22" s="195">
        <v>0</v>
      </c>
      <c r="T22" s="195">
        <f t="shared" si="64"/>
        <v>0</v>
      </c>
      <c r="U22" s="196">
        <f t="shared" si="64"/>
        <v>0</v>
      </c>
      <c r="V22" s="239"/>
      <c r="W22" s="33" t="s">
        <v>172</v>
      </c>
      <c r="X22" s="433">
        <f>SUM(X138:X142)</f>
        <v>3690</v>
      </c>
      <c r="Y22" s="433">
        <f t="shared" ref="Y22:AR22" si="65">SUM(Y138:Y142)</f>
        <v>1765</v>
      </c>
      <c r="Z22" s="433">
        <f t="shared" si="65"/>
        <v>1986</v>
      </c>
      <c r="AA22" s="433">
        <f t="shared" si="65"/>
        <v>942</v>
      </c>
      <c r="AB22" s="433">
        <f t="shared" si="65"/>
        <v>1408</v>
      </c>
      <c r="AC22" s="433">
        <f t="shared" si="65"/>
        <v>698</v>
      </c>
      <c r="AD22" s="433">
        <f t="shared" si="65"/>
        <v>584</v>
      </c>
      <c r="AE22" s="433">
        <f t="shared" si="65"/>
        <v>296</v>
      </c>
      <c r="AF22" s="433">
        <f t="shared" si="65"/>
        <v>306</v>
      </c>
      <c r="AG22" s="433">
        <f t="shared" si="65"/>
        <v>145</v>
      </c>
      <c r="AH22" s="433">
        <f t="shared" si="65"/>
        <v>7974</v>
      </c>
      <c r="AI22" s="433">
        <f t="shared" si="65"/>
        <v>3846</v>
      </c>
      <c r="AJ22" s="433">
        <v>0</v>
      </c>
      <c r="AK22" s="433">
        <v>0</v>
      </c>
      <c r="AL22" s="433">
        <v>0</v>
      </c>
      <c r="AM22" s="433">
        <v>0</v>
      </c>
      <c r="AN22" s="433">
        <v>0</v>
      </c>
      <c r="AO22" s="433">
        <v>0</v>
      </c>
      <c r="AP22" s="433">
        <v>0</v>
      </c>
      <c r="AQ22" s="574">
        <v>0</v>
      </c>
      <c r="AR22" s="75">
        <v>0</v>
      </c>
      <c r="AS22" s="45"/>
      <c r="AT22" s="33" t="s">
        <v>172</v>
      </c>
      <c r="AU22" s="433">
        <f>SUM(AU138:AU142)</f>
        <v>403</v>
      </c>
      <c r="AV22" s="433">
        <f t="shared" ref="AV22:BF22" si="66">SUM(AV138:AV142)</f>
        <v>338</v>
      </c>
      <c r="AW22" s="433">
        <f t="shared" si="66"/>
        <v>285</v>
      </c>
      <c r="AX22" s="433">
        <f t="shared" si="66"/>
        <v>209</v>
      </c>
      <c r="AY22" s="433">
        <f t="shared" si="66"/>
        <v>140</v>
      </c>
      <c r="AZ22" s="433">
        <f t="shared" si="66"/>
        <v>1375</v>
      </c>
      <c r="BA22" s="433">
        <f t="shared" si="66"/>
        <v>0</v>
      </c>
      <c r="BB22" s="433">
        <f t="shared" si="66"/>
        <v>0</v>
      </c>
      <c r="BC22" s="433">
        <f t="shared" si="66"/>
        <v>0</v>
      </c>
      <c r="BD22" s="433">
        <f t="shared" si="66"/>
        <v>444</v>
      </c>
      <c r="BE22" s="433">
        <f t="shared" si="66"/>
        <v>0</v>
      </c>
      <c r="BF22" s="75">
        <f t="shared" si="66"/>
        <v>22</v>
      </c>
      <c r="BG22" s="433">
        <f>SUM(BG138:BG142)</f>
        <v>352</v>
      </c>
      <c r="BI22" s="45"/>
      <c r="BJ22" s="33" t="s">
        <v>172</v>
      </c>
      <c r="BK22" s="433">
        <f t="shared" ref="BK22:BS22" si="67">SUM(BK138:BK142)</f>
        <v>201</v>
      </c>
      <c r="BL22" s="433">
        <f t="shared" si="67"/>
        <v>401</v>
      </c>
      <c r="BM22" s="433">
        <f t="shared" si="67"/>
        <v>256</v>
      </c>
      <c r="BN22" s="433">
        <f t="shared" si="67"/>
        <v>0</v>
      </c>
      <c r="BO22" s="433">
        <f>SUM(BO138:BO142)</f>
        <v>858</v>
      </c>
      <c r="BP22" s="433">
        <v>377</v>
      </c>
      <c r="BQ22" s="433">
        <f t="shared" si="67"/>
        <v>0</v>
      </c>
      <c r="BR22" s="433">
        <f t="shared" si="67"/>
        <v>0</v>
      </c>
      <c r="BS22" s="433">
        <f t="shared" si="67"/>
        <v>17</v>
      </c>
      <c r="BT22" s="75">
        <v>12</v>
      </c>
      <c r="BU22" s="93"/>
      <c r="BV22" s="93"/>
      <c r="BW22" s="428"/>
    </row>
    <row r="23" spans="1:75" ht="18" customHeight="1">
      <c r="A23" s="199" t="s">
        <v>173</v>
      </c>
      <c r="B23" s="195">
        <f>SUM(B148:B152)</f>
        <v>32937</v>
      </c>
      <c r="C23" s="195">
        <f>SUM(C148:C152)</f>
        <v>16916</v>
      </c>
      <c r="D23" s="195">
        <f t="shared" ref="D23:U23" si="68">SUM(D148:D152)</f>
        <v>18563</v>
      </c>
      <c r="E23" s="195">
        <f t="shared" si="68"/>
        <v>9581</v>
      </c>
      <c r="F23" s="195">
        <f t="shared" si="68"/>
        <v>13369</v>
      </c>
      <c r="G23" s="195">
        <f t="shared" si="68"/>
        <v>6902</v>
      </c>
      <c r="H23" s="195">
        <f t="shared" si="68"/>
        <v>8091</v>
      </c>
      <c r="I23" s="195">
        <f t="shared" si="68"/>
        <v>4185</v>
      </c>
      <c r="J23" s="195">
        <f t="shared" si="68"/>
        <v>5956</v>
      </c>
      <c r="K23" s="195">
        <f t="shared" si="68"/>
        <v>3043</v>
      </c>
      <c r="L23" s="195">
        <f t="shared" si="68"/>
        <v>78916</v>
      </c>
      <c r="M23" s="195">
        <f t="shared" si="68"/>
        <v>40627</v>
      </c>
      <c r="N23" s="195">
        <v>0</v>
      </c>
      <c r="O23" s="195">
        <v>0</v>
      </c>
      <c r="P23" s="195">
        <v>0</v>
      </c>
      <c r="Q23" s="195">
        <v>0</v>
      </c>
      <c r="R23" s="195">
        <v>0</v>
      </c>
      <c r="S23" s="195">
        <v>0</v>
      </c>
      <c r="T23" s="195">
        <f t="shared" si="68"/>
        <v>0</v>
      </c>
      <c r="U23" s="196">
        <f t="shared" si="68"/>
        <v>0</v>
      </c>
      <c r="V23" s="239"/>
      <c r="W23" s="33" t="s">
        <v>173</v>
      </c>
      <c r="X23" s="433">
        <f>SUM(X148:X152)</f>
        <v>6849</v>
      </c>
      <c r="Y23" s="433">
        <f t="shared" ref="Y23:AR23" si="69">SUM(Y148:Y152)</f>
        <v>3400</v>
      </c>
      <c r="Z23" s="433">
        <f t="shared" si="69"/>
        <v>4319</v>
      </c>
      <c r="AA23" s="433">
        <f t="shared" si="69"/>
        <v>2199</v>
      </c>
      <c r="AB23" s="433">
        <f t="shared" si="69"/>
        <v>3211</v>
      </c>
      <c r="AC23" s="433">
        <f t="shared" si="69"/>
        <v>1640</v>
      </c>
      <c r="AD23" s="433">
        <f t="shared" si="69"/>
        <v>1220</v>
      </c>
      <c r="AE23" s="433">
        <f t="shared" si="69"/>
        <v>603</v>
      </c>
      <c r="AF23" s="433">
        <f t="shared" si="69"/>
        <v>974</v>
      </c>
      <c r="AG23" s="433">
        <f t="shared" si="69"/>
        <v>451</v>
      </c>
      <c r="AH23" s="433">
        <f t="shared" si="69"/>
        <v>16573</v>
      </c>
      <c r="AI23" s="433">
        <f t="shared" si="69"/>
        <v>8293</v>
      </c>
      <c r="AJ23" s="433">
        <v>0</v>
      </c>
      <c r="AK23" s="433">
        <v>0</v>
      </c>
      <c r="AL23" s="433">
        <v>0</v>
      </c>
      <c r="AM23" s="433">
        <v>0</v>
      </c>
      <c r="AN23" s="433">
        <v>0</v>
      </c>
      <c r="AO23" s="433">
        <v>0</v>
      </c>
      <c r="AP23" s="433">
        <v>0</v>
      </c>
      <c r="AQ23" s="574">
        <v>0</v>
      </c>
      <c r="AR23" s="75">
        <v>0</v>
      </c>
      <c r="AS23" s="45"/>
      <c r="AT23" s="33" t="s">
        <v>173</v>
      </c>
      <c r="AU23" s="433">
        <f>SUM(AU148:AU152)</f>
        <v>711</v>
      </c>
      <c r="AV23" s="433">
        <f t="shared" ref="AV23:BF23" si="70">SUM(AV148:AV152)</f>
        <v>634</v>
      </c>
      <c r="AW23" s="433">
        <f t="shared" si="70"/>
        <v>545</v>
      </c>
      <c r="AX23" s="433">
        <f t="shared" si="70"/>
        <v>385</v>
      </c>
      <c r="AY23" s="433">
        <f t="shared" si="70"/>
        <v>292</v>
      </c>
      <c r="AZ23" s="433">
        <f t="shared" si="70"/>
        <v>2567</v>
      </c>
      <c r="BA23" s="433">
        <f t="shared" si="70"/>
        <v>0</v>
      </c>
      <c r="BB23" s="433">
        <f t="shared" si="70"/>
        <v>0</v>
      </c>
      <c r="BC23" s="433">
        <f t="shared" si="70"/>
        <v>0</v>
      </c>
      <c r="BD23" s="433">
        <f t="shared" si="70"/>
        <v>1265</v>
      </c>
      <c r="BE23" s="433">
        <f t="shared" si="70"/>
        <v>0</v>
      </c>
      <c r="BF23" s="75">
        <f t="shared" si="70"/>
        <v>98</v>
      </c>
      <c r="BG23" s="433">
        <f>SUM(BG148:BG152)</f>
        <v>575</v>
      </c>
      <c r="BI23" s="45"/>
      <c r="BJ23" s="33" t="s">
        <v>173</v>
      </c>
      <c r="BK23" s="433">
        <f t="shared" ref="BK23:BS23" si="71">SUM(BK148:BK152)</f>
        <v>492</v>
      </c>
      <c r="BL23" s="433">
        <f t="shared" si="71"/>
        <v>951</v>
      </c>
      <c r="BM23" s="433">
        <f t="shared" si="71"/>
        <v>396</v>
      </c>
      <c r="BN23" s="433">
        <f t="shared" si="71"/>
        <v>1</v>
      </c>
      <c r="BO23" s="433">
        <f>SUM(BO148:BO152)</f>
        <v>1840</v>
      </c>
      <c r="BP23" s="433">
        <v>1053</v>
      </c>
      <c r="BQ23" s="433">
        <f t="shared" si="71"/>
        <v>0</v>
      </c>
      <c r="BR23" s="433">
        <f t="shared" si="71"/>
        <v>0</v>
      </c>
      <c r="BS23" s="433">
        <f t="shared" si="71"/>
        <v>142</v>
      </c>
      <c r="BT23" s="75">
        <v>89</v>
      </c>
      <c r="BU23" s="93"/>
      <c r="BV23" s="93"/>
      <c r="BW23" s="428"/>
    </row>
    <row r="24" spans="1:75" ht="18" customHeight="1">
      <c r="A24" s="199" t="s">
        <v>174</v>
      </c>
      <c r="B24" s="195">
        <f>SUM(B154:B157)</f>
        <v>70297</v>
      </c>
      <c r="C24" s="195">
        <f>SUM(C154:C157)</f>
        <v>34261</v>
      </c>
      <c r="D24" s="195">
        <f t="shared" ref="D24:U24" si="72">SUM(D154:D157)</f>
        <v>50960</v>
      </c>
      <c r="E24" s="195">
        <f t="shared" si="72"/>
        <v>25033</v>
      </c>
      <c r="F24" s="195">
        <f t="shared" si="72"/>
        <v>46909</v>
      </c>
      <c r="G24" s="195">
        <f t="shared" si="72"/>
        <v>23046</v>
      </c>
      <c r="H24" s="195">
        <f t="shared" si="72"/>
        <v>36791</v>
      </c>
      <c r="I24" s="195">
        <f t="shared" si="72"/>
        <v>18490</v>
      </c>
      <c r="J24" s="195">
        <f t="shared" si="72"/>
        <v>28260</v>
      </c>
      <c r="K24" s="195">
        <f t="shared" si="72"/>
        <v>13869</v>
      </c>
      <c r="L24" s="195">
        <f t="shared" si="72"/>
        <v>233217</v>
      </c>
      <c r="M24" s="195">
        <f t="shared" si="72"/>
        <v>114699</v>
      </c>
      <c r="N24" s="195">
        <v>6285</v>
      </c>
      <c r="O24" s="195">
        <v>3167</v>
      </c>
      <c r="P24" s="195">
        <v>3118</v>
      </c>
      <c r="Q24" s="195">
        <v>4305</v>
      </c>
      <c r="R24" s="195">
        <v>2225</v>
      </c>
      <c r="S24" s="195">
        <v>2080</v>
      </c>
      <c r="T24" s="195">
        <f t="shared" si="72"/>
        <v>10590</v>
      </c>
      <c r="U24" s="196">
        <f t="shared" si="72"/>
        <v>5198</v>
      </c>
      <c r="V24" s="239"/>
      <c r="W24" s="33" t="s">
        <v>174</v>
      </c>
      <c r="X24" s="433">
        <f>SUM(X154:X157)</f>
        <v>19959</v>
      </c>
      <c r="Y24" s="433">
        <f t="shared" ref="Y24:AR24" si="73">SUM(Y154:Y157)</f>
        <v>9344</v>
      </c>
      <c r="Z24" s="433">
        <f t="shared" si="73"/>
        <v>13923</v>
      </c>
      <c r="AA24" s="433">
        <f t="shared" si="73"/>
        <v>6453</v>
      </c>
      <c r="AB24" s="433">
        <f t="shared" si="73"/>
        <v>13433</v>
      </c>
      <c r="AC24" s="433">
        <f t="shared" si="73"/>
        <v>6347</v>
      </c>
      <c r="AD24" s="433">
        <f t="shared" si="73"/>
        <v>8467</v>
      </c>
      <c r="AE24" s="433">
        <f t="shared" si="73"/>
        <v>4145</v>
      </c>
      <c r="AF24" s="433">
        <f t="shared" si="73"/>
        <v>5945</v>
      </c>
      <c r="AG24" s="433">
        <f t="shared" si="73"/>
        <v>2642</v>
      </c>
      <c r="AH24" s="433">
        <f t="shared" si="73"/>
        <v>61727</v>
      </c>
      <c r="AI24" s="433">
        <f t="shared" si="73"/>
        <v>28931</v>
      </c>
      <c r="AJ24" s="433">
        <v>486</v>
      </c>
      <c r="AK24" s="433">
        <v>251</v>
      </c>
      <c r="AL24" s="433">
        <v>235</v>
      </c>
      <c r="AM24" s="433">
        <v>308</v>
      </c>
      <c r="AN24" s="433">
        <v>178</v>
      </c>
      <c r="AO24" s="433">
        <v>130</v>
      </c>
      <c r="AP24" s="433">
        <v>794</v>
      </c>
      <c r="AQ24" s="574">
        <v>429</v>
      </c>
      <c r="AR24" s="75">
        <v>365</v>
      </c>
      <c r="AS24" s="45"/>
      <c r="AT24" s="33" t="s">
        <v>174</v>
      </c>
      <c r="AU24" s="433">
        <f>SUM(AU154:AU157)</f>
        <v>1419</v>
      </c>
      <c r="AV24" s="433">
        <f t="shared" ref="AV24:BF24" si="74">SUM(AV154:AV157)</f>
        <v>1362</v>
      </c>
      <c r="AW24" s="433">
        <f t="shared" si="74"/>
        <v>1345</v>
      </c>
      <c r="AX24" s="433">
        <f t="shared" si="74"/>
        <v>1256</v>
      </c>
      <c r="AY24" s="433">
        <f t="shared" si="74"/>
        <v>1171</v>
      </c>
      <c r="AZ24" s="433">
        <f t="shared" si="74"/>
        <v>6553</v>
      </c>
      <c r="BA24" s="433">
        <f t="shared" si="74"/>
        <v>102</v>
      </c>
      <c r="BB24" s="433">
        <f t="shared" si="74"/>
        <v>78</v>
      </c>
      <c r="BC24" s="433">
        <f t="shared" si="74"/>
        <v>180</v>
      </c>
      <c r="BD24" s="433">
        <f t="shared" si="74"/>
        <v>4112</v>
      </c>
      <c r="BE24" s="433">
        <f t="shared" si="74"/>
        <v>159</v>
      </c>
      <c r="BF24" s="75">
        <f t="shared" si="74"/>
        <v>311</v>
      </c>
      <c r="BG24" s="433">
        <f>SUM(BG154:BG157)</f>
        <v>1206</v>
      </c>
      <c r="BI24" s="45"/>
      <c r="BJ24" s="33" t="s">
        <v>174</v>
      </c>
      <c r="BK24" s="433">
        <f t="shared" ref="BK24:BS24" si="75">SUM(BK154:BK157)</f>
        <v>1128</v>
      </c>
      <c r="BL24" s="433">
        <f t="shared" si="75"/>
        <v>2971</v>
      </c>
      <c r="BM24" s="433">
        <f t="shared" si="75"/>
        <v>661</v>
      </c>
      <c r="BN24" s="433">
        <f t="shared" si="75"/>
        <v>4</v>
      </c>
      <c r="BO24" s="433">
        <f>SUM(BO154:BO157)</f>
        <v>4764</v>
      </c>
      <c r="BP24" s="433">
        <v>1376</v>
      </c>
      <c r="BQ24" s="433">
        <f t="shared" si="75"/>
        <v>207</v>
      </c>
      <c r="BR24" s="433">
        <f t="shared" si="75"/>
        <v>0</v>
      </c>
      <c r="BS24" s="433">
        <f t="shared" si="75"/>
        <v>97</v>
      </c>
      <c r="BT24" s="75">
        <v>34</v>
      </c>
      <c r="BU24" s="93"/>
      <c r="BV24" s="93"/>
      <c r="BW24" s="428"/>
    </row>
    <row r="25" spans="1:75" ht="18" customHeight="1">
      <c r="A25" s="199" t="s">
        <v>175</v>
      </c>
      <c r="B25" s="195">
        <f>SUM(B159:B165)</f>
        <v>91201</v>
      </c>
      <c r="C25" s="195">
        <f>SUM(C159:C165)</f>
        <v>44369</v>
      </c>
      <c r="D25" s="195">
        <f t="shared" ref="D25:U25" si="76">SUM(D159:D165)</f>
        <v>61761</v>
      </c>
      <c r="E25" s="195">
        <f t="shared" si="76"/>
        <v>30514</v>
      </c>
      <c r="F25" s="195">
        <f t="shared" si="76"/>
        <v>55990</v>
      </c>
      <c r="G25" s="195">
        <f t="shared" si="76"/>
        <v>27868</v>
      </c>
      <c r="H25" s="195">
        <f t="shared" si="76"/>
        <v>41280</v>
      </c>
      <c r="I25" s="195">
        <f t="shared" si="76"/>
        <v>20430</v>
      </c>
      <c r="J25" s="195">
        <f t="shared" si="76"/>
        <v>33078</v>
      </c>
      <c r="K25" s="195">
        <f t="shared" si="76"/>
        <v>16183</v>
      </c>
      <c r="L25" s="195">
        <f t="shared" si="76"/>
        <v>283310</v>
      </c>
      <c r="M25" s="195">
        <f t="shared" si="76"/>
        <v>139364</v>
      </c>
      <c r="N25" s="195">
        <v>1438</v>
      </c>
      <c r="O25" s="195">
        <v>770</v>
      </c>
      <c r="P25" s="195">
        <v>668</v>
      </c>
      <c r="Q25" s="195">
        <v>1659</v>
      </c>
      <c r="R25" s="195">
        <v>916</v>
      </c>
      <c r="S25" s="195">
        <v>743</v>
      </c>
      <c r="T25" s="195">
        <f t="shared" si="76"/>
        <v>3097</v>
      </c>
      <c r="U25" s="196">
        <f t="shared" si="76"/>
        <v>1411</v>
      </c>
      <c r="V25" s="239"/>
      <c r="W25" s="33" t="s">
        <v>175</v>
      </c>
      <c r="X25" s="433">
        <f>SUM(X159:X165)</f>
        <v>26443</v>
      </c>
      <c r="Y25" s="433">
        <f t="shared" ref="Y25:AR25" si="77">SUM(Y159:Y165)</f>
        <v>12475</v>
      </c>
      <c r="Z25" s="433">
        <f t="shared" si="77"/>
        <v>18594</v>
      </c>
      <c r="AA25" s="433">
        <f t="shared" si="77"/>
        <v>8837</v>
      </c>
      <c r="AB25" s="433">
        <f t="shared" si="77"/>
        <v>17158</v>
      </c>
      <c r="AC25" s="433">
        <f t="shared" si="77"/>
        <v>8302</v>
      </c>
      <c r="AD25" s="433">
        <f t="shared" si="77"/>
        <v>8599</v>
      </c>
      <c r="AE25" s="433">
        <f t="shared" si="77"/>
        <v>4068</v>
      </c>
      <c r="AF25" s="433">
        <f t="shared" si="77"/>
        <v>7060</v>
      </c>
      <c r="AG25" s="433">
        <f t="shared" si="77"/>
        <v>3332</v>
      </c>
      <c r="AH25" s="433">
        <f t="shared" si="77"/>
        <v>77854</v>
      </c>
      <c r="AI25" s="433">
        <f t="shared" si="77"/>
        <v>37014</v>
      </c>
      <c r="AJ25" s="433">
        <v>155</v>
      </c>
      <c r="AK25" s="433">
        <v>80</v>
      </c>
      <c r="AL25" s="433">
        <v>75</v>
      </c>
      <c r="AM25" s="433">
        <v>49</v>
      </c>
      <c r="AN25" s="433">
        <v>28</v>
      </c>
      <c r="AO25" s="433">
        <v>21</v>
      </c>
      <c r="AP25" s="433">
        <v>204</v>
      </c>
      <c r="AQ25" s="574">
        <v>108</v>
      </c>
      <c r="AR25" s="75">
        <v>96</v>
      </c>
      <c r="AS25" s="45"/>
      <c r="AT25" s="33" t="s">
        <v>175</v>
      </c>
      <c r="AU25" s="433">
        <f>SUM(AU159:AU165)</f>
        <v>2271</v>
      </c>
      <c r="AV25" s="433">
        <f t="shared" ref="AV25:BF25" si="78">SUM(AV159:AV165)</f>
        <v>2171</v>
      </c>
      <c r="AW25" s="433">
        <f t="shared" si="78"/>
        <v>2143</v>
      </c>
      <c r="AX25" s="433">
        <f t="shared" si="78"/>
        <v>1988</v>
      </c>
      <c r="AY25" s="433">
        <f t="shared" si="78"/>
        <v>1844</v>
      </c>
      <c r="AZ25" s="433">
        <f t="shared" si="78"/>
        <v>10417</v>
      </c>
      <c r="BA25" s="433">
        <f t="shared" si="78"/>
        <v>37</v>
      </c>
      <c r="BB25" s="433">
        <f t="shared" si="78"/>
        <v>38</v>
      </c>
      <c r="BC25" s="433">
        <f t="shared" si="78"/>
        <v>75</v>
      </c>
      <c r="BD25" s="433">
        <f t="shared" si="78"/>
        <v>5630</v>
      </c>
      <c r="BE25" s="433">
        <f t="shared" si="78"/>
        <v>57</v>
      </c>
      <c r="BF25" s="75">
        <f t="shared" si="78"/>
        <v>175</v>
      </c>
      <c r="BG25" s="433">
        <f>SUM(BG159:BG165)</f>
        <v>2021</v>
      </c>
      <c r="BI25" s="45"/>
      <c r="BJ25" s="33" t="s">
        <v>175</v>
      </c>
      <c r="BK25" s="433">
        <f t="shared" ref="BK25:BS25" si="79">SUM(BK159:BK165)</f>
        <v>1828</v>
      </c>
      <c r="BL25" s="433">
        <f t="shared" si="79"/>
        <v>3558</v>
      </c>
      <c r="BM25" s="433">
        <f t="shared" si="79"/>
        <v>1762</v>
      </c>
      <c r="BN25" s="433">
        <f t="shared" si="79"/>
        <v>0</v>
      </c>
      <c r="BO25" s="433">
        <f>SUM(BO159:BO165)</f>
        <v>7148</v>
      </c>
      <c r="BP25" s="433">
        <v>2219</v>
      </c>
      <c r="BQ25" s="433">
        <f t="shared" si="79"/>
        <v>67</v>
      </c>
      <c r="BR25" s="433">
        <f t="shared" si="79"/>
        <v>3</v>
      </c>
      <c r="BS25" s="433">
        <f t="shared" si="79"/>
        <v>127</v>
      </c>
      <c r="BT25" s="75">
        <v>63</v>
      </c>
      <c r="BU25" s="93"/>
      <c r="BV25" s="93"/>
      <c r="BW25" s="428"/>
    </row>
    <row r="26" spans="1:75" ht="18" customHeight="1">
      <c r="A26" s="199" t="s">
        <v>176</v>
      </c>
      <c r="B26" s="195">
        <f>SUM(B167:B173)</f>
        <v>66722</v>
      </c>
      <c r="C26" s="195">
        <f>SUM(C167:C173)</f>
        <v>31526</v>
      </c>
      <c r="D26" s="195">
        <f t="shared" ref="D26:U26" si="80">SUM(D167:D173)</f>
        <v>54840</v>
      </c>
      <c r="E26" s="195">
        <f t="shared" si="80"/>
        <v>26144</v>
      </c>
      <c r="F26" s="195">
        <f t="shared" si="80"/>
        <v>51436</v>
      </c>
      <c r="G26" s="195">
        <f t="shared" si="80"/>
        <v>24748</v>
      </c>
      <c r="H26" s="195">
        <f t="shared" si="80"/>
        <v>39756</v>
      </c>
      <c r="I26" s="195">
        <f t="shared" si="80"/>
        <v>19472</v>
      </c>
      <c r="J26" s="195">
        <f t="shared" si="80"/>
        <v>28356</v>
      </c>
      <c r="K26" s="195">
        <f t="shared" si="80"/>
        <v>14236</v>
      </c>
      <c r="L26" s="195">
        <f t="shared" si="80"/>
        <v>241110</v>
      </c>
      <c r="M26" s="195">
        <f t="shared" si="80"/>
        <v>116126</v>
      </c>
      <c r="N26" s="195">
        <v>0</v>
      </c>
      <c r="O26" s="195">
        <v>0</v>
      </c>
      <c r="P26" s="195">
        <v>0</v>
      </c>
      <c r="Q26" s="195">
        <v>0</v>
      </c>
      <c r="R26" s="195">
        <v>0</v>
      </c>
      <c r="S26" s="195">
        <v>0</v>
      </c>
      <c r="T26" s="195">
        <f t="shared" si="80"/>
        <v>0</v>
      </c>
      <c r="U26" s="196">
        <f t="shared" si="80"/>
        <v>0</v>
      </c>
      <c r="V26" s="239"/>
      <c r="W26" s="33" t="s">
        <v>176</v>
      </c>
      <c r="X26" s="433">
        <f>SUM(X167:X173)</f>
        <v>13302</v>
      </c>
      <c r="Y26" s="433">
        <f t="shared" ref="Y26:AR26" si="81">SUM(Y167:Y173)</f>
        <v>5750</v>
      </c>
      <c r="Z26" s="433">
        <f t="shared" si="81"/>
        <v>11932</v>
      </c>
      <c r="AA26" s="433">
        <f t="shared" si="81"/>
        <v>5235</v>
      </c>
      <c r="AB26" s="433">
        <f t="shared" si="81"/>
        <v>11180</v>
      </c>
      <c r="AC26" s="433">
        <f t="shared" si="81"/>
        <v>4932</v>
      </c>
      <c r="AD26" s="433">
        <f t="shared" si="81"/>
        <v>6387</v>
      </c>
      <c r="AE26" s="433">
        <f t="shared" si="81"/>
        <v>2866</v>
      </c>
      <c r="AF26" s="433">
        <f t="shared" si="81"/>
        <v>4066</v>
      </c>
      <c r="AG26" s="433">
        <f t="shared" si="81"/>
        <v>1985</v>
      </c>
      <c r="AH26" s="433">
        <f t="shared" si="81"/>
        <v>46867</v>
      </c>
      <c r="AI26" s="433">
        <f t="shared" si="81"/>
        <v>20768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574">
        <v>0</v>
      </c>
      <c r="AR26" s="75">
        <v>0</v>
      </c>
      <c r="AS26" s="45"/>
      <c r="AT26" s="33" t="s">
        <v>176</v>
      </c>
      <c r="AU26" s="433">
        <f>SUM(AU167:AU173)</f>
        <v>1469</v>
      </c>
      <c r="AV26" s="433">
        <f t="shared" ref="AV26:BF26" si="82">SUM(AV167:AV173)</f>
        <v>1420</v>
      </c>
      <c r="AW26" s="433">
        <f t="shared" si="82"/>
        <v>1424</v>
      </c>
      <c r="AX26" s="433">
        <f t="shared" si="82"/>
        <v>1341</v>
      </c>
      <c r="AY26" s="433">
        <f t="shared" si="82"/>
        <v>1289</v>
      </c>
      <c r="AZ26" s="433">
        <f t="shared" si="82"/>
        <v>6943</v>
      </c>
      <c r="BA26" s="433">
        <f t="shared" si="82"/>
        <v>0</v>
      </c>
      <c r="BB26" s="433">
        <f t="shared" si="82"/>
        <v>0</v>
      </c>
      <c r="BC26" s="433">
        <f t="shared" si="82"/>
        <v>0</v>
      </c>
      <c r="BD26" s="433">
        <f t="shared" si="82"/>
        <v>4682</v>
      </c>
      <c r="BE26" s="433">
        <f t="shared" si="82"/>
        <v>0</v>
      </c>
      <c r="BF26" s="75">
        <f t="shared" si="82"/>
        <v>130</v>
      </c>
      <c r="BG26" s="433">
        <f>SUM(BG167:BG173)</f>
        <v>1242</v>
      </c>
      <c r="BI26" s="45"/>
      <c r="BJ26" s="33" t="s">
        <v>176</v>
      </c>
      <c r="BK26" s="433">
        <f t="shared" ref="BK26:BS26" si="83">SUM(BK167:BK173)</f>
        <v>1988</v>
      </c>
      <c r="BL26" s="433">
        <f t="shared" si="83"/>
        <v>2819</v>
      </c>
      <c r="BM26" s="433">
        <f t="shared" si="83"/>
        <v>1030</v>
      </c>
      <c r="BN26" s="433">
        <f t="shared" si="83"/>
        <v>1</v>
      </c>
      <c r="BO26" s="433">
        <f>SUM(BO167:BO173)</f>
        <v>5838</v>
      </c>
      <c r="BP26" s="433">
        <v>3357</v>
      </c>
      <c r="BQ26" s="433">
        <f t="shared" si="83"/>
        <v>0</v>
      </c>
      <c r="BR26" s="433">
        <f t="shared" si="83"/>
        <v>0</v>
      </c>
      <c r="BS26" s="433">
        <f t="shared" si="83"/>
        <v>112</v>
      </c>
      <c r="BT26" s="75">
        <v>81</v>
      </c>
      <c r="BU26" s="93"/>
      <c r="BV26" s="93"/>
      <c r="BW26" s="428"/>
    </row>
    <row r="27" spans="1:75" ht="18" customHeight="1">
      <c r="A27" s="199" t="s">
        <v>177</v>
      </c>
      <c r="B27" s="195">
        <f>SUM(B175:B180)</f>
        <v>141290</v>
      </c>
      <c r="C27" s="195">
        <f>SUM(C175:C180)</f>
        <v>69564</v>
      </c>
      <c r="D27" s="195">
        <f t="shared" ref="D27:U27" si="84">SUM(D175:D180)</f>
        <v>74808</v>
      </c>
      <c r="E27" s="195">
        <f t="shared" si="84"/>
        <v>36492</v>
      </c>
      <c r="F27" s="195">
        <f t="shared" si="84"/>
        <v>55355</v>
      </c>
      <c r="G27" s="195">
        <f t="shared" si="84"/>
        <v>26896</v>
      </c>
      <c r="H27" s="195">
        <f t="shared" si="84"/>
        <v>34158</v>
      </c>
      <c r="I27" s="195">
        <f t="shared" si="84"/>
        <v>16653</v>
      </c>
      <c r="J27" s="195">
        <f t="shared" si="84"/>
        <v>24612</v>
      </c>
      <c r="K27" s="195">
        <f t="shared" si="84"/>
        <v>11695</v>
      </c>
      <c r="L27" s="195">
        <f t="shared" si="84"/>
        <v>330223</v>
      </c>
      <c r="M27" s="195">
        <f t="shared" si="84"/>
        <v>161300</v>
      </c>
      <c r="N27" s="195">
        <v>1641</v>
      </c>
      <c r="O27" s="195">
        <v>857</v>
      </c>
      <c r="P27" s="195">
        <v>784</v>
      </c>
      <c r="Q27" s="195">
        <v>1536</v>
      </c>
      <c r="R27" s="195">
        <v>823</v>
      </c>
      <c r="S27" s="195">
        <v>713</v>
      </c>
      <c r="T27" s="195">
        <f t="shared" si="84"/>
        <v>3177</v>
      </c>
      <c r="U27" s="196">
        <f t="shared" si="84"/>
        <v>1497</v>
      </c>
      <c r="V27" s="239"/>
      <c r="W27" s="33" t="s">
        <v>177</v>
      </c>
      <c r="X27" s="433">
        <f>SUM(X175:X180)</f>
        <v>43605</v>
      </c>
      <c r="Y27" s="433">
        <f t="shared" ref="Y27:AR27" si="85">SUM(Y175:Y180)</f>
        <v>21117</v>
      </c>
      <c r="Z27" s="433">
        <f t="shared" si="85"/>
        <v>24882</v>
      </c>
      <c r="AA27" s="433">
        <f t="shared" si="85"/>
        <v>11934</v>
      </c>
      <c r="AB27" s="433">
        <f t="shared" si="85"/>
        <v>17830</v>
      </c>
      <c r="AC27" s="433">
        <f t="shared" si="85"/>
        <v>8457</v>
      </c>
      <c r="AD27" s="433">
        <f t="shared" si="85"/>
        <v>8458</v>
      </c>
      <c r="AE27" s="433">
        <f t="shared" si="85"/>
        <v>4070</v>
      </c>
      <c r="AF27" s="433">
        <f t="shared" si="85"/>
        <v>7502</v>
      </c>
      <c r="AG27" s="433">
        <f t="shared" si="85"/>
        <v>3429</v>
      </c>
      <c r="AH27" s="433">
        <f t="shared" si="85"/>
        <v>102277</v>
      </c>
      <c r="AI27" s="433">
        <f t="shared" si="85"/>
        <v>49007</v>
      </c>
      <c r="AJ27" s="433">
        <v>388</v>
      </c>
      <c r="AK27" s="433">
        <v>211</v>
      </c>
      <c r="AL27" s="433">
        <v>177</v>
      </c>
      <c r="AM27" s="433">
        <v>333</v>
      </c>
      <c r="AN27" s="433">
        <v>181</v>
      </c>
      <c r="AO27" s="433">
        <v>152</v>
      </c>
      <c r="AP27" s="433">
        <v>721</v>
      </c>
      <c r="AQ27" s="574">
        <v>392</v>
      </c>
      <c r="AR27" s="75">
        <v>329</v>
      </c>
      <c r="AS27" s="45"/>
      <c r="AT27" s="33" t="s">
        <v>177</v>
      </c>
      <c r="AU27" s="433">
        <f>SUM(AU175:AU180)</f>
        <v>2587</v>
      </c>
      <c r="AV27" s="433">
        <f t="shared" ref="AV27:BF27" si="86">SUM(AV175:AV180)</f>
        <v>2350</v>
      </c>
      <c r="AW27" s="433">
        <f t="shared" si="86"/>
        <v>2162</v>
      </c>
      <c r="AX27" s="433">
        <f t="shared" si="86"/>
        <v>1669</v>
      </c>
      <c r="AY27" s="433">
        <f t="shared" si="86"/>
        <v>1376</v>
      </c>
      <c r="AZ27" s="433">
        <f t="shared" si="86"/>
        <v>10144</v>
      </c>
      <c r="BA27" s="433">
        <f t="shared" si="86"/>
        <v>39</v>
      </c>
      <c r="BB27" s="433">
        <f t="shared" si="86"/>
        <v>40</v>
      </c>
      <c r="BC27" s="433">
        <f t="shared" si="86"/>
        <v>79</v>
      </c>
      <c r="BD27" s="433">
        <f t="shared" si="86"/>
        <v>6216</v>
      </c>
      <c r="BE27" s="433">
        <f t="shared" si="86"/>
        <v>59</v>
      </c>
      <c r="BF27" s="75">
        <f t="shared" si="86"/>
        <v>354</v>
      </c>
      <c r="BG27" s="433">
        <f>SUM(BG175:BG180)</f>
        <v>2223</v>
      </c>
      <c r="BI27" s="45"/>
      <c r="BJ27" s="33" t="s">
        <v>177</v>
      </c>
      <c r="BK27" s="433">
        <f>SUM(BK175:BK180)</f>
        <v>1954</v>
      </c>
      <c r="BL27" s="433">
        <f t="shared" ref="BL27:BR27" si="87">SUM(BL175:BL180)</f>
        <v>4043</v>
      </c>
      <c r="BM27" s="433">
        <f t="shared" si="87"/>
        <v>1504</v>
      </c>
      <c r="BN27" s="433">
        <f t="shared" si="87"/>
        <v>0</v>
      </c>
      <c r="BO27" s="433">
        <f>SUM(BO175:BO180)</f>
        <v>7501</v>
      </c>
      <c r="BP27" s="433">
        <v>2977</v>
      </c>
      <c r="BQ27" s="433">
        <f t="shared" si="87"/>
        <v>58</v>
      </c>
      <c r="BR27" s="433">
        <f t="shared" si="87"/>
        <v>0</v>
      </c>
      <c r="BS27" s="433">
        <f>SUM(BS175:BS180)</f>
        <v>59</v>
      </c>
      <c r="BT27" s="75">
        <v>30</v>
      </c>
      <c r="BU27" s="93"/>
      <c r="BV27" s="93"/>
      <c r="BW27" s="428"/>
    </row>
    <row r="28" spans="1:75" ht="18" customHeight="1" thickBot="1">
      <c r="A28" s="200" t="s">
        <v>9</v>
      </c>
      <c r="B28" s="201">
        <f>SUM(B6:B27)</f>
        <v>1250147</v>
      </c>
      <c r="C28" s="201">
        <f t="shared" ref="C28:U28" si="88">SUM(C6:C27)</f>
        <v>616420</v>
      </c>
      <c r="D28" s="201">
        <f t="shared" si="88"/>
        <v>825677</v>
      </c>
      <c r="E28" s="201">
        <f t="shared" si="88"/>
        <v>405713</v>
      </c>
      <c r="F28" s="201">
        <f t="shared" si="88"/>
        <v>691084</v>
      </c>
      <c r="G28" s="201">
        <f t="shared" si="88"/>
        <v>341569</v>
      </c>
      <c r="H28" s="201">
        <f t="shared" si="88"/>
        <v>493264</v>
      </c>
      <c r="I28" s="201">
        <f t="shared" si="88"/>
        <v>247960</v>
      </c>
      <c r="J28" s="201">
        <f t="shared" si="88"/>
        <v>367208</v>
      </c>
      <c r="K28" s="201">
        <f t="shared" si="88"/>
        <v>185487</v>
      </c>
      <c r="L28" s="201">
        <f t="shared" si="88"/>
        <v>3627380</v>
      </c>
      <c r="M28" s="201">
        <f>SUM(M6:M27)</f>
        <v>1797149</v>
      </c>
      <c r="N28" s="201">
        <v>29402</v>
      </c>
      <c r="O28" s="195">
        <v>14262</v>
      </c>
      <c r="P28" s="201">
        <v>15140</v>
      </c>
      <c r="Q28" s="201">
        <v>27210</v>
      </c>
      <c r="R28" s="201">
        <v>13485</v>
      </c>
      <c r="S28" s="201">
        <v>13725</v>
      </c>
      <c r="T28" s="201">
        <f t="shared" si="88"/>
        <v>56612</v>
      </c>
      <c r="U28" s="202">
        <f t="shared" si="88"/>
        <v>28865</v>
      </c>
      <c r="V28" s="239"/>
      <c r="W28" s="10" t="s">
        <v>9</v>
      </c>
      <c r="X28" s="76">
        <f>SUM(X6:X27)</f>
        <v>311388</v>
      </c>
      <c r="Y28" s="76">
        <f t="shared" ref="Y28:AR28" si="89">SUM(Y6:Y27)</f>
        <v>147074</v>
      </c>
      <c r="Z28" s="76">
        <f t="shared" si="89"/>
        <v>227285</v>
      </c>
      <c r="AA28" s="76">
        <f t="shared" si="89"/>
        <v>105016</v>
      </c>
      <c r="AB28" s="76">
        <f t="shared" si="89"/>
        <v>193307</v>
      </c>
      <c r="AC28" s="76">
        <f t="shared" si="89"/>
        <v>90384</v>
      </c>
      <c r="AD28" s="76">
        <f t="shared" si="89"/>
        <v>97673</v>
      </c>
      <c r="AE28" s="76">
        <f t="shared" si="89"/>
        <v>46742</v>
      </c>
      <c r="AF28" s="76">
        <f t="shared" si="89"/>
        <v>74246</v>
      </c>
      <c r="AG28" s="76">
        <f t="shared" si="89"/>
        <v>35801</v>
      </c>
      <c r="AH28" s="76">
        <f t="shared" si="89"/>
        <v>903899</v>
      </c>
      <c r="AI28" s="76">
        <f t="shared" si="89"/>
        <v>425017</v>
      </c>
      <c r="AJ28" s="76">
        <v>3902</v>
      </c>
      <c r="AK28" s="433">
        <v>2053</v>
      </c>
      <c r="AL28" s="76">
        <v>1849</v>
      </c>
      <c r="AM28" s="76">
        <v>2375</v>
      </c>
      <c r="AN28" s="76">
        <v>1304</v>
      </c>
      <c r="AO28" s="76">
        <v>1071</v>
      </c>
      <c r="AP28" s="76">
        <v>6277</v>
      </c>
      <c r="AQ28" s="575">
        <v>3357</v>
      </c>
      <c r="AR28" s="77">
        <v>2920</v>
      </c>
      <c r="AS28" s="45"/>
      <c r="AT28" s="10" t="s">
        <v>9</v>
      </c>
      <c r="AU28" s="140">
        <f>SUM(AU6:AU27)</f>
        <v>26918</v>
      </c>
      <c r="AV28" s="140">
        <f t="shared" ref="AV28:BE28" si="90">SUM(AV6:AV27)</f>
        <v>25106</v>
      </c>
      <c r="AW28" s="140">
        <f t="shared" si="90"/>
        <v>23823</v>
      </c>
      <c r="AX28" s="140">
        <f t="shared" si="90"/>
        <v>20262</v>
      </c>
      <c r="AY28" s="140">
        <f t="shared" si="90"/>
        <v>17853</v>
      </c>
      <c r="AZ28" s="140">
        <f t="shared" si="90"/>
        <v>113962</v>
      </c>
      <c r="BA28" s="140">
        <f t="shared" si="90"/>
        <v>605</v>
      </c>
      <c r="BB28" s="140">
        <f t="shared" si="90"/>
        <v>571</v>
      </c>
      <c r="BC28" s="140">
        <f t="shared" si="90"/>
        <v>1176</v>
      </c>
      <c r="BD28" s="140">
        <f t="shared" si="90"/>
        <v>68360</v>
      </c>
      <c r="BE28" s="140">
        <f t="shared" si="90"/>
        <v>935</v>
      </c>
      <c r="BF28" s="141">
        <f>SUM(BF6:BF27)</f>
        <v>3612</v>
      </c>
      <c r="BG28" s="140">
        <f>SUM(BG6:BG27)</f>
        <v>22803</v>
      </c>
      <c r="BI28" s="45"/>
      <c r="BJ28" s="10" t="s">
        <v>9</v>
      </c>
      <c r="BK28" s="140">
        <f>SUM(BK6:BK27)</f>
        <v>25974</v>
      </c>
      <c r="BL28" s="140">
        <f t="shared" ref="BL28:BR28" si="91">SUM(BL6:BL27)</f>
        <v>43064</v>
      </c>
      <c r="BM28" s="140">
        <f t="shared" si="91"/>
        <v>19494</v>
      </c>
      <c r="BN28" s="140">
        <f t="shared" si="91"/>
        <v>31</v>
      </c>
      <c r="BO28" s="140">
        <f>SUM(BO6:BO27)</f>
        <v>88563</v>
      </c>
      <c r="BP28" s="140">
        <v>44306</v>
      </c>
      <c r="BQ28" s="140">
        <f t="shared" si="91"/>
        <v>1090</v>
      </c>
      <c r="BR28" s="140">
        <f t="shared" si="91"/>
        <v>32</v>
      </c>
      <c r="BS28" s="140">
        <f>SUM(BS6:BS27)</f>
        <v>3019</v>
      </c>
      <c r="BT28" s="141">
        <v>1833</v>
      </c>
      <c r="BU28" s="93"/>
      <c r="BV28" s="93"/>
      <c r="BW28" s="428"/>
    </row>
    <row r="29" spans="1:75" ht="18.75" customHeight="1">
      <c r="A29" s="487" t="s">
        <v>182</v>
      </c>
      <c r="B29" s="487"/>
      <c r="C29" s="487"/>
      <c r="D29" s="487"/>
      <c r="E29" s="487"/>
      <c r="F29" s="487"/>
      <c r="G29" s="487"/>
      <c r="H29" s="487"/>
      <c r="I29" s="487"/>
      <c r="J29" s="487"/>
      <c r="K29" s="487"/>
      <c r="L29" s="487"/>
      <c r="M29" s="487"/>
      <c r="N29" s="487"/>
      <c r="O29" s="487"/>
      <c r="P29" s="487"/>
      <c r="Q29" s="487"/>
      <c r="R29" s="487"/>
      <c r="S29" s="487"/>
      <c r="T29" s="45"/>
      <c r="U29" s="45"/>
      <c r="V29" s="45"/>
      <c r="W29" s="487" t="s">
        <v>183</v>
      </c>
      <c r="X29" s="487"/>
      <c r="Y29" s="487"/>
      <c r="Z29" s="487"/>
      <c r="AA29" s="487"/>
      <c r="AB29" s="487"/>
      <c r="AC29" s="487"/>
      <c r="AD29" s="487"/>
      <c r="AE29" s="487"/>
      <c r="AF29" s="487"/>
      <c r="AG29" s="487"/>
      <c r="AH29" s="487"/>
      <c r="AI29" s="487"/>
      <c r="AJ29" s="487"/>
      <c r="AK29" s="487"/>
      <c r="AL29" s="487"/>
      <c r="AM29" s="487"/>
      <c r="AN29" s="487"/>
      <c r="AO29" s="487"/>
      <c r="AP29" s="428"/>
      <c r="AQ29" s="428"/>
      <c r="AR29" s="428"/>
      <c r="AS29" s="45"/>
      <c r="AT29" s="504" t="s">
        <v>184</v>
      </c>
      <c r="AU29" s="504"/>
      <c r="AV29" s="504"/>
      <c r="AW29" s="504"/>
      <c r="AX29" s="504"/>
      <c r="AY29" s="504"/>
      <c r="AZ29" s="504"/>
      <c r="BA29" s="504"/>
      <c r="BB29" s="504"/>
      <c r="BC29" s="504"/>
      <c r="BD29" s="504"/>
      <c r="BE29" s="504"/>
      <c r="BF29" s="504"/>
      <c r="BG29" s="504"/>
      <c r="BI29" s="45"/>
      <c r="BJ29" s="487" t="s">
        <v>489</v>
      </c>
      <c r="BK29" s="487"/>
      <c r="BL29" s="487"/>
      <c r="BM29" s="487"/>
      <c r="BN29" s="487"/>
      <c r="BO29" s="487"/>
      <c r="BP29" s="487"/>
      <c r="BQ29" s="487"/>
      <c r="BR29" s="487"/>
      <c r="BS29" s="487"/>
      <c r="BT29" s="487"/>
      <c r="BW29" s="427"/>
    </row>
    <row r="30" spans="1:75" ht="19.5" customHeight="1" thickBot="1">
      <c r="A30" s="488" t="s">
        <v>22</v>
      </c>
      <c r="B30" s="488"/>
      <c r="C30" s="488"/>
      <c r="D30" s="488"/>
      <c r="E30" s="488"/>
      <c r="F30" s="488"/>
      <c r="G30" s="488"/>
      <c r="H30" s="488"/>
      <c r="I30" s="488"/>
      <c r="J30" s="488"/>
      <c r="K30" s="488"/>
      <c r="L30" s="488"/>
      <c r="M30" s="488"/>
      <c r="N30" s="488"/>
      <c r="O30" s="488"/>
      <c r="P30" s="488"/>
      <c r="Q30" s="488"/>
      <c r="R30" s="488"/>
      <c r="S30" s="488"/>
      <c r="T30" s="239"/>
      <c r="U30" s="239"/>
      <c r="V30" s="45"/>
      <c r="W30" s="488" t="s">
        <v>22</v>
      </c>
      <c r="X30" s="488"/>
      <c r="Y30" s="488"/>
      <c r="Z30" s="488"/>
      <c r="AA30" s="488"/>
      <c r="AB30" s="488"/>
      <c r="AC30" s="488"/>
      <c r="AD30" s="488"/>
      <c r="AE30" s="488"/>
      <c r="AF30" s="488"/>
      <c r="AG30" s="488"/>
      <c r="AH30" s="488"/>
      <c r="AI30" s="488"/>
      <c r="AJ30" s="488"/>
      <c r="AK30" s="488"/>
      <c r="AL30" s="488"/>
      <c r="AM30" s="488"/>
      <c r="AN30" s="488"/>
      <c r="AO30" s="488"/>
      <c r="AP30" s="428"/>
      <c r="AQ30" s="428"/>
      <c r="AR30" s="428"/>
      <c r="AS30" s="45"/>
      <c r="AT30" s="503" t="s">
        <v>22</v>
      </c>
      <c r="AU30" s="503"/>
      <c r="AV30" s="503"/>
      <c r="AW30" s="503"/>
      <c r="AX30" s="503"/>
      <c r="AY30" s="503"/>
      <c r="AZ30" s="503"/>
      <c r="BA30" s="503"/>
      <c r="BB30" s="503"/>
      <c r="BC30" s="503"/>
      <c r="BD30" s="503"/>
      <c r="BE30" s="503"/>
      <c r="BF30" s="503"/>
      <c r="BG30" s="503"/>
      <c r="BI30" s="45"/>
      <c r="BJ30" s="488" t="s">
        <v>22</v>
      </c>
      <c r="BK30" s="488"/>
      <c r="BL30" s="488"/>
      <c r="BM30" s="488"/>
      <c r="BN30" s="488"/>
      <c r="BO30" s="488"/>
      <c r="BP30" s="488"/>
      <c r="BQ30" s="488"/>
      <c r="BR30" s="488"/>
      <c r="BS30" s="488"/>
      <c r="BT30" s="488"/>
      <c r="BW30" s="428"/>
    </row>
    <row r="31" spans="1:75" ht="33" customHeight="1">
      <c r="A31" s="481" t="s">
        <v>137</v>
      </c>
      <c r="B31" s="491" t="s">
        <v>0</v>
      </c>
      <c r="C31" s="491"/>
      <c r="D31" s="491" t="s">
        <v>1</v>
      </c>
      <c r="E31" s="491"/>
      <c r="F31" s="491" t="s">
        <v>2</v>
      </c>
      <c r="G31" s="491"/>
      <c r="H31" s="491" t="s">
        <v>3</v>
      </c>
      <c r="I31" s="491"/>
      <c r="J31" s="491" t="s">
        <v>4</v>
      </c>
      <c r="K31" s="491"/>
      <c r="L31" s="489" t="s">
        <v>11</v>
      </c>
      <c r="M31" s="489"/>
      <c r="N31" s="468" t="s">
        <v>482</v>
      </c>
      <c r="O31" s="468"/>
      <c r="P31" s="468"/>
      <c r="Q31" s="468" t="s">
        <v>483</v>
      </c>
      <c r="R31" s="468"/>
      <c r="S31" s="468"/>
      <c r="T31" s="491" t="s">
        <v>185</v>
      </c>
      <c r="U31" s="492"/>
      <c r="V31" s="45"/>
      <c r="W31" s="481" t="s">
        <v>137</v>
      </c>
      <c r="X31" s="491" t="s">
        <v>0</v>
      </c>
      <c r="Y31" s="491"/>
      <c r="Z31" s="491" t="s">
        <v>1</v>
      </c>
      <c r="AA31" s="491"/>
      <c r="AB31" s="491" t="s">
        <v>2</v>
      </c>
      <c r="AC31" s="491"/>
      <c r="AD31" s="491" t="s">
        <v>3</v>
      </c>
      <c r="AE31" s="491"/>
      <c r="AF31" s="491" t="s">
        <v>4</v>
      </c>
      <c r="AG31" s="491"/>
      <c r="AH31" s="497" t="s">
        <v>11</v>
      </c>
      <c r="AI31" s="500"/>
      <c r="AJ31" s="468" t="s">
        <v>478</v>
      </c>
      <c r="AK31" s="468"/>
      <c r="AL31" s="468"/>
      <c r="AM31" s="468" t="s">
        <v>480</v>
      </c>
      <c r="AN31" s="468"/>
      <c r="AO31" s="468"/>
      <c r="AP31" s="491" t="s">
        <v>7</v>
      </c>
      <c r="AQ31" s="573"/>
      <c r="AR31" s="492"/>
      <c r="AS31" s="45"/>
      <c r="AT31" s="481" t="s">
        <v>137</v>
      </c>
      <c r="AU31" s="491" t="s">
        <v>203</v>
      </c>
      <c r="AV31" s="491"/>
      <c r="AW31" s="491"/>
      <c r="AX31" s="491"/>
      <c r="AY31" s="491"/>
      <c r="AZ31" s="491"/>
      <c r="BA31" s="491"/>
      <c r="BB31" s="491"/>
      <c r="BC31" s="491"/>
      <c r="BD31" s="497" t="s">
        <v>204</v>
      </c>
      <c r="BE31" s="498"/>
      <c r="BF31" s="499"/>
      <c r="BG31" s="501" t="s">
        <v>369</v>
      </c>
      <c r="BI31" s="45"/>
      <c r="BJ31" s="481" t="s">
        <v>137</v>
      </c>
      <c r="BK31" s="483" t="s">
        <v>484</v>
      </c>
      <c r="BL31" s="484"/>
      <c r="BM31" s="484"/>
      <c r="BN31" s="484"/>
      <c r="BO31" s="484"/>
      <c r="BP31" s="485"/>
      <c r="BQ31" s="486" t="s">
        <v>485</v>
      </c>
      <c r="BR31" s="486"/>
      <c r="BS31" s="489" t="s">
        <v>486</v>
      </c>
      <c r="BT31" s="490"/>
    </row>
    <row r="32" spans="1:75" ht="51.75" customHeight="1">
      <c r="A32" s="482"/>
      <c r="B32" s="429" t="s">
        <v>410</v>
      </c>
      <c r="C32" s="429" t="s">
        <v>8</v>
      </c>
      <c r="D32" s="429" t="s">
        <v>410</v>
      </c>
      <c r="E32" s="429" t="s">
        <v>8</v>
      </c>
      <c r="F32" s="429" t="s">
        <v>410</v>
      </c>
      <c r="G32" s="429" t="s">
        <v>8</v>
      </c>
      <c r="H32" s="429" t="s">
        <v>410</v>
      </c>
      <c r="I32" s="429" t="s">
        <v>8</v>
      </c>
      <c r="J32" s="429" t="s">
        <v>410</v>
      </c>
      <c r="K32" s="429" t="s">
        <v>8</v>
      </c>
      <c r="L32" s="429" t="s">
        <v>410</v>
      </c>
      <c r="M32" s="429" t="s">
        <v>8</v>
      </c>
      <c r="N32" s="429" t="s">
        <v>410</v>
      </c>
      <c r="O32" s="429"/>
      <c r="P32" s="429" t="s">
        <v>8</v>
      </c>
      <c r="Q32" s="429" t="s">
        <v>410</v>
      </c>
      <c r="R32" s="429"/>
      <c r="S32" s="429" t="s">
        <v>8</v>
      </c>
      <c r="T32" s="429" t="s">
        <v>410</v>
      </c>
      <c r="U32" s="432" t="s">
        <v>8</v>
      </c>
      <c r="V32" s="45"/>
      <c r="W32" s="482"/>
      <c r="X32" s="429" t="s">
        <v>10</v>
      </c>
      <c r="Y32" s="429" t="s">
        <v>8</v>
      </c>
      <c r="Z32" s="429" t="s">
        <v>10</v>
      </c>
      <c r="AA32" s="429" t="s">
        <v>8</v>
      </c>
      <c r="AB32" s="429" t="s">
        <v>10</v>
      </c>
      <c r="AC32" s="429" t="s">
        <v>8</v>
      </c>
      <c r="AD32" s="429" t="s">
        <v>10</v>
      </c>
      <c r="AE32" s="429" t="s">
        <v>8</v>
      </c>
      <c r="AF32" s="429" t="s">
        <v>10</v>
      </c>
      <c r="AG32" s="429" t="s">
        <v>8</v>
      </c>
      <c r="AH32" s="429" t="s">
        <v>10</v>
      </c>
      <c r="AI32" s="429" t="s">
        <v>8</v>
      </c>
      <c r="AJ32" s="429" t="s">
        <v>10</v>
      </c>
      <c r="AK32" s="429"/>
      <c r="AL32" s="429" t="s">
        <v>8</v>
      </c>
      <c r="AM32" s="429" t="s">
        <v>10</v>
      </c>
      <c r="AN32" s="429"/>
      <c r="AO32" s="429" t="s">
        <v>8</v>
      </c>
      <c r="AP32" s="429" t="s">
        <v>10</v>
      </c>
      <c r="AQ32" s="576"/>
      <c r="AR32" s="432" t="s">
        <v>8</v>
      </c>
      <c r="AS32" s="45"/>
      <c r="AT32" s="482"/>
      <c r="AU32" s="429" t="s">
        <v>0</v>
      </c>
      <c r="AV32" s="429" t="s">
        <v>1</v>
      </c>
      <c r="AW32" s="429" t="s">
        <v>2</v>
      </c>
      <c r="AX32" s="429" t="s">
        <v>3</v>
      </c>
      <c r="AY32" s="429" t="s">
        <v>4</v>
      </c>
      <c r="AZ32" s="429" t="s">
        <v>7</v>
      </c>
      <c r="BA32" s="429" t="s">
        <v>5</v>
      </c>
      <c r="BB32" s="429" t="s">
        <v>6</v>
      </c>
      <c r="BC32" s="429" t="s">
        <v>7</v>
      </c>
      <c r="BD32" s="429" t="s">
        <v>451</v>
      </c>
      <c r="BE32" s="429" t="s">
        <v>454</v>
      </c>
      <c r="BF32" s="432" t="s">
        <v>452</v>
      </c>
      <c r="BG32" s="502"/>
      <c r="BI32" s="45"/>
      <c r="BJ32" s="482"/>
      <c r="BK32" s="429" t="s">
        <v>14</v>
      </c>
      <c r="BL32" s="429" t="s">
        <v>367</v>
      </c>
      <c r="BM32" s="429" t="s">
        <v>368</v>
      </c>
      <c r="BN32" s="429" t="s">
        <v>17</v>
      </c>
      <c r="BO32" s="238" t="s">
        <v>18</v>
      </c>
      <c r="BP32" s="429" t="s">
        <v>403</v>
      </c>
      <c r="BQ32" s="429" t="s">
        <v>16</v>
      </c>
      <c r="BR32" s="429" t="s">
        <v>371</v>
      </c>
      <c r="BS32" s="429" t="s">
        <v>20</v>
      </c>
      <c r="BT32" s="432" t="s">
        <v>403</v>
      </c>
    </row>
    <row r="33" spans="1:72" ht="18" customHeight="1">
      <c r="A33" s="131" t="s">
        <v>156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429"/>
      <c r="O33" s="429"/>
      <c r="P33" s="429"/>
      <c r="Q33" s="429"/>
      <c r="R33" s="429"/>
      <c r="S33" s="429"/>
      <c r="T33" s="429"/>
      <c r="U33" s="432"/>
      <c r="V33" s="45"/>
      <c r="W33" s="131" t="s">
        <v>156</v>
      </c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191"/>
      <c r="AI33" s="191"/>
      <c r="AJ33" s="429"/>
      <c r="AK33" s="429"/>
      <c r="AL33" s="429"/>
      <c r="AM33" s="429"/>
      <c r="AN33" s="429"/>
      <c r="AO33" s="429"/>
      <c r="AP33" s="429"/>
      <c r="AQ33" s="576"/>
      <c r="AR33" s="432"/>
      <c r="AS33" s="45"/>
      <c r="AT33" s="131" t="s">
        <v>156</v>
      </c>
      <c r="AU33" s="429"/>
      <c r="AV33" s="429"/>
      <c r="AW33" s="429"/>
      <c r="AX33" s="429"/>
      <c r="AY33" s="429"/>
      <c r="AZ33" s="429"/>
      <c r="BA33" s="429"/>
      <c r="BB33" s="429"/>
      <c r="BC33" s="429"/>
      <c r="BD33" s="429"/>
      <c r="BE33" s="429"/>
      <c r="BF33" s="432"/>
      <c r="BG33" s="429"/>
      <c r="BI33" s="45"/>
      <c r="BJ33" s="131" t="s">
        <v>156</v>
      </c>
      <c r="BK33" s="3"/>
      <c r="BL33" s="429"/>
      <c r="BM33" s="429"/>
      <c r="BN33" s="429"/>
      <c r="BO33" s="429"/>
      <c r="BP33" s="429"/>
      <c r="BQ33" s="429"/>
      <c r="BR33" s="429"/>
      <c r="BS33" s="429"/>
      <c r="BT33" s="432"/>
    </row>
    <row r="34" spans="1:72" ht="18" customHeight="1">
      <c r="A34" s="142" t="s">
        <v>61</v>
      </c>
      <c r="B34" s="55">
        <v>13833</v>
      </c>
      <c r="C34" s="55">
        <v>6576</v>
      </c>
      <c r="D34" s="55">
        <v>10351</v>
      </c>
      <c r="E34" s="55">
        <v>4909</v>
      </c>
      <c r="F34" s="55">
        <v>9801</v>
      </c>
      <c r="G34" s="55">
        <v>4798</v>
      </c>
      <c r="H34" s="55">
        <v>7630</v>
      </c>
      <c r="I34" s="55">
        <v>3889</v>
      </c>
      <c r="J34" s="55">
        <v>6081</v>
      </c>
      <c r="K34" s="55">
        <v>3151</v>
      </c>
      <c r="L34" s="40">
        <f t="shared" ref="L34:M49" si="92">B34+D34+F34+H34+J34</f>
        <v>47696</v>
      </c>
      <c r="M34" s="40">
        <f t="shared" si="92"/>
        <v>23323</v>
      </c>
      <c r="N34" s="55">
        <v>0</v>
      </c>
      <c r="O34" s="55"/>
      <c r="P34" s="55">
        <v>0</v>
      </c>
      <c r="Q34" s="55">
        <v>0</v>
      </c>
      <c r="R34" s="55"/>
      <c r="S34" s="55">
        <v>0</v>
      </c>
      <c r="T34" s="429">
        <f>N34+Q34</f>
        <v>0</v>
      </c>
      <c r="U34" s="432">
        <f>P34+S34</f>
        <v>0</v>
      </c>
      <c r="V34" s="45"/>
      <c r="W34" s="142" t="s">
        <v>61</v>
      </c>
      <c r="X34" s="55">
        <v>3909</v>
      </c>
      <c r="Y34" s="55">
        <v>1748</v>
      </c>
      <c r="Z34" s="55">
        <v>2907</v>
      </c>
      <c r="AA34" s="55">
        <v>1257</v>
      </c>
      <c r="AB34" s="55">
        <v>2786</v>
      </c>
      <c r="AC34" s="55">
        <v>1225</v>
      </c>
      <c r="AD34" s="55">
        <v>1791</v>
      </c>
      <c r="AE34" s="55">
        <v>855</v>
      </c>
      <c r="AF34" s="55">
        <v>1162</v>
      </c>
      <c r="AG34" s="55">
        <v>586</v>
      </c>
      <c r="AH34" s="191">
        <f t="shared" ref="AH34:AI117" si="93">X34+Z34+AB34+AD34+AF34</f>
        <v>12555</v>
      </c>
      <c r="AI34" s="191">
        <f t="shared" si="93"/>
        <v>5671</v>
      </c>
      <c r="AJ34" s="55">
        <v>0</v>
      </c>
      <c r="AK34" s="55"/>
      <c r="AL34" s="55">
        <v>0</v>
      </c>
      <c r="AM34" s="55">
        <v>0</v>
      </c>
      <c r="AN34" s="55"/>
      <c r="AO34" s="55">
        <v>0</v>
      </c>
      <c r="AP34" s="429">
        <f>AJ34+AM34</f>
        <v>0</v>
      </c>
      <c r="AQ34" s="576"/>
      <c r="AR34" s="432">
        <f>AL34+AO34</f>
        <v>0</v>
      </c>
      <c r="AS34" s="45"/>
      <c r="AT34" s="142" t="s">
        <v>61</v>
      </c>
      <c r="AU34" s="54">
        <v>345</v>
      </c>
      <c r="AV34" s="54">
        <v>324</v>
      </c>
      <c r="AW34" s="54">
        <v>327</v>
      </c>
      <c r="AX34" s="54">
        <v>290</v>
      </c>
      <c r="AY34" s="54">
        <v>264</v>
      </c>
      <c r="AZ34" s="429">
        <f t="shared" ref="AZ34:AZ117" si="94">SUM(AU34:AY34)</f>
        <v>1550</v>
      </c>
      <c r="BA34" s="54"/>
      <c r="BB34" s="54"/>
      <c r="BC34" s="429">
        <f t="shared" ref="BC34:BC117" si="95">BA34+BB34</f>
        <v>0</v>
      </c>
      <c r="BD34" s="55">
        <v>1013</v>
      </c>
      <c r="BE34" s="55">
        <v>0</v>
      </c>
      <c r="BF34" s="143">
        <v>43</v>
      </c>
      <c r="BG34" s="42">
        <v>274</v>
      </c>
      <c r="BI34" s="45"/>
      <c r="BJ34" s="142" t="s">
        <v>61</v>
      </c>
      <c r="BK34" s="69">
        <v>496</v>
      </c>
      <c r="BL34" s="102">
        <v>426</v>
      </c>
      <c r="BM34" s="102">
        <v>407</v>
      </c>
      <c r="BN34" s="69"/>
      <c r="BO34" s="42">
        <f t="shared" ref="BO34:BO64" si="96">BK34+BL34+BM34+BN34</f>
        <v>1329</v>
      </c>
      <c r="BP34" s="42">
        <v>862</v>
      </c>
      <c r="BQ34" s="55"/>
      <c r="BR34" s="55"/>
      <c r="BS34" s="102">
        <v>40</v>
      </c>
      <c r="BT34" s="240">
        <v>26</v>
      </c>
    </row>
    <row r="35" spans="1:72" ht="18" customHeight="1">
      <c r="A35" s="142" t="s">
        <v>62</v>
      </c>
      <c r="B35" s="55">
        <v>13037</v>
      </c>
      <c r="C35" s="55">
        <v>6449</v>
      </c>
      <c r="D35" s="55">
        <v>9301</v>
      </c>
      <c r="E35" s="55">
        <v>4444</v>
      </c>
      <c r="F35" s="55">
        <v>9063</v>
      </c>
      <c r="G35" s="55">
        <v>4383</v>
      </c>
      <c r="H35" s="55">
        <v>7762</v>
      </c>
      <c r="I35" s="55">
        <v>3859</v>
      </c>
      <c r="J35" s="55">
        <v>5515</v>
      </c>
      <c r="K35" s="55">
        <v>2904</v>
      </c>
      <c r="L35" s="40">
        <f t="shared" si="92"/>
        <v>44678</v>
      </c>
      <c r="M35" s="40">
        <f t="shared" si="92"/>
        <v>22039</v>
      </c>
      <c r="N35" s="55">
        <v>4365</v>
      </c>
      <c r="O35" s="55"/>
      <c r="P35" s="55">
        <v>2300</v>
      </c>
      <c r="Q35" s="55">
        <v>4503</v>
      </c>
      <c r="R35" s="55"/>
      <c r="S35" s="55">
        <v>2293</v>
      </c>
      <c r="T35" s="429">
        <f>N35+Q35</f>
        <v>8868</v>
      </c>
      <c r="U35" s="432">
        <f>P35+S35</f>
        <v>4593</v>
      </c>
      <c r="V35" s="45"/>
      <c r="W35" s="142" t="s">
        <v>62</v>
      </c>
      <c r="X35" s="55">
        <v>2829</v>
      </c>
      <c r="Y35" s="55">
        <v>1315</v>
      </c>
      <c r="Z35" s="55">
        <v>2044</v>
      </c>
      <c r="AA35" s="55">
        <v>873</v>
      </c>
      <c r="AB35" s="55">
        <v>1998</v>
      </c>
      <c r="AC35" s="55">
        <v>880</v>
      </c>
      <c r="AD35" s="55">
        <v>1517</v>
      </c>
      <c r="AE35" s="55">
        <v>698</v>
      </c>
      <c r="AF35" s="55">
        <v>563</v>
      </c>
      <c r="AG35" s="55">
        <v>293</v>
      </c>
      <c r="AH35" s="191">
        <f t="shared" si="93"/>
        <v>8951</v>
      </c>
      <c r="AI35" s="191">
        <f t="shared" si="93"/>
        <v>4059</v>
      </c>
      <c r="AJ35" s="55">
        <v>429</v>
      </c>
      <c r="AK35" s="55"/>
      <c r="AL35" s="55">
        <v>205</v>
      </c>
      <c r="AM35" s="55">
        <v>304</v>
      </c>
      <c r="AN35" s="55"/>
      <c r="AO35" s="55">
        <v>142</v>
      </c>
      <c r="AP35" s="429">
        <f>AJ35+AM35</f>
        <v>733</v>
      </c>
      <c r="AQ35" s="576"/>
      <c r="AR35" s="432">
        <f>AL35+AO35</f>
        <v>347</v>
      </c>
      <c r="AS35" s="45"/>
      <c r="AT35" s="142" t="s">
        <v>62</v>
      </c>
      <c r="AU35" s="54">
        <v>307</v>
      </c>
      <c r="AV35" s="54">
        <v>294</v>
      </c>
      <c r="AW35" s="54">
        <v>291</v>
      </c>
      <c r="AX35" s="54">
        <v>269</v>
      </c>
      <c r="AY35" s="54">
        <v>237</v>
      </c>
      <c r="AZ35" s="429">
        <f t="shared" si="94"/>
        <v>1398</v>
      </c>
      <c r="BA35" s="54">
        <v>99</v>
      </c>
      <c r="BB35" s="54">
        <v>98</v>
      </c>
      <c r="BC35" s="429">
        <f t="shared" si="95"/>
        <v>197</v>
      </c>
      <c r="BD35" s="55">
        <v>873</v>
      </c>
      <c r="BE35" s="55">
        <v>167</v>
      </c>
      <c r="BF35" s="143">
        <v>49</v>
      </c>
      <c r="BG35" s="42">
        <v>262</v>
      </c>
      <c r="BI35" s="45"/>
      <c r="BJ35" s="142" t="s">
        <v>62</v>
      </c>
      <c r="BK35" s="69">
        <v>370</v>
      </c>
      <c r="BL35" s="102">
        <v>510</v>
      </c>
      <c r="BM35" s="102">
        <v>260</v>
      </c>
      <c r="BN35" s="102">
        <v>1</v>
      </c>
      <c r="BO35" s="42">
        <f t="shared" si="96"/>
        <v>1141</v>
      </c>
      <c r="BP35" s="42">
        <v>770</v>
      </c>
      <c r="BQ35" s="102">
        <v>185</v>
      </c>
      <c r="BR35" s="102">
        <v>1</v>
      </c>
      <c r="BS35" s="102">
        <v>50</v>
      </c>
      <c r="BT35" s="240">
        <v>38</v>
      </c>
    </row>
    <row r="36" spans="1:72" ht="18" customHeight="1">
      <c r="A36" s="142" t="s">
        <v>23</v>
      </c>
      <c r="B36" s="55">
        <v>5737</v>
      </c>
      <c r="C36" s="55">
        <v>2792</v>
      </c>
      <c r="D36" s="55">
        <v>3754</v>
      </c>
      <c r="E36" s="55">
        <v>1790</v>
      </c>
      <c r="F36" s="55">
        <v>3443</v>
      </c>
      <c r="G36" s="55">
        <v>1635</v>
      </c>
      <c r="H36" s="55">
        <v>2803</v>
      </c>
      <c r="I36" s="55">
        <v>1406</v>
      </c>
      <c r="J36" s="55">
        <v>2028</v>
      </c>
      <c r="K36" s="55">
        <v>1024</v>
      </c>
      <c r="L36" s="40">
        <f t="shared" si="92"/>
        <v>17765</v>
      </c>
      <c r="M36" s="40">
        <f t="shared" si="92"/>
        <v>8647</v>
      </c>
      <c r="N36" s="55">
        <v>0</v>
      </c>
      <c r="O36" s="55"/>
      <c r="P36" s="55">
        <v>0</v>
      </c>
      <c r="Q36" s="55">
        <v>0</v>
      </c>
      <c r="R36" s="55"/>
      <c r="S36" s="55">
        <v>0</v>
      </c>
      <c r="T36" s="429">
        <f>N36+Q36</f>
        <v>0</v>
      </c>
      <c r="U36" s="432">
        <f>P36+S36</f>
        <v>0</v>
      </c>
      <c r="V36" s="45"/>
      <c r="W36" s="142" t="s">
        <v>23</v>
      </c>
      <c r="X36" s="55">
        <v>1909</v>
      </c>
      <c r="Y36" s="55">
        <v>910</v>
      </c>
      <c r="Z36" s="55">
        <v>1090</v>
      </c>
      <c r="AA36" s="55">
        <v>484</v>
      </c>
      <c r="AB36" s="55">
        <v>1139</v>
      </c>
      <c r="AC36" s="55">
        <v>512</v>
      </c>
      <c r="AD36" s="55">
        <v>764</v>
      </c>
      <c r="AE36" s="55">
        <v>373</v>
      </c>
      <c r="AF36" s="55">
        <v>503</v>
      </c>
      <c r="AG36" s="55">
        <v>248</v>
      </c>
      <c r="AH36" s="191">
        <f t="shared" si="93"/>
        <v>5405</v>
      </c>
      <c r="AI36" s="191">
        <f t="shared" si="93"/>
        <v>2527</v>
      </c>
      <c r="AJ36" s="55">
        <v>0</v>
      </c>
      <c r="AK36" s="55"/>
      <c r="AL36" s="55">
        <v>0</v>
      </c>
      <c r="AM36" s="55">
        <v>0</v>
      </c>
      <c r="AN36" s="55"/>
      <c r="AO36" s="55">
        <v>0</v>
      </c>
      <c r="AP36" s="429">
        <f>AJ36+AM36</f>
        <v>0</v>
      </c>
      <c r="AQ36" s="576"/>
      <c r="AR36" s="432">
        <f>AL36+AO36</f>
        <v>0</v>
      </c>
      <c r="AS36" s="45"/>
      <c r="AT36" s="142" t="s">
        <v>23</v>
      </c>
      <c r="AU36" s="54">
        <v>141</v>
      </c>
      <c r="AV36" s="54">
        <v>141</v>
      </c>
      <c r="AW36" s="54">
        <v>133</v>
      </c>
      <c r="AX36" s="54">
        <v>123</v>
      </c>
      <c r="AY36" s="54">
        <v>107</v>
      </c>
      <c r="AZ36" s="429">
        <f t="shared" si="94"/>
        <v>645</v>
      </c>
      <c r="BA36" s="54"/>
      <c r="BB36" s="54"/>
      <c r="BC36" s="429">
        <f t="shared" si="95"/>
        <v>0</v>
      </c>
      <c r="BD36" s="55">
        <v>354</v>
      </c>
      <c r="BE36" s="55">
        <v>0</v>
      </c>
      <c r="BF36" s="143">
        <v>32</v>
      </c>
      <c r="BG36" s="42">
        <v>127</v>
      </c>
      <c r="BI36" s="45"/>
      <c r="BJ36" s="142" t="s">
        <v>23</v>
      </c>
      <c r="BK36" s="69">
        <v>153</v>
      </c>
      <c r="BL36" s="102">
        <v>207</v>
      </c>
      <c r="BM36" s="102">
        <v>114</v>
      </c>
      <c r="BN36" s="102">
        <v>1</v>
      </c>
      <c r="BO36" s="42">
        <f t="shared" si="96"/>
        <v>475</v>
      </c>
      <c r="BP36" s="42">
        <v>243</v>
      </c>
      <c r="BQ36" s="102"/>
      <c r="BR36" s="102"/>
      <c r="BS36" s="102">
        <v>8</v>
      </c>
      <c r="BT36" s="240">
        <v>3</v>
      </c>
    </row>
    <row r="37" spans="1:72" ht="18" customHeight="1">
      <c r="A37" s="142" t="s">
        <v>63</v>
      </c>
      <c r="B37" s="55">
        <v>8088</v>
      </c>
      <c r="C37" s="55">
        <v>3911</v>
      </c>
      <c r="D37" s="55">
        <v>4987</v>
      </c>
      <c r="E37" s="55">
        <v>2433</v>
      </c>
      <c r="F37" s="55">
        <v>4054</v>
      </c>
      <c r="G37" s="55">
        <v>1996</v>
      </c>
      <c r="H37" s="55">
        <v>2516</v>
      </c>
      <c r="I37" s="55">
        <v>1217</v>
      </c>
      <c r="J37" s="55">
        <v>1903</v>
      </c>
      <c r="K37" s="55">
        <v>947</v>
      </c>
      <c r="L37" s="40">
        <f t="shared" si="92"/>
        <v>21548</v>
      </c>
      <c r="M37" s="40">
        <f t="shared" si="92"/>
        <v>10504</v>
      </c>
      <c r="N37" s="55">
        <v>0</v>
      </c>
      <c r="O37" s="55"/>
      <c r="P37" s="55">
        <v>0</v>
      </c>
      <c r="Q37" s="55">
        <v>0</v>
      </c>
      <c r="R37" s="55"/>
      <c r="S37" s="55">
        <v>0</v>
      </c>
      <c r="T37" s="429">
        <f>N37+Q37</f>
        <v>0</v>
      </c>
      <c r="U37" s="432">
        <f>P37+S37</f>
        <v>0</v>
      </c>
      <c r="V37" s="45"/>
      <c r="W37" s="142" t="s">
        <v>63</v>
      </c>
      <c r="X37" s="55">
        <v>2911</v>
      </c>
      <c r="Y37" s="55">
        <v>1338</v>
      </c>
      <c r="Z37" s="55">
        <v>1855</v>
      </c>
      <c r="AA37" s="55">
        <v>830</v>
      </c>
      <c r="AB37" s="55">
        <v>1556</v>
      </c>
      <c r="AC37" s="55">
        <v>699</v>
      </c>
      <c r="AD37" s="55">
        <v>641</v>
      </c>
      <c r="AE37" s="55">
        <v>302</v>
      </c>
      <c r="AF37" s="55">
        <v>532</v>
      </c>
      <c r="AG37" s="55">
        <v>239</v>
      </c>
      <c r="AH37" s="191">
        <f t="shared" si="93"/>
        <v>7495</v>
      </c>
      <c r="AI37" s="191">
        <f t="shared" si="93"/>
        <v>3408</v>
      </c>
      <c r="AJ37" s="55">
        <v>0</v>
      </c>
      <c r="AK37" s="55"/>
      <c r="AL37" s="55">
        <v>0</v>
      </c>
      <c r="AM37" s="55">
        <v>0</v>
      </c>
      <c r="AN37" s="55"/>
      <c r="AO37" s="55">
        <v>0</v>
      </c>
      <c r="AP37" s="429">
        <f>AJ37+AM37</f>
        <v>0</v>
      </c>
      <c r="AQ37" s="576"/>
      <c r="AR37" s="432">
        <f>AL37+AO37</f>
        <v>0</v>
      </c>
      <c r="AS37" s="45"/>
      <c r="AT37" s="142" t="s">
        <v>63</v>
      </c>
      <c r="AU37" s="54">
        <v>174</v>
      </c>
      <c r="AV37" s="54">
        <v>173</v>
      </c>
      <c r="AW37" s="54">
        <v>168</v>
      </c>
      <c r="AX37" s="54">
        <v>150</v>
      </c>
      <c r="AY37" s="54">
        <v>140</v>
      </c>
      <c r="AZ37" s="429">
        <f t="shared" si="94"/>
        <v>805</v>
      </c>
      <c r="BA37" s="54"/>
      <c r="BB37" s="54"/>
      <c r="BC37" s="429">
        <f t="shared" si="95"/>
        <v>0</v>
      </c>
      <c r="BD37" s="55">
        <v>491</v>
      </c>
      <c r="BE37" s="55">
        <v>0</v>
      </c>
      <c r="BF37" s="143">
        <v>16</v>
      </c>
      <c r="BG37" s="42">
        <v>170</v>
      </c>
      <c r="BI37" s="45"/>
      <c r="BJ37" s="142" t="s">
        <v>63</v>
      </c>
      <c r="BK37" s="69">
        <v>150</v>
      </c>
      <c r="BL37" s="103">
        <v>219</v>
      </c>
      <c r="BM37" s="102">
        <v>113</v>
      </c>
      <c r="BN37" s="6"/>
      <c r="BO37" s="42">
        <f t="shared" si="96"/>
        <v>482</v>
      </c>
      <c r="BP37" s="42">
        <v>262</v>
      </c>
      <c r="BQ37" s="6"/>
      <c r="BR37" s="6"/>
      <c r="BS37" s="102">
        <v>6</v>
      </c>
      <c r="BT37" s="240">
        <v>3</v>
      </c>
    </row>
    <row r="38" spans="1:72" ht="18" customHeight="1">
      <c r="A38" s="142" t="s">
        <v>24</v>
      </c>
      <c r="B38" s="55">
        <v>13586</v>
      </c>
      <c r="C38" s="55">
        <v>6375</v>
      </c>
      <c r="D38" s="55">
        <v>10916</v>
      </c>
      <c r="E38" s="55">
        <v>5198</v>
      </c>
      <c r="F38" s="55">
        <v>9846</v>
      </c>
      <c r="G38" s="55">
        <v>4859</v>
      </c>
      <c r="H38" s="55">
        <v>7828</v>
      </c>
      <c r="I38" s="55">
        <v>3935</v>
      </c>
      <c r="J38" s="55">
        <v>5667</v>
      </c>
      <c r="K38" s="55">
        <v>3022</v>
      </c>
      <c r="L38" s="40">
        <f t="shared" si="92"/>
        <v>47843</v>
      </c>
      <c r="M38" s="40">
        <f t="shared" si="92"/>
        <v>23389</v>
      </c>
      <c r="N38" s="55">
        <v>4200</v>
      </c>
      <c r="O38" s="55"/>
      <c r="P38" s="55">
        <v>2249</v>
      </c>
      <c r="Q38" s="55">
        <v>3605</v>
      </c>
      <c r="R38" s="55"/>
      <c r="S38" s="55">
        <v>1876</v>
      </c>
      <c r="T38" s="429">
        <f>N38+Q38</f>
        <v>7805</v>
      </c>
      <c r="U38" s="432">
        <f>P38+S38</f>
        <v>4125</v>
      </c>
      <c r="V38" s="45"/>
      <c r="W38" s="142" t="s">
        <v>24</v>
      </c>
      <c r="X38" s="55">
        <v>3149</v>
      </c>
      <c r="Y38" s="55">
        <v>1388</v>
      </c>
      <c r="Z38" s="55">
        <v>3032</v>
      </c>
      <c r="AA38" s="55">
        <v>1302</v>
      </c>
      <c r="AB38" s="55">
        <v>2735</v>
      </c>
      <c r="AC38" s="55">
        <v>1253</v>
      </c>
      <c r="AD38" s="55">
        <v>1579</v>
      </c>
      <c r="AE38" s="55">
        <v>750</v>
      </c>
      <c r="AF38" s="55">
        <v>793</v>
      </c>
      <c r="AG38" s="55">
        <v>414</v>
      </c>
      <c r="AH38" s="191">
        <f t="shared" si="93"/>
        <v>11288</v>
      </c>
      <c r="AI38" s="191">
        <f t="shared" si="93"/>
        <v>5107</v>
      </c>
      <c r="AJ38" s="55">
        <v>640</v>
      </c>
      <c r="AK38" s="55"/>
      <c r="AL38" s="55">
        <v>322</v>
      </c>
      <c r="AM38" s="55">
        <v>340</v>
      </c>
      <c r="AN38" s="55"/>
      <c r="AO38" s="55">
        <v>179</v>
      </c>
      <c r="AP38" s="429">
        <f>AJ38+AM38</f>
        <v>980</v>
      </c>
      <c r="AQ38" s="576"/>
      <c r="AR38" s="432">
        <f>AL38+AO38</f>
        <v>501</v>
      </c>
      <c r="AS38" s="45"/>
      <c r="AT38" s="142" t="s">
        <v>24</v>
      </c>
      <c r="AU38" s="54">
        <v>347</v>
      </c>
      <c r="AV38" s="54">
        <v>336</v>
      </c>
      <c r="AW38" s="54">
        <v>333</v>
      </c>
      <c r="AX38" s="54">
        <v>304</v>
      </c>
      <c r="AY38" s="54">
        <v>284</v>
      </c>
      <c r="AZ38" s="429">
        <f t="shared" si="94"/>
        <v>1604</v>
      </c>
      <c r="BA38" s="54">
        <v>89</v>
      </c>
      <c r="BB38" s="54">
        <v>78</v>
      </c>
      <c r="BC38" s="429">
        <f t="shared" si="95"/>
        <v>167</v>
      </c>
      <c r="BD38" s="55">
        <v>1067</v>
      </c>
      <c r="BE38" s="55">
        <v>93</v>
      </c>
      <c r="BF38" s="143">
        <v>68</v>
      </c>
      <c r="BG38" s="42">
        <v>308</v>
      </c>
      <c r="BI38" s="45"/>
      <c r="BJ38" s="142" t="s">
        <v>24</v>
      </c>
      <c r="BK38" s="69">
        <v>378</v>
      </c>
      <c r="BL38" s="102">
        <v>519</v>
      </c>
      <c r="BM38" s="102">
        <v>553</v>
      </c>
      <c r="BN38" s="102">
        <v>1</v>
      </c>
      <c r="BO38" s="42">
        <f t="shared" si="96"/>
        <v>1451</v>
      </c>
      <c r="BP38" s="42">
        <v>959</v>
      </c>
      <c r="BQ38" s="102">
        <v>139</v>
      </c>
      <c r="BR38" s="102">
        <v>1</v>
      </c>
      <c r="BS38" s="102">
        <v>107</v>
      </c>
      <c r="BT38" s="240">
        <v>70</v>
      </c>
    </row>
    <row r="39" spans="1:72" ht="18" customHeight="1">
      <c r="A39" s="131" t="s">
        <v>157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40"/>
      <c r="M39" s="40"/>
      <c r="N39" s="55"/>
      <c r="O39" s="55"/>
      <c r="P39" s="55"/>
      <c r="Q39" s="55"/>
      <c r="R39" s="55"/>
      <c r="S39" s="55"/>
      <c r="T39" s="429"/>
      <c r="U39" s="432"/>
      <c r="V39" s="45"/>
      <c r="W39" s="131" t="s">
        <v>157</v>
      </c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191"/>
      <c r="AI39" s="191"/>
      <c r="AJ39" s="55"/>
      <c r="AK39" s="55"/>
      <c r="AL39" s="55"/>
      <c r="AM39" s="55"/>
      <c r="AN39" s="55"/>
      <c r="AO39" s="55"/>
      <c r="AP39" s="429"/>
      <c r="AQ39" s="576"/>
      <c r="AR39" s="432"/>
      <c r="AS39" s="45"/>
      <c r="AT39" s="131" t="s">
        <v>157</v>
      </c>
      <c r="AU39" s="54"/>
      <c r="AV39" s="54"/>
      <c r="AW39" s="54"/>
      <c r="AX39" s="54"/>
      <c r="AY39" s="54"/>
      <c r="AZ39" s="429"/>
      <c r="BA39" s="54"/>
      <c r="BB39" s="54"/>
      <c r="BC39" s="429"/>
      <c r="BD39" s="55"/>
      <c r="BE39" s="55"/>
      <c r="BF39" s="143"/>
      <c r="BG39" s="42"/>
      <c r="BI39" s="45"/>
      <c r="BJ39" s="131" t="s">
        <v>157</v>
      </c>
      <c r="BK39" s="69"/>
      <c r="BL39" s="241"/>
      <c r="BM39" s="241"/>
      <c r="BN39" s="69"/>
      <c r="BO39" s="42"/>
      <c r="BP39" s="42"/>
      <c r="BQ39" s="55"/>
      <c r="BR39" s="55"/>
      <c r="BS39" s="241"/>
      <c r="BT39" s="242"/>
    </row>
    <row r="40" spans="1:72" ht="18" customHeight="1">
      <c r="A40" s="144" t="s">
        <v>25</v>
      </c>
      <c r="B40" s="55">
        <v>13063</v>
      </c>
      <c r="C40" s="55">
        <v>6492</v>
      </c>
      <c r="D40" s="55">
        <v>7941</v>
      </c>
      <c r="E40" s="55">
        <v>3907</v>
      </c>
      <c r="F40" s="55">
        <v>5909</v>
      </c>
      <c r="G40" s="55">
        <v>2976</v>
      </c>
      <c r="H40" s="55">
        <v>3858</v>
      </c>
      <c r="I40" s="55">
        <v>2000</v>
      </c>
      <c r="J40" s="55">
        <v>2595</v>
      </c>
      <c r="K40" s="55">
        <v>1378</v>
      </c>
      <c r="L40" s="40">
        <f t="shared" si="92"/>
        <v>33366</v>
      </c>
      <c r="M40" s="40">
        <f t="shared" si="92"/>
        <v>16753</v>
      </c>
      <c r="N40" s="55">
        <v>0</v>
      </c>
      <c r="O40" s="55"/>
      <c r="P40" s="55">
        <v>0</v>
      </c>
      <c r="Q40" s="55">
        <v>0</v>
      </c>
      <c r="R40" s="55"/>
      <c r="S40" s="55">
        <v>0</v>
      </c>
      <c r="T40" s="429">
        <f>N40+Q40</f>
        <v>0</v>
      </c>
      <c r="U40" s="432">
        <f>P40+S40</f>
        <v>0</v>
      </c>
      <c r="V40" s="45"/>
      <c r="W40" s="144" t="s">
        <v>25</v>
      </c>
      <c r="X40" s="55">
        <v>5067</v>
      </c>
      <c r="Y40" s="55">
        <v>2441</v>
      </c>
      <c r="Z40" s="55">
        <v>3085</v>
      </c>
      <c r="AA40" s="55">
        <v>1444</v>
      </c>
      <c r="AB40" s="55">
        <v>2334</v>
      </c>
      <c r="AC40" s="55">
        <v>1153</v>
      </c>
      <c r="AD40" s="55">
        <v>1298</v>
      </c>
      <c r="AE40" s="55">
        <v>681</v>
      </c>
      <c r="AF40" s="55">
        <v>893</v>
      </c>
      <c r="AG40" s="55">
        <v>479</v>
      </c>
      <c r="AH40" s="191">
        <f t="shared" si="93"/>
        <v>12677</v>
      </c>
      <c r="AI40" s="191">
        <f t="shared" si="93"/>
        <v>6198</v>
      </c>
      <c r="AJ40" s="55">
        <v>0</v>
      </c>
      <c r="AK40" s="55"/>
      <c r="AL40" s="55">
        <v>0</v>
      </c>
      <c r="AM40" s="55">
        <v>0</v>
      </c>
      <c r="AN40" s="55"/>
      <c r="AO40" s="55">
        <v>0</v>
      </c>
      <c r="AP40" s="429">
        <f>AJ40+AM40</f>
        <v>0</v>
      </c>
      <c r="AQ40" s="576"/>
      <c r="AR40" s="432">
        <f>AL40+AO40</f>
        <v>0</v>
      </c>
      <c r="AS40" s="45"/>
      <c r="AT40" s="144" t="s">
        <v>25</v>
      </c>
      <c r="AU40" s="54">
        <v>273</v>
      </c>
      <c r="AV40" s="54">
        <v>251</v>
      </c>
      <c r="AW40" s="54">
        <v>237</v>
      </c>
      <c r="AX40" s="54">
        <v>193</v>
      </c>
      <c r="AY40" s="54">
        <v>160</v>
      </c>
      <c r="AZ40" s="429">
        <f t="shared" si="94"/>
        <v>1114</v>
      </c>
      <c r="BA40" s="54"/>
      <c r="BB40" s="54"/>
      <c r="BC40" s="429">
        <f t="shared" si="95"/>
        <v>0</v>
      </c>
      <c r="BD40" s="5">
        <v>742</v>
      </c>
      <c r="BE40" s="55">
        <v>0</v>
      </c>
      <c r="BF40" s="143">
        <v>24</v>
      </c>
      <c r="BG40" s="42">
        <v>223</v>
      </c>
      <c r="BI40" s="45"/>
      <c r="BJ40" s="144" t="s">
        <v>25</v>
      </c>
      <c r="BK40" s="69">
        <v>207</v>
      </c>
      <c r="BL40" s="102">
        <v>351</v>
      </c>
      <c r="BM40" s="102">
        <v>219</v>
      </c>
      <c r="BN40" s="69"/>
      <c r="BO40" s="42">
        <f>BK40+BL40+BM40+BN40</f>
        <v>777</v>
      </c>
      <c r="BP40" s="42">
        <v>474</v>
      </c>
      <c r="BQ40" s="55"/>
      <c r="BR40" s="55"/>
      <c r="BS40" s="102">
        <v>19</v>
      </c>
      <c r="BT40" s="240">
        <v>4</v>
      </c>
    </row>
    <row r="41" spans="1:72" ht="18" customHeight="1">
      <c r="A41" s="144" t="s">
        <v>69</v>
      </c>
      <c r="B41" s="55">
        <v>14791</v>
      </c>
      <c r="C41" s="55">
        <v>7045</v>
      </c>
      <c r="D41" s="55">
        <v>11499</v>
      </c>
      <c r="E41" s="55">
        <v>5529</v>
      </c>
      <c r="F41" s="55">
        <v>9969</v>
      </c>
      <c r="G41" s="55">
        <v>4819</v>
      </c>
      <c r="H41" s="55">
        <v>7605</v>
      </c>
      <c r="I41" s="55">
        <v>3786</v>
      </c>
      <c r="J41" s="55">
        <v>5944</v>
      </c>
      <c r="K41" s="55">
        <v>3028</v>
      </c>
      <c r="L41" s="40">
        <f t="shared" si="92"/>
        <v>49808</v>
      </c>
      <c r="M41" s="40">
        <f t="shared" si="92"/>
        <v>24207</v>
      </c>
      <c r="N41" s="55">
        <v>0</v>
      </c>
      <c r="O41" s="55"/>
      <c r="P41" s="55">
        <v>0</v>
      </c>
      <c r="Q41" s="55">
        <v>0</v>
      </c>
      <c r="R41" s="55"/>
      <c r="S41" s="55">
        <v>0</v>
      </c>
      <c r="T41" s="429">
        <f>N41+Q41</f>
        <v>0</v>
      </c>
      <c r="U41" s="432">
        <f>P41+S41</f>
        <v>0</v>
      </c>
      <c r="V41" s="45"/>
      <c r="W41" s="144" t="s">
        <v>69</v>
      </c>
      <c r="X41" s="55">
        <v>5871</v>
      </c>
      <c r="Y41" s="55">
        <v>2730</v>
      </c>
      <c r="Z41" s="55">
        <v>4410</v>
      </c>
      <c r="AA41" s="55">
        <v>2027</v>
      </c>
      <c r="AB41" s="55">
        <v>3797</v>
      </c>
      <c r="AC41" s="55">
        <v>1703</v>
      </c>
      <c r="AD41" s="55">
        <v>2636</v>
      </c>
      <c r="AE41" s="55">
        <v>1253</v>
      </c>
      <c r="AF41" s="55">
        <v>2199</v>
      </c>
      <c r="AG41" s="55">
        <v>1097</v>
      </c>
      <c r="AH41" s="191">
        <f t="shared" si="93"/>
        <v>18913</v>
      </c>
      <c r="AI41" s="191">
        <f t="shared" si="93"/>
        <v>8810</v>
      </c>
      <c r="AJ41" s="55">
        <v>0</v>
      </c>
      <c r="AK41" s="55"/>
      <c r="AL41" s="55">
        <v>0</v>
      </c>
      <c r="AM41" s="55">
        <v>0</v>
      </c>
      <c r="AN41" s="55"/>
      <c r="AO41" s="55">
        <v>0</v>
      </c>
      <c r="AP41" s="429">
        <f>AJ41+AM41</f>
        <v>0</v>
      </c>
      <c r="AQ41" s="576"/>
      <c r="AR41" s="432">
        <f>AL41+AO41</f>
        <v>0</v>
      </c>
      <c r="AS41" s="45"/>
      <c r="AT41" s="144" t="s">
        <v>69</v>
      </c>
      <c r="AU41" s="54">
        <v>342</v>
      </c>
      <c r="AV41" s="54">
        <v>333</v>
      </c>
      <c r="AW41" s="54">
        <v>330</v>
      </c>
      <c r="AX41" s="54">
        <v>297</v>
      </c>
      <c r="AY41" s="54">
        <v>275</v>
      </c>
      <c r="AZ41" s="429">
        <f t="shared" si="94"/>
        <v>1577</v>
      </c>
      <c r="BA41" s="54"/>
      <c r="BB41" s="54"/>
      <c r="BC41" s="429">
        <f t="shared" si="95"/>
        <v>0</v>
      </c>
      <c r="BD41" s="5">
        <v>1105</v>
      </c>
      <c r="BE41" s="55"/>
      <c r="BF41" s="143">
        <v>45</v>
      </c>
      <c r="BG41" s="42">
        <v>311</v>
      </c>
      <c r="BI41" s="45"/>
      <c r="BJ41" s="144" t="s">
        <v>69</v>
      </c>
      <c r="BK41" s="69">
        <v>558</v>
      </c>
      <c r="BL41" s="102">
        <v>498</v>
      </c>
      <c r="BM41" s="102">
        <v>326</v>
      </c>
      <c r="BN41" s="69"/>
      <c r="BO41" s="42">
        <f t="shared" si="96"/>
        <v>1382</v>
      </c>
      <c r="BP41" s="42">
        <v>896</v>
      </c>
      <c r="BQ41" s="55"/>
      <c r="BR41" s="55"/>
      <c r="BS41" s="102">
        <v>23</v>
      </c>
      <c r="BT41" s="240">
        <v>17</v>
      </c>
    </row>
    <row r="42" spans="1:72" ht="18" customHeight="1">
      <c r="A42" s="144" t="s">
        <v>26</v>
      </c>
      <c r="B42" s="55">
        <v>11392</v>
      </c>
      <c r="C42" s="55">
        <v>5399</v>
      </c>
      <c r="D42" s="55">
        <v>8419</v>
      </c>
      <c r="E42" s="55">
        <v>3854</v>
      </c>
      <c r="F42" s="55">
        <v>8141</v>
      </c>
      <c r="G42" s="55">
        <v>3908</v>
      </c>
      <c r="H42" s="55">
        <v>6212</v>
      </c>
      <c r="I42" s="55">
        <v>3116</v>
      </c>
      <c r="J42" s="55">
        <v>5449</v>
      </c>
      <c r="K42" s="55">
        <v>2759</v>
      </c>
      <c r="L42" s="40">
        <f t="shared" si="92"/>
        <v>39613</v>
      </c>
      <c r="M42" s="40">
        <f t="shared" si="92"/>
        <v>19036</v>
      </c>
      <c r="N42" s="55">
        <v>0</v>
      </c>
      <c r="O42" s="55"/>
      <c r="P42" s="55">
        <v>0</v>
      </c>
      <c r="Q42" s="55">
        <v>0</v>
      </c>
      <c r="R42" s="55"/>
      <c r="S42" s="55">
        <v>0</v>
      </c>
      <c r="T42" s="429">
        <f>N42+Q42</f>
        <v>0</v>
      </c>
      <c r="U42" s="432">
        <f>P42+S42</f>
        <v>0</v>
      </c>
      <c r="V42" s="45"/>
      <c r="W42" s="144" t="s">
        <v>26</v>
      </c>
      <c r="X42" s="55">
        <v>4906</v>
      </c>
      <c r="Y42" s="55">
        <v>2223</v>
      </c>
      <c r="Z42" s="55">
        <v>3585</v>
      </c>
      <c r="AA42" s="55">
        <v>1538</v>
      </c>
      <c r="AB42" s="55">
        <v>3546</v>
      </c>
      <c r="AC42" s="55">
        <v>1619</v>
      </c>
      <c r="AD42" s="55">
        <v>2274</v>
      </c>
      <c r="AE42" s="55">
        <v>1123</v>
      </c>
      <c r="AF42" s="55">
        <v>2135</v>
      </c>
      <c r="AG42" s="55">
        <v>1040</v>
      </c>
      <c r="AH42" s="191">
        <f t="shared" si="93"/>
        <v>16446</v>
      </c>
      <c r="AI42" s="191">
        <f t="shared" si="93"/>
        <v>7543</v>
      </c>
      <c r="AJ42" s="55">
        <v>0</v>
      </c>
      <c r="AK42" s="55"/>
      <c r="AL42" s="55">
        <v>0</v>
      </c>
      <c r="AM42" s="55">
        <v>0</v>
      </c>
      <c r="AN42" s="55"/>
      <c r="AO42" s="55">
        <v>0</v>
      </c>
      <c r="AP42" s="429">
        <f>AJ42+AM42</f>
        <v>0</v>
      </c>
      <c r="AQ42" s="576"/>
      <c r="AR42" s="432">
        <f>AL42+AO42</f>
        <v>0</v>
      </c>
      <c r="AS42" s="45"/>
      <c r="AT42" s="144" t="s">
        <v>26</v>
      </c>
      <c r="AU42" s="54">
        <v>334</v>
      </c>
      <c r="AV42" s="54">
        <v>324</v>
      </c>
      <c r="AW42" s="54">
        <v>327</v>
      </c>
      <c r="AX42" s="54">
        <v>316</v>
      </c>
      <c r="AY42" s="54">
        <v>311</v>
      </c>
      <c r="AZ42" s="429">
        <f t="shared" si="94"/>
        <v>1612</v>
      </c>
      <c r="BA42" s="54"/>
      <c r="BB42" s="54"/>
      <c r="BC42" s="429">
        <f t="shared" si="95"/>
        <v>0</v>
      </c>
      <c r="BD42" s="5">
        <v>1314</v>
      </c>
      <c r="BE42" s="55">
        <v>0</v>
      </c>
      <c r="BF42" s="143">
        <v>5</v>
      </c>
      <c r="BG42" s="42">
        <v>309</v>
      </c>
      <c r="BI42" s="45"/>
      <c r="BJ42" s="144" t="s">
        <v>26</v>
      </c>
      <c r="BK42" s="69">
        <v>636</v>
      </c>
      <c r="BL42" s="102">
        <v>350</v>
      </c>
      <c r="BM42" s="102">
        <v>539</v>
      </c>
      <c r="BN42" s="102">
        <v>1</v>
      </c>
      <c r="BO42" s="42">
        <f t="shared" si="96"/>
        <v>1526</v>
      </c>
      <c r="BP42" s="42">
        <v>931</v>
      </c>
      <c r="BQ42" s="102"/>
      <c r="BR42" s="102"/>
      <c r="BS42" s="102">
        <v>29</v>
      </c>
      <c r="BT42" s="240">
        <v>17</v>
      </c>
    </row>
    <row r="43" spans="1:72" ht="18" customHeight="1">
      <c r="A43" s="144" t="s">
        <v>27</v>
      </c>
      <c r="B43" s="55">
        <v>6141</v>
      </c>
      <c r="C43" s="55">
        <v>2960</v>
      </c>
      <c r="D43" s="55">
        <v>4444</v>
      </c>
      <c r="E43" s="55">
        <v>2219</v>
      </c>
      <c r="F43" s="55">
        <v>3942</v>
      </c>
      <c r="G43" s="55">
        <v>1961</v>
      </c>
      <c r="H43" s="55">
        <v>2685</v>
      </c>
      <c r="I43" s="55">
        <v>1394</v>
      </c>
      <c r="J43" s="55">
        <v>2151</v>
      </c>
      <c r="K43" s="55">
        <v>1188</v>
      </c>
      <c r="L43" s="40">
        <f t="shared" si="92"/>
        <v>19363</v>
      </c>
      <c r="M43" s="40">
        <f t="shared" si="92"/>
        <v>9722</v>
      </c>
      <c r="N43" s="55">
        <v>0</v>
      </c>
      <c r="O43" s="55"/>
      <c r="P43" s="55">
        <v>0</v>
      </c>
      <c r="Q43" s="55">
        <v>0</v>
      </c>
      <c r="R43" s="55"/>
      <c r="S43" s="55">
        <v>0</v>
      </c>
      <c r="T43" s="429">
        <f>N43+Q43</f>
        <v>0</v>
      </c>
      <c r="U43" s="432">
        <f>P43+S43</f>
        <v>0</v>
      </c>
      <c r="V43" s="45"/>
      <c r="W43" s="144" t="s">
        <v>27</v>
      </c>
      <c r="X43" s="55">
        <v>1082</v>
      </c>
      <c r="Y43" s="55">
        <v>481</v>
      </c>
      <c r="Z43" s="55">
        <v>1368</v>
      </c>
      <c r="AA43" s="55">
        <v>639</v>
      </c>
      <c r="AB43" s="55">
        <v>1335</v>
      </c>
      <c r="AC43" s="55">
        <v>649</v>
      </c>
      <c r="AD43" s="55">
        <v>573</v>
      </c>
      <c r="AE43" s="55">
        <v>276</v>
      </c>
      <c r="AF43" s="55">
        <v>771</v>
      </c>
      <c r="AG43" s="55">
        <v>422</v>
      </c>
      <c r="AH43" s="191">
        <f t="shared" si="93"/>
        <v>5129</v>
      </c>
      <c r="AI43" s="191">
        <f t="shared" si="93"/>
        <v>2467</v>
      </c>
      <c r="AJ43" s="55">
        <v>0</v>
      </c>
      <c r="AK43" s="55"/>
      <c r="AL43" s="55">
        <v>0</v>
      </c>
      <c r="AM43" s="55">
        <v>0</v>
      </c>
      <c r="AN43" s="55"/>
      <c r="AO43" s="55">
        <v>0</v>
      </c>
      <c r="AP43" s="429">
        <f>AJ43+AM43</f>
        <v>0</v>
      </c>
      <c r="AQ43" s="576"/>
      <c r="AR43" s="432">
        <f>AL43+AO43</f>
        <v>0</v>
      </c>
      <c r="AS43" s="45"/>
      <c r="AT43" s="144" t="s">
        <v>27</v>
      </c>
      <c r="AU43" s="54">
        <v>148</v>
      </c>
      <c r="AV43" s="54">
        <v>144</v>
      </c>
      <c r="AW43" s="54">
        <v>140</v>
      </c>
      <c r="AX43" s="54">
        <v>122</v>
      </c>
      <c r="AY43" s="54">
        <v>114</v>
      </c>
      <c r="AZ43" s="429">
        <f t="shared" si="94"/>
        <v>668</v>
      </c>
      <c r="BA43" s="54"/>
      <c r="BB43" s="54"/>
      <c r="BC43" s="429">
        <f t="shared" si="95"/>
        <v>0</v>
      </c>
      <c r="BD43" s="5">
        <v>479</v>
      </c>
      <c r="BE43" s="55">
        <v>0</v>
      </c>
      <c r="BF43" s="143">
        <v>27</v>
      </c>
      <c r="BG43" s="42">
        <v>136</v>
      </c>
      <c r="BI43" s="45"/>
      <c r="BJ43" s="144" t="s">
        <v>27</v>
      </c>
      <c r="BK43" s="69">
        <v>181</v>
      </c>
      <c r="BL43" s="102">
        <v>247</v>
      </c>
      <c r="BM43" s="102">
        <v>159</v>
      </c>
      <c r="BN43" s="69"/>
      <c r="BO43" s="42">
        <f t="shared" si="96"/>
        <v>587</v>
      </c>
      <c r="BP43" s="42">
        <v>336</v>
      </c>
      <c r="BQ43" s="55"/>
      <c r="BR43" s="55"/>
      <c r="BS43" s="102">
        <v>2</v>
      </c>
      <c r="BT43" s="240">
        <v>1</v>
      </c>
    </row>
    <row r="44" spans="1:72" ht="18" customHeight="1">
      <c r="A44" s="145" t="s">
        <v>158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40"/>
      <c r="M44" s="40"/>
      <c r="N44" s="55"/>
      <c r="O44" s="55"/>
      <c r="P44" s="55"/>
      <c r="Q44" s="55"/>
      <c r="R44" s="55"/>
      <c r="S44" s="55"/>
      <c r="T44" s="429"/>
      <c r="U44" s="432"/>
      <c r="V44" s="45"/>
      <c r="W44" s="145" t="s">
        <v>158</v>
      </c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191"/>
      <c r="AI44" s="191"/>
      <c r="AJ44" s="55"/>
      <c r="AK44" s="55"/>
      <c r="AL44" s="55"/>
      <c r="AM44" s="55"/>
      <c r="AN44" s="55"/>
      <c r="AO44" s="55"/>
      <c r="AP44" s="429"/>
      <c r="AQ44" s="576"/>
      <c r="AR44" s="432"/>
      <c r="AS44" s="45"/>
      <c r="AT44" s="145" t="s">
        <v>158</v>
      </c>
      <c r="AU44" s="54"/>
      <c r="AV44" s="54"/>
      <c r="AW44" s="54"/>
      <c r="AX44" s="54"/>
      <c r="AY44" s="54"/>
      <c r="AZ44" s="429"/>
      <c r="BA44" s="54"/>
      <c r="BB44" s="54"/>
      <c r="BC44" s="429"/>
      <c r="BD44" s="55"/>
      <c r="BE44" s="55"/>
      <c r="BF44" s="143"/>
      <c r="BG44" s="42"/>
      <c r="BI44" s="45"/>
      <c r="BJ44" s="145" t="s">
        <v>158</v>
      </c>
      <c r="BK44" s="69"/>
      <c r="BL44" s="241"/>
      <c r="BM44" s="241"/>
      <c r="BN44" s="69"/>
      <c r="BO44" s="42"/>
      <c r="BP44" s="42"/>
      <c r="BQ44" s="55"/>
      <c r="BR44" s="55"/>
      <c r="BS44" s="241"/>
      <c r="BT44" s="242"/>
    </row>
    <row r="45" spans="1:72" ht="18" customHeight="1">
      <c r="A45" s="144" t="s">
        <v>64</v>
      </c>
      <c r="B45" s="55">
        <v>7594</v>
      </c>
      <c r="C45" s="55">
        <v>3598</v>
      </c>
      <c r="D45" s="55">
        <v>7758</v>
      </c>
      <c r="E45" s="55">
        <v>3512</v>
      </c>
      <c r="F45" s="55">
        <v>8019</v>
      </c>
      <c r="G45" s="55">
        <v>3692</v>
      </c>
      <c r="H45" s="55">
        <v>6764</v>
      </c>
      <c r="I45" s="55">
        <v>3295</v>
      </c>
      <c r="J45" s="55">
        <v>5900</v>
      </c>
      <c r="K45" s="55">
        <v>2980</v>
      </c>
      <c r="L45" s="40">
        <f t="shared" si="92"/>
        <v>36035</v>
      </c>
      <c r="M45" s="40">
        <f t="shared" si="92"/>
        <v>17077</v>
      </c>
      <c r="N45" s="55">
        <v>0</v>
      </c>
      <c r="O45" s="55"/>
      <c r="P45" s="55">
        <v>0</v>
      </c>
      <c r="Q45" s="55">
        <v>0</v>
      </c>
      <c r="R45" s="55"/>
      <c r="S45" s="55">
        <v>0</v>
      </c>
      <c r="T45" s="429">
        <f>N45+Q45</f>
        <v>0</v>
      </c>
      <c r="U45" s="432">
        <f>P45+S45</f>
        <v>0</v>
      </c>
      <c r="V45" s="45"/>
      <c r="W45" s="144" t="s">
        <v>64</v>
      </c>
      <c r="X45" s="55">
        <v>704</v>
      </c>
      <c r="Y45" s="55">
        <v>286</v>
      </c>
      <c r="Z45" s="55">
        <v>1692</v>
      </c>
      <c r="AA45" s="55">
        <v>662</v>
      </c>
      <c r="AB45" s="55">
        <v>1968</v>
      </c>
      <c r="AC45" s="55">
        <v>799</v>
      </c>
      <c r="AD45" s="55">
        <v>800</v>
      </c>
      <c r="AE45" s="55">
        <v>343</v>
      </c>
      <c r="AF45" s="55">
        <v>915</v>
      </c>
      <c r="AG45" s="55">
        <v>425</v>
      </c>
      <c r="AH45" s="191">
        <f t="shared" si="93"/>
        <v>6079</v>
      </c>
      <c r="AI45" s="191">
        <f t="shared" si="93"/>
        <v>2515</v>
      </c>
      <c r="AJ45" s="55">
        <v>0</v>
      </c>
      <c r="AK45" s="55"/>
      <c r="AL45" s="55">
        <v>0</v>
      </c>
      <c r="AM45" s="55">
        <v>0</v>
      </c>
      <c r="AN45" s="55"/>
      <c r="AO45" s="55">
        <v>0</v>
      </c>
      <c r="AP45" s="429">
        <f>AJ45+AM45</f>
        <v>0</v>
      </c>
      <c r="AQ45" s="576"/>
      <c r="AR45" s="432">
        <f>AL45+AO45</f>
        <v>0</v>
      </c>
      <c r="AS45" s="45"/>
      <c r="AT45" s="144" t="s">
        <v>64</v>
      </c>
      <c r="AU45" s="54">
        <v>242</v>
      </c>
      <c r="AV45" s="54">
        <v>241</v>
      </c>
      <c r="AW45" s="54">
        <v>248</v>
      </c>
      <c r="AX45" s="54">
        <v>237</v>
      </c>
      <c r="AY45" s="54">
        <v>228</v>
      </c>
      <c r="AZ45" s="429">
        <f t="shared" si="94"/>
        <v>1196</v>
      </c>
      <c r="BA45" s="54"/>
      <c r="BB45" s="54"/>
      <c r="BC45" s="429">
        <f t="shared" si="95"/>
        <v>0</v>
      </c>
      <c r="BD45" s="55">
        <v>862</v>
      </c>
      <c r="BE45" s="55">
        <v>0</v>
      </c>
      <c r="BF45" s="143">
        <v>17</v>
      </c>
      <c r="BG45" s="42">
        <v>216</v>
      </c>
      <c r="BI45" s="45"/>
      <c r="BJ45" s="144" t="s">
        <v>64</v>
      </c>
      <c r="BK45" s="69">
        <v>396</v>
      </c>
      <c r="BL45" s="103">
        <v>368</v>
      </c>
      <c r="BM45" s="102">
        <v>274</v>
      </c>
      <c r="BN45" s="69"/>
      <c r="BO45" s="42">
        <f t="shared" si="96"/>
        <v>1038</v>
      </c>
      <c r="BP45" s="42">
        <v>788</v>
      </c>
      <c r="BQ45" s="55"/>
      <c r="BR45" s="55"/>
      <c r="BS45" s="102">
        <v>64</v>
      </c>
      <c r="BT45" s="240">
        <v>44</v>
      </c>
    </row>
    <row r="46" spans="1:72" ht="18" customHeight="1">
      <c r="A46" s="144" t="s">
        <v>70</v>
      </c>
      <c r="B46" s="55">
        <v>5074</v>
      </c>
      <c r="C46" s="55">
        <v>2337</v>
      </c>
      <c r="D46" s="55">
        <v>4778</v>
      </c>
      <c r="E46" s="55">
        <v>2247</v>
      </c>
      <c r="F46" s="55">
        <v>4888</v>
      </c>
      <c r="G46" s="55">
        <v>2329</v>
      </c>
      <c r="H46" s="55">
        <v>3978</v>
      </c>
      <c r="I46" s="55">
        <v>1945</v>
      </c>
      <c r="J46" s="55">
        <v>2767</v>
      </c>
      <c r="K46" s="55">
        <v>1451</v>
      </c>
      <c r="L46" s="40">
        <f t="shared" si="92"/>
        <v>21485</v>
      </c>
      <c r="M46" s="40">
        <f t="shared" si="92"/>
        <v>10309</v>
      </c>
      <c r="N46" s="55">
        <v>0</v>
      </c>
      <c r="O46" s="55"/>
      <c r="P46" s="55">
        <v>0</v>
      </c>
      <c r="Q46" s="55">
        <v>0</v>
      </c>
      <c r="R46" s="55"/>
      <c r="S46" s="55">
        <v>0</v>
      </c>
      <c r="T46" s="429">
        <f>N46+Q46</f>
        <v>0</v>
      </c>
      <c r="U46" s="432">
        <f>P46+S46</f>
        <v>0</v>
      </c>
      <c r="V46" s="45"/>
      <c r="W46" s="144" t="s">
        <v>70</v>
      </c>
      <c r="X46" s="55">
        <v>841</v>
      </c>
      <c r="Y46" s="55">
        <v>346</v>
      </c>
      <c r="Z46" s="55">
        <v>921</v>
      </c>
      <c r="AA46" s="55">
        <v>367</v>
      </c>
      <c r="AB46" s="55">
        <v>1107</v>
      </c>
      <c r="AC46" s="55">
        <v>444</v>
      </c>
      <c r="AD46" s="55">
        <v>646</v>
      </c>
      <c r="AE46" s="55">
        <v>275</v>
      </c>
      <c r="AF46" s="55">
        <v>144</v>
      </c>
      <c r="AG46" s="55">
        <v>70</v>
      </c>
      <c r="AH46" s="191">
        <f t="shared" si="93"/>
        <v>3659</v>
      </c>
      <c r="AI46" s="191">
        <f t="shared" si="93"/>
        <v>1502</v>
      </c>
      <c r="AJ46" s="55">
        <v>0</v>
      </c>
      <c r="AK46" s="55"/>
      <c r="AL46" s="55">
        <v>0</v>
      </c>
      <c r="AM46" s="55">
        <v>0</v>
      </c>
      <c r="AN46" s="55"/>
      <c r="AO46" s="55">
        <v>0</v>
      </c>
      <c r="AP46" s="429">
        <f>AJ46+AM46</f>
        <v>0</v>
      </c>
      <c r="AQ46" s="576"/>
      <c r="AR46" s="432">
        <f>AL46+AO46</f>
        <v>0</v>
      </c>
      <c r="AS46" s="45"/>
      <c r="AT46" s="144" t="s">
        <v>70</v>
      </c>
      <c r="AU46" s="54">
        <v>152</v>
      </c>
      <c r="AV46" s="54">
        <v>152</v>
      </c>
      <c r="AW46" s="54">
        <v>153</v>
      </c>
      <c r="AX46" s="54">
        <v>144</v>
      </c>
      <c r="AY46" s="54">
        <v>140</v>
      </c>
      <c r="AZ46" s="429">
        <f t="shared" si="94"/>
        <v>741</v>
      </c>
      <c r="BA46" s="54"/>
      <c r="BB46" s="54"/>
      <c r="BC46" s="429">
        <f t="shared" si="95"/>
        <v>0</v>
      </c>
      <c r="BD46" s="55">
        <v>563</v>
      </c>
      <c r="BE46" s="55">
        <v>0</v>
      </c>
      <c r="BF46" s="143">
        <v>36</v>
      </c>
      <c r="BG46" s="42">
        <v>139</v>
      </c>
      <c r="BI46" s="45"/>
      <c r="BJ46" s="144" t="s">
        <v>70</v>
      </c>
      <c r="BK46" s="69">
        <v>193</v>
      </c>
      <c r="BL46" s="102">
        <v>249</v>
      </c>
      <c r="BM46" s="102">
        <v>212</v>
      </c>
      <c r="BN46" s="69"/>
      <c r="BO46" s="42">
        <f t="shared" si="96"/>
        <v>654</v>
      </c>
      <c r="BP46" s="42">
        <v>371</v>
      </c>
      <c r="BQ46" s="55"/>
      <c r="BR46" s="55"/>
      <c r="BS46" s="102">
        <v>1</v>
      </c>
      <c r="BT46" s="240"/>
    </row>
    <row r="47" spans="1:72" ht="18" customHeight="1">
      <c r="A47" s="144" t="s">
        <v>28</v>
      </c>
      <c r="B47" s="55">
        <v>8485</v>
      </c>
      <c r="C47" s="55">
        <v>4150</v>
      </c>
      <c r="D47" s="55">
        <v>7610</v>
      </c>
      <c r="E47" s="55">
        <v>3612</v>
      </c>
      <c r="F47" s="55">
        <v>7707</v>
      </c>
      <c r="G47" s="55">
        <v>3679</v>
      </c>
      <c r="H47" s="55">
        <v>6131</v>
      </c>
      <c r="I47" s="55">
        <v>3009</v>
      </c>
      <c r="J47" s="55">
        <v>4207</v>
      </c>
      <c r="K47" s="55">
        <v>2158</v>
      </c>
      <c r="L47" s="40">
        <f t="shared" si="92"/>
        <v>34140</v>
      </c>
      <c r="M47" s="40">
        <f t="shared" si="92"/>
        <v>16608</v>
      </c>
      <c r="N47" s="55">
        <v>0</v>
      </c>
      <c r="O47" s="55"/>
      <c r="P47" s="55">
        <v>0</v>
      </c>
      <c r="Q47" s="55">
        <v>0</v>
      </c>
      <c r="R47" s="55"/>
      <c r="S47" s="55">
        <v>0</v>
      </c>
      <c r="T47" s="429">
        <f>N47+Q47</f>
        <v>0</v>
      </c>
      <c r="U47" s="432">
        <f>P47+S47</f>
        <v>0</v>
      </c>
      <c r="V47" s="45"/>
      <c r="W47" s="144" t="s">
        <v>28</v>
      </c>
      <c r="X47" s="55">
        <v>1213</v>
      </c>
      <c r="Y47" s="55">
        <v>526</v>
      </c>
      <c r="Z47" s="55">
        <v>1749</v>
      </c>
      <c r="AA47" s="55">
        <v>702</v>
      </c>
      <c r="AB47" s="55">
        <v>1969</v>
      </c>
      <c r="AC47" s="55">
        <v>824</v>
      </c>
      <c r="AD47" s="55">
        <v>908</v>
      </c>
      <c r="AE47" s="55">
        <v>386</v>
      </c>
      <c r="AF47" s="55">
        <v>362</v>
      </c>
      <c r="AG47" s="55">
        <v>172</v>
      </c>
      <c r="AH47" s="191">
        <f t="shared" si="93"/>
        <v>6201</v>
      </c>
      <c r="AI47" s="191">
        <f t="shared" si="93"/>
        <v>2610</v>
      </c>
      <c r="AJ47" s="55">
        <v>0</v>
      </c>
      <c r="AK47" s="55"/>
      <c r="AL47" s="55">
        <v>0</v>
      </c>
      <c r="AM47" s="55">
        <v>0</v>
      </c>
      <c r="AN47" s="55"/>
      <c r="AO47" s="55">
        <v>0</v>
      </c>
      <c r="AP47" s="429">
        <f>AJ47+AM47</f>
        <v>0</v>
      </c>
      <c r="AQ47" s="576"/>
      <c r="AR47" s="432">
        <f>AL47+AO47</f>
        <v>0</v>
      </c>
      <c r="AS47" s="45"/>
      <c r="AT47" s="144" t="s">
        <v>28</v>
      </c>
      <c r="AU47" s="54">
        <v>317</v>
      </c>
      <c r="AV47" s="54">
        <v>309</v>
      </c>
      <c r="AW47" s="54">
        <v>315</v>
      </c>
      <c r="AX47" s="54">
        <v>308</v>
      </c>
      <c r="AY47" s="54">
        <v>302</v>
      </c>
      <c r="AZ47" s="429">
        <f t="shared" si="94"/>
        <v>1551</v>
      </c>
      <c r="BA47" s="54"/>
      <c r="BB47" s="54"/>
      <c r="BC47" s="429">
        <f t="shared" si="95"/>
        <v>0</v>
      </c>
      <c r="BD47" s="55">
        <v>952</v>
      </c>
      <c r="BE47" s="55"/>
      <c r="BF47" s="143">
        <v>25</v>
      </c>
      <c r="BG47" s="42">
        <v>299</v>
      </c>
      <c r="BI47" s="45"/>
      <c r="BJ47" s="144" t="s">
        <v>28</v>
      </c>
      <c r="BK47" s="69">
        <v>312</v>
      </c>
      <c r="BL47" s="102">
        <v>485</v>
      </c>
      <c r="BM47" s="102">
        <v>272</v>
      </c>
      <c r="BN47" s="69"/>
      <c r="BO47" s="42">
        <f t="shared" si="96"/>
        <v>1069</v>
      </c>
      <c r="BP47" s="42">
        <v>559</v>
      </c>
      <c r="BQ47" s="55"/>
      <c r="BR47" s="55"/>
      <c r="BS47" s="102">
        <v>2</v>
      </c>
      <c r="BT47" s="240">
        <v>1</v>
      </c>
    </row>
    <row r="48" spans="1:72" ht="18" customHeight="1">
      <c r="A48" s="144" t="s">
        <v>71</v>
      </c>
      <c r="B48" s="55">
        <v>6962</v>
      </c>
      <c r="C48" s="55">
        <v>3242</v>
      </c>
      <c r="D48" s="55">
        <v>5771</v>
      </c>
      <c r="E48" s="55">
        <v>2686</v>
      </c>
      <c r="F48" s="55">
        <v>5098</v>
      </c>
      <c r="G48" s="55">
        <v>2482</v>
      </c>
      <c r="H48" s="55">
        <v>4028</v>
      </c>
      <c r="I48" s="55">
        <v>1938</v>
      </c>
      <c r="J48" s="55">
        <v>2655</v>
      </c>
      <c r="K48" s="55">
        <v>1345</v>
      </c>
      <c r="L48" s="40">
        <f t="shared" si="92"/>
        <v>24514</v>
      </c>
      <c r="M48" s="40">
        <f t="shared" si="92"/>
        <v>11693</v>
      </c>
      <c r="N48" s="55">
        <v>0</v>
      </c>
      <c r="O48" s="55"/>
      <c r="P48" s="55">
        <v>0</v>
      </c>
      <c r="Q48" s="55">
        <v>0</v>
      </c>
      <c r="R48" s="55"/>
      <c r="S48" s="55">
        <v>0</v>
      </c>
      <c r="T48" s="429">
        <f>N48+Q48</f>
        <v>0</v>
      </c>
      <c r="U48" s="432">
        <f>P48+S48</f>
        <v>0</v>
      </c>
      <c r="V48" s="45"/>
      <c r="W48" s="144" t="s">
        <v>71</v>
      </c>
      <c r="X48" s="55">
        <v>1619</v>
      </c>
      <c r="Y48" s="55">
        <v>704</v>
      </c>
      <c r="Z48" s="55">
        <v>1486</v>
      </c>
      <c r="AA48" s="55">
        <v>625</v>
      </c>
      <c r="AB48" s="55">
        <v>1309</v>
      </c>
      <c r="AC48" s="55">
        <v>618</v>
      </c>
      <c r="AD48" s="55">
        <v>870</v>
      </c>
      <c r="AE48" s="55">
        <v>389</v>
      </c>
      <c r="AF48" s="55">
        <v>323</v>
      </c>
      <c r="AG48" s="55">
        <v>166</v>
      </c>
      <c r="AH48" s="191">
        <f t="shared" si="93"/>
        <v>5607</v>
      </c>
      <c r="AI48" s="191">
        <f t="shared" si="93"/>
        <v>2502</v>
      </c>
      <c r="AJ48" s="55">
        <v>0</v>
      </c>
      <c r="AK48" s="55"/>
      <c r="AL48" s="55">
        <v>0</v>
      </c>
      <c r="AM48" s="55">
        <v>0</v>
      </c>
      <c r="AN48" s="55"/>
      <c r="AO48" s="55">
        <v>0</v>
      </c>
      <c r="AP48" s="429">
        <f>AJ48+AM48</f>
        <v>0</v>
      </c>
      <c r="AQ48" s="576"/>
      <c r="AR48" s="432">
        <f>AL48+AO48</f>
        <v>0</v>
      </c>
      <c r="AS48" s="45"/>
      <c r="AT48" s="144" t="s">
        <v>71</v>
      </c>
      <c r="AU48" s="54">
        <v>209</v>
      </c>
      <c r="AV48" s="54">
        <v>213</v>
      </c>
      <c r="AW48" s="54">
        <v>207</v>
      </c>
      <c r="AX48" s="54">
        <v>199</v>
      </c>
      <c r="AY48" s="54">
        <v>186</v>
      </c>
      <c r="AZ48" s="429">
        <f t="shared" si="94"/>
        <v>1014</v>
      </c>
      <c r="BA48" s="54"/>
      <c r="BB48" s="54"/>
      <c r="BC48" s="429">
        <f t="shared" si="95"/>
        <v>0</v>
      </c>
      <c r="BD48" s="55">
        <v>626</v>
      </c>
      <c r="BE48" s="55"/>
      <c r="BF48" s="143">
        <v>12</v>
      </c>
      <c r="BG48" s="42">
        <v>198</v>
      </c>
      <c r="BI48" s="45"/>
      <c r="BJ48" s="144" t="s">
        <v>71</v>
      </c>
      <c r="BK48" s="69">
        <v>178</v>
      </c>
      <c r="BL48" s="102">
        <v>286</v>
      </c>
      <c r="BM48" s="102">
        <v>191</v>
      </c>
      <c r="BN48" s="69"/>
      <c r="BO48" s="42">
        <f t="shared" si="96"/>
        <v>655</v>
      </c>
      <c r="BP48" s="42">
        <v>332</v>
      </c>
      <c r="BQ48" s="55"/>
      <c r="BR48" s="55"/>
      <c r="BS48" s="102">
        <v>8</v>
      </c>
      <c r="BT48" s="240">
        <v>5</v>
      </c>
    </row>
    <row r="49" spans="1:75" ht="18" customHeight="1">
      <c r="A49" s="142" t="s">
        <v>72</v>
      </c>
      <c r="B49" s="55">
        <v>9363</v>
      </c>
      <c r="C49" s="55">
        <v>4259</v>
      </c>
      <c r="D49" s="55">
        <v>8999</v>
      </c>
      <c r="E49" s="55">
        <v>4096</v>
      </c>
      <c r="F49" s="55">
        <v>9724</v>
      </c>
      <c r="G49" s="55">
        <v>4587</v>
      </c>
      <c r="H49" s="55">
        <v>8464</v>
      </c>
      <c r="I49" s="55">
        <v>4140</v>
      </c>
      <c r="J49" s="55">
        <v>6527</v>
      </c>
      <c r="K49" s="55">
        <v>3313</v>
      </c>
      <c r="L49" s="40">
        <f t="shared" si="92"/>
        <v>43077</v>
      </c>
      <c r="M49" s="40">
        <f t="shared" si="92"/>
        <v>20395</v>
      </c>
      <c r="N49" s="55">
        <v>0</v>
      </c>
      <c r="O49" s="55"/>
      <c r="P49" s="55">
        <v>0</v>
      </c>
      <c r="Q49" s="55">
        <v>0</v>
      </c>
      <c r="R49" s="55"/>
      <c r="S49" s="55">
        <v>0</v>
      </c>
      <c r="T49" s="429">
        <f>N49+Q49</f>
        <v>0</v>
      </c>
      <c r="U49" s="432">
        <f>P49+S49</f>
        <v>0</v>
      </c>
      <c r="V49" s="45"/>
      <c r="W49" s="142" t="s">
        <v>72</v>
      </c>
      <c r="X49" s="55">
        <v>2097</v>
      </c>
      <c r="Y49" s="55">
        <v>879</v>
      </c>
      <c r="Z49" s="55">
        <v>2013</v>
      </c>
      <c r="AA49" s="55">
        <v>795</v>
      </c>
      <c r="AB49" s="55">
        <v>2312</v>
      </c>
      <c r="AC49" s="55">
        <v>939</v>
      </c>
      <c r="AD49" s="55">
        <v>1900</v>
      </c>
      <c r="AE49" s="55">
        <v>872</v>
      </c>
      <c r="AF49" s="55">
        <v>927</v>
      </c>
      <c r="AG49" s="55">
        <v>482</v>
      </c>
      <c r="AH49" s="191">
        <f t="shared" si="93"/>
        <v>9249</v>
      </c>
      <c r="AI49" s="191">
        <f t="shared" si="93"/>
        <v>3967</v>
      </c>
      <c r="AJ49" s="55">
        <v>0</v>
      </c>
      <c r="AK49" s="55"/>
      <c r="AL49" s="55">
        <v>0</v>
      </c>
      <c r="AM49" s="55">
        <v>0</v>
      </c>
      <c r="AN49" s="55"/>
      <c r="AO49" s="55">
        <v>0</v>
      </c>
      <c r="AP49" s="429">
        <f>AJ49+AM49</f>
        <v>0</v>
      </c>
      <c r="AQ49" s="576"/>
      <c r="AR49" s="432">
        <f>AL49+AO49</f>
        <v>0</v>
      </c>
      <c r="AS49" s="45"/>
      <c r="AT49" s="142" t="s">
        <v>72</v>
      </c>
      <c r="AU49" s="54">
        <v>203</v>
      </c>
      <c r="AV49" s="54">
        <v>197</v>
      </c>
      <c r="AW49" s="54">
        <v>212</v>
      </c>
      <c r="AX49" s="54">
        <v>193</v>
      </c>
      <c r="AY49" s="54">
        <v>174</v>
      </c>
      <c r="AZ49" s="429">
        <f t="shared" si="94"/>
        <v>979</v>
      </c>
      <c r="BA49" s="54"/>
      <c r="BB49" s="54"/>
      <c r="BC49" s="429">
        <f t="shared" si="95"/>
        <v>0</v>
      </c>
      <c r="BD49" s="55">
        <v>733</v>
      </c>
      <c r="BE49" s="55">
        <v>0</v>
      </c>
      <c r="BF49" s="143">
        <v>7</v>
      </c>
      <c r="BG49" s="42">
        <v>142</v>
      </c>
      <c r="BI49" s="45"/>
      <c r="BJ49" s="142" t="s">
        <v>72</v>
      </c>
      <c r="BK49" s="69">
        <v>464</v>
      </c>
      <c r="BL49" s="102">
        <v>361</v>
      </c>
      <c r="BM49" s="102">
        <v>273</v>
      </c>
      <c r="BN49" s="102">
        <v>2</v>
      </c>
      <c r="BO49" s="42">
        <f t="shared" si="96"/>
        <v>1100</v>
      </c>
      <c r="BP49" s="42">
        <v>865</v>
      </c>
      <c r="BQ49" s="102"/>
      <c r="BR49" s="102"/>
      <c r="BS49" s="102">
        <v>76</v>
      </c>
      <c r="BT49" s="240">
        <v>53</v>
      </c>
    </row>
    <row r="50" spans="1:75" ht="18" customHeight="1">
      <c r="A50" s="142" t="s">
        <v>73</v>
      </c>
      <c r="B50" s="55">
        <v>5788</v>
      </c>
      <c r="C50" s="55">
        <v>2705</v>
      </c>
      <c r="D50" s="55">
        <v>6084</v>
      </c>
      <c r="E50" s="55">
        <v>2793</v>
      </c>
      <c r="F50" s="55">
        <v>6569</v>
      </c>
      <c r="G50" s="55">
        <v>3063</v>
      </c>
      <c r="H50" s="55">
        <v>5534</v>
      </c>
      <c r="I50" s="55">
        <v>2704</v>
      </c>
      <c r="J50" s="55">
        <v>4625</v>
      </c>
      <c r="K50" s="55">
        <v>2297</v>
      </c>
      <c r="L50" s="40">
        <f t="shared" ref="L50:M132" si="97">B50+D50+F50+H50+J50</f>
        <v>28600</v>
      </c>
      <c r="M50" s="40">
        <f t="shared" si="97"/>
        <v>13562</v>
      </c>
      <c r="N50" s="55">
        <v>0</v>
      </c>
      <c r="O50" s="55"/>
      <c r="P50" s="55">
        <v>0</v>
      </c>
      <c r="Q50" s="55">
        <v>0</v>
      </c>
      <c r="R50" s="55"/>
      <c r="S50" s="55">
        <v>0</v>
      </c>
      <c r="T50" s="429">
        <f>N50+Q50</f>
        <v>0</v>
      </c>
      <c r="U50" s="432">
        <f>P50+S50</f>
        <v>0</v>
      </c>
      <c r="V50" s="45"/>
      <c r="W50" s="142" t="s">
        <v>73</v>
      </c>
      <c r="X50" s="55">
        <v>291</v>
      </c>
      <c r="Y50" s="55">
        <v>124</v>
      </c>
      <c r="Z50" s="55">
        <v>1340</v>
      </c>
      <c r="AA50" s="55">
        <v>500</v>
      </c>
      <c r="AB50" s="55">
        <v>1549</v>
      </c>
      <c r="AC50" s="55">
        <v>597</v>
      </c>
      <c r="AD50" s="55">
        <v>467</v>
      </c>
      <c r="AE50" s="55">
        <v>179</v>
      </c>
      <c r="AF50" s="55">
        <v>554</v>
      </c>
      <c r="AG50" s="55">
        <v>276</v>
      </c>
      <c r="AH50" s="191">
        <f t="shared" si="93"/>
        <v>4201</v>
      </c>
      <c r="AI50" s="191">
        <f t="shared" si="93"/>
        <v>1676</v>
      </c>
      <c r="AJ50" s="55">
        <v>0</v>
      </c>
      <c r="AK50" s="55"/>
      <c r="AL50" s="55">
        <v>0</v>
      </c>
      <c r="AM50" s="55">
        <v>0</v>
      </c>
      <c r="AN50" s="55"/>
      <c r="AO50" s="55">
        <v>0</v>
      </c>
      <c r="AP50" s="429">
        <f>AJ50+AM50</f>
        <v>0</v>
      </c>
      <c r="AQ50" s="576"/>
      <c r="AR50" s="432">
        <f>AL50+AO50</f>
        <v>0</v>
      </c>
      <c r="AS50" s="45"/>
      <c r="AT50" s="142" t="s">
        <v>73</v>
      </c>
      <c r="AU50" s="54">
        <v>192</v>
      </c>
      <c r="AV50" s="54">
        <v>197</v>
      </c>
      <c r="AW50" s="54">
        <v>202</v>
      </c>
      <c r="AX50" s="54">
        <v>193</v>
      </c>
      <c r="AY50" s="54">
        <v>190</v>
      </c>
      <c r="AZ50" s="429">
        <f t="shared" si="94"/>
        <v>974</v>
      </c>
      <c r="BA50" s="54"/>
      <c r="BB50" s="54"/>
      <c r="BC50" s="429">
        <f t="shared" si="95"/>
        <v>0</v>
      </c>
      <c r="BD50" s="55">
        <v>736</v>
      </c>
      <c r="BE50" s="55">
        <v>0</v>
      </c>
      <c r="BF50" s="143">
        <v>21</v>
      </c>
      <c r="BG50" s="42">
        <v>172</v>
      </c>
      <c r="BI50" s="45"/>
      <c r="BJ50" s="142" t="s">
        <v>73</v>
      </c>
      <c r="BK50" s="69">
        <v>393</v>
      </c>
      <c r="BL50" s="102">
        <v>319</v>
      </c>
      <c r="BM50" s="102">
        <v>195</v>
      </c>
      <c r="BN50" s="102">
        <v>6</v>
      </c>
      <c r="BO50" s="42">
        <f t="shared" si="96"/>
        <v>913</v>
      </c>
      <c r="BP50" s="42">
        <v>678</v>
      </c>
      <c r="BQ50" s="102"/>
      <c r="BR50" s="102"/>
      <c r="BS50" s="102">
        <v>67</v>
      </c>
      <c r="BT50" s="240">
        <v>51</v>
      </c>
    </row>
    <row r="51" spans="1:75" ht="18" customHeight="1">
      <c r="A51" s="142" t="s">
        <v>74</v>
      </c>
      <c r="B51" s="55">
        <v>11001</v>
      </c>
      <c r="C51" s="55">
        <v>5238</v>
      </c>
      <c r="D51" s="55">
        <v>11283</v>
      </c>
      <c r="E51" s="55">
        <v>5303</v>
      </c>
      <c r="F51" s="55">
        <v>12041</v>
      </c>
      <c r="G51" s="55">
        <v>5607</v>
      </c>
      <c r="H51" s="55">
        <v>11189</v>
      </c>
      <c r="I51" s="55">
        <v>5562</v>
      </c>
      <c r="J51" s="55">
        <v>9783</v>
      </c>
      <c r="K51" s="55">
        <v>4855</v>
      </c>
      <c r="L51" s="40">
        <f t="shared" si="97"/>
        <v>55297</v>
      </c>
      <c r="M51" s="40">
        <f t="shared" si="97"/>
        <v>26565</v>
      </c>
      <c r="N51" s="55">
        <v>0</v>
      </c>
      <c r="O51" s="55"/>
      <c r="P51" s="55">
        <v>0</v>
      </c>
      <c r="Q51" s="55">
        <v>0</v>
      </c>
      <c r="R51" s="55"/>
      <c r="S51" s="55">
        <v>0</v>
      </c>
      <c r="T51" s="429">
        <f>N51+Q51</f>
        <v>0</v>
      </c>
      <c r="U51" s="432">
        <f>P51+S51</f>
        <v>0</v>
      </c>
      <c r="V51" s="45"/>
      <c r="W51" s="142" t="s">
        <v>74</v>
      </c>
      <c r="X51" s="55">
        <v>1801</v>
      </c>
      <c r="Y51" s="55">
        <v>798</v>
      </c>
      <c r="Z51" s="55">
        <v>1971</v>
      </c>
      <c r="AA51" s="55">
        <v>798</v>
      </c>
      <c r="AB51" s="55">
        <v>2449</v>
      </c>
      <c r="AC51" s="55">
        <v>967</v>
      </c>
      <c r="AD51" s="55">
        <v>1601</v>
      </c>
      <c r="AE51" s="55">
        <v>717</v>
      </c>
      <c r="AF51" s="55">
        <v>1231</v>
      </c>
      <c r="AG51" s="55">
        <v>575</v>
      </c>
      <c r="AH51" s="191">
        <f t="shared" si="93"/>
        <v>9053</v>
      </c>
      <c r="AI51" s="191">
        <f t="shared" si="93"/>
        <v>3855</v>
      </c>
      <c r="AJ51" s="55">
        <v>0</v>
      </c>
      <c r="AK51" s="55"/>
      <c r="AL51" s="55">
        <v>0</v>
      </c>
      <c r="AM51" s="55">
        <v>0</v>
      </c>
      <c r="AN51" s="55"/>
      <c r="AO51" s="55">
        <v>0</v>
      </c>
      <c r="AP51" s="429">
        <f>AJ51+AM51</f>
        <v>0</v>
      </c>
      <c r="AQ51" s="576"/>
      <c r="AR51" s="432">
        <f>AL51+AO51</f>
        <v>0</v>
      </c>
      <c r="AS51" s="45"/>
      <c r="AT51" s="142" t="s">
        <v>74</v>
      </c>
      <c r="AU51" s="54">
        <v>223</v>
      </c>
      <c r="AV51" s="54">
        <v>224</v>
      </c>
      <c r="AW51" s="54">
        <v>241</v>
      </c>
      <c r="AX51" s="54">
        <v>234</v>
      </c>
      <c r="AY51" s="54">
        <v>225</v>
      </c>
      <c r="AZ51" s="429">
        <f t="shared" si="94"/>
        <v>1147</v>
      </c>
      <c r="BA51" s="54"/>
      <c r="BB51" s="54"/>
      <c r="BC51" s="429">
        <f t="shared" si="95"/>
        <v>0</v>
      </c>
      <c r="BD51" s="5">
        <v>729</v>
      </c>
      <c r="BE51" s="55">
        <v>0</v>
      </c>
      <c r="BF51" s="143">
        <v>16</v>
      </c>
      <c r="BG51" s="42">
        <v>91</v>
      </c>
      <c r="BI51" s="45"/>
      <c r="BJ51" s="142" t="s">
        <v>74</v>
      </c>
      <c r="BK51" s="69">
        <v>770</v>
      </c>
      <c r="BL51" s="102">
        <v>449</v>
      </c>
      <c r="BM51" s="102">
        <v>267</v>
      </c>
      <c r="BN51" s="69"/>
      <c r="BO51" s="42">
        <f t="shared" si="96"/>
        <v>1486</v>
      </c>
      <c r="BP51" s="42">
        <v>1208</v>
      </c>
      <c r="BQ51" s="55"/>
      <c r="BR51" s="55"/>
      <c r="BS51" s="102">
        <v>234</v>
      </c>
      <c r="BT51" s="240">
        <v>171</v>
      </c>
    </row>
    <row r="52" spans="1:75" ht="18" customHeight="1">
      <c r="A52" s="142" t="s">
        <v>65</v>
      </c>
      <c r="B52" s="55">
        <v>6362</v>
      </c>
      <c r="C52" s="55">
        <v>2992</v>
      </c>
      <c r="D52" s="55">
        <v>6676</v>
      </c>
      <c r="E52" s="55">
        <v>3036</v>
      </c>
      <c r="F52" s="55">
        <v>7090</v>
      </c>
      <c r="G52" s="55">
        <v>3285</v>
      </c>
      <c r="H52" s="55">
        <v>6348</v>
      </c>
      <c r="I52" s="55">
        <v>3147</v>
      </c>
      <c r="J52" s="55">
        <v>4931</v>
      </c>
      <c r="K52" s="55">
        <v>2518</v>
      </c>
      <c r="L52" s="40">
        <f t="shared" si="97"/>
        <v>31407</v>
      </c>
      <c r="M52" s="40">
        <f t="shared" si="97"/>
        <v>14978</v>
      </c>
      <c r="N52" s="55">
        <v>0</v>
      </c>
      <c r="O52" s="55"/>
      <c r="P52" s="55">
        <v>0</v>
      </c>
      <c r="Q52" s="55">
        <v>0</v>
      </c>
      <c r="R52" s="55"/>
      <c r="S52" s="55">
        <v>0</v>
      </c>
      <c r="T52" s="429">
        <f>N52+Q52</f>
        <v>0</v>
      </c>
      <c r="U52" s="432">
        <f>P52+S52</f>
        <v>0</v>
      </c>
      <c r="V52" s="45"/>
      <c r="W52" s="142" t="s">
        <v>65</v>
      </c>
      <c r="X52" s="55">
        <v>1114</v>
      </c>
      <c r="Y52" s="55">
        <v>470</v>
      </c>
      <c r="Z52" s="55">
        <v>1605</v>
      </c>
      <c r="AA52" s="55">
        <v>582</v>
      </c>
      <c r="AB52" s="55">
        <v>1825</v>
      </c>
      <c r="AC52" s="55">
        <v>754</v>
      </c>
      <c r="AD52" s="55">
        <v>1066</v>
      </c>
      <c r="AE52" s="55">
        <v>448</v>
      </c>
      <c r="AF52" s="55">
        <v>549</v>
      </c>
      <c r="AG52" s="55">
        <v>255</v>
      </c>
      <c r="AH52" s="191">
        <f t="shared" si="93"/>
        <v>6159</v>
      </c>
      <c r="AI52" s="191">
        <f t="shared" si="93"/>
        <v>2509</v>
      </c>
      <c r="AJ52" s="55">
        <v>0</v>
      </c>
      <c r="AK52" s="55"/>
      <c r="AL52" s="55">
        <v>0</v>
      </c>
      <c r="AM52" s="55">
        <v>0</v>
      </c>
      <c r="AN52" s="55"/>
      <c r="AO52" s="55">
        <v>0</v>
      </c>
      <c r="AP52" s="429">
        <f>AJ52+AM52</f>
        <v>0</v>
      </c>
      <c r="AQ52" s="576"/>
      <c r="AR52" s="432">
        <f>AL52+AO52</f>
        <v>0</v>
      </c>
      <c r="AS52" s="45"/>
      <c r="AT52" s="142" t="s">
        <v>65</v>
      </c>
      <c r="AU52" s="54">
        <v>266</v>
      </c>
      <c r="AV52" s="54">
        <v>268</v>
      </c>
      <c r="AW52" s="54">
        <v>269</v>
      </c>
      <c r="AX52" s="54">
        <v>268</v>
      </c>
      <c r="AY52" s="54">
        <v>263</v>
      </c>
      <c r="AZ52" s="429">
        <f t="shared" si="94"/>
        <v>1334</v>
      </c>
      <c r="BA52" s="54"/>
      <c r="BB52" s="54"/>
      <c r="BC52" s="429">
        <f t="shared" si="95"/>
        <v>0</v>
      </c>
      <c r="BD52" s="55">
        <v>1013</v>
      </c>
      <c r="BE52" s="55"/>
      <c r="BF52" s="143">
        <v>22</v>
      </c>
      <c r="BG52" s="42">
        <v>262</v>
      </c>
      <c r="BI52" s="45"/>
      <c r="BJ52" s="142" t="s">
        <v>65</v>
      </c>
      <c r="BK52" s="69">
        <v>478</v>
      </c>
      <c r="BL52" s="102">
        <v>352</v>
      </c>
      <c r="BM52" s="102">
        <v>316</v>
      </c>
      <c r="BN52" s="69"/>
      <c r="BO52" s="42">
        <f t="shared" si="96"/>
        <v>1146</v>
      </c>
      <c r="BP52" s="42">
        <v>792</v>
      </c>
      <c r="BQ52" s="55"/>
      <c r="BR52" s="55"/>
      <c r="BS52" s="102">
        <v>6</v>
      </c>
      <c r="BT52" s="240">
        <v>5</v>
      </c>
    </row>
    <row r="53" spans="1:75" ht="18" customHeight="1">
      <c r="A53" s="131" t="s">
        <v>159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40"/>
      <c r="M53" s="40"/>
      <c r="N53" s="55"/>
      <c r="O53" s="55"/>
      <c r="P53" s="55"/>
      <c r="Q53" s="55"/>
      <c r="R53" s="55"/>
      <c r="S53" s="55"/>
      <c r="T53" s="429"/>
      <c r="U53" s="432"/>
      <c r="V53" s="45"/>
      <c r="W53" s="131" t="s">
        <v>159</v>
      </c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191"/>
      <c r="AI53" s="191"/>
      <c r="AJ53" s="55"/>
      <c r="AK53" s="55"/>
      <c r="AL53" s="55"/>
      <c r="AM53" s="55"/>
      <c r="AN53" s="55"/>
      <c r="AO53" s="55"/>
      <c r="AP53" s="429"/>
      <c r="AQ53" s="576"/>
      <c r="AR53" s="432"/>
      <c r="AS53" s="45"/>
      <c r="AT53" s="131" t="s">
        <v>159</v>
      </c>
      <c r="AU53" s="54"/>
      <c r="AV53" s="54"/>
      <c r="AW53" s="54"/>
      <c r="AX53" s="54"/>
      <c r="AY53" s="54"/>
      <c r="AZ53" s="429"/>
      <c r="BA53" s="54"/>
      <c r="BB53" s="54"/>
      <c r="BC53" s="429"/>
      <c r="BD53" s="55"/>
      <c r="BE53" s="55"/>
      <c r="BF53" s="143"/>
      <c r="BG53" s="42"/>
      <c r="BI53" s="45"/>
      <c r="BJ53" s="131" t="s">
        <v>159</v>
      </c>
      <c r="BK53" s="69"/>
      <c r="BL53" s="241"/>
      <c r="BM53" s="241"/>
      <c r="BN53" s="69"/>
      <c r="BO53" s="42"/>
      <c r="BP53" s="42"/>
      <c r="BQ53" s="55"/>
      <c r="BR53" s="55"/>
      <c r="BS53" s="241"/>
      <c r="BT53" s="242"/>
    </row>
    <row r="54" spans="1:75" ht="18" customHeight="1">
      <c r="A54" s="142" t="s">
        <v>29</v>
      </c>
      <c r="B54" s="55">
        <v>20404</v>
      </c>
      <c r="C54" s="55">
        <v>9765</v>
      </c>
      <c r="D54" s="55">
        <v>13175</v>
      </c>
      <c r="E54" s="55">
        <v>6340</v>
      </c>
      <c r="F54" s="55">
        <v>11674</v>
      </c>
      <c r="G54" s="55">
        <v>5756</v>
      </c>
      <c r="H54" s="55">
        <v>9095</v>
      </c>
      <c r="I54" s="55">
        <v>4434</v>
      </c>
      <c r="J54" s="55">
        <v>7771</v>
      </c>
      <c r="K54" s="55">
        <v>3872</v>
      </c>
      <c r="L54" s="40">
        <f t="shared" si="97"/>
        <v>62119</v>
      </c>
      <c r="M54" s="40">
        <f t="shared" si="97"/>
        <v>30167</v>
      </c>
      <c r="N54" s="55">
        <v>3181</v>
      </c>
      <c r="O54" s="55"/>
      <c r="P54" s="55">
        <v>1583</v>
      </c>
      <c r="Q54" s="55">
        <v>3273</v>
      </c>
      <c r="R54" s="55"/>
      <c r="S54" s="55">
        <v>1618</v>
      </c>
      <c r="T54" s="429">
        <f>N54+Q54</f>
        <v>6454</v>
      </c>
      <c r="U54" s="432">
        <f>P54+S54</f>
        <v>3201</v>
      </c>
      <c r="V54" s="45"/>
      <c r="W54" s="142" t="s">
        <v>29</v>
      </c>
      <c r="X54" s="55">
        <v>6575</v>
      </c>
      <c r="Y54" s="55">
        <v>3038</v>
      </c>
      <c r="Z54" s="55">
        <v>4511</v>
      </c>
      <c r="AA54" s="55">
        <v>2001</v>
      </c>
      <c r="AB54" s="55">
        <v>3701</v>
      </c>
      <c r="AC54" s="55">
        <v>1708</v>
      </c>
      <c r="AD54" s="55">
        <v>1859</v>
      </c>
      <c r="AE54" s="55">
        <v>870</v>
      </c>
      <c r="AF54" s="55">
        <v>1835</v>
      </c>
      <c r="AG54" s="55">
        <v>835</v>
      </c>
      <c r="AH54" s="191">
        <f t="shared" si="93"/>
        <v>18481</v>
      </c>
      <c r="AI54" s="191">
        <f t="shared" si="93"/>
        <v>8452</v>
      </c>
      <c r="AJ54" s="55">
        <v>502</v>
      </c>
      <c r="AK54" s="55"/>
      <c r="AL54" s="55">
        <v>208</v>
      </c>
      <c r="AM54" s="55">
        <v>217</v>
      </c>
      <c r="AN54" s="55"/>
      <c r="AO54" s="55">
        <v>88</v>
      </c>
      <c r="AP54" s="429">
        <f>AJ54+AM54</f>
        <v>719</v>
      </c>
      <c r="AQ54" s="576"/>
      <c r="AR54" s="432">
        <f>AL54+AO54</f>
        <v>296</v>
      </c>
      <c r="AS54" s="45"/>
      <c r="AT54" s="142" t="s">
        <v>29</v>
      </c>
      <c r="AU54" s="54">
        <v>426</v>
      </c>
      <c r="AV54" s="54">
        <v>383</v>
      </c>
      <c r="AW54" s="54">
        <v>387</v>
      </c>
      <c r="AX54" s="54">
        <v>343</v>
      </c>
      <c r="AY54" s="54">
        <v>321</v>
      </c>
      <c r="AZ54" s="429">
        <f t="shared" si="94"/>
        <v>1860</v>
      </c>
      <c r="BA54" s="54">
        <v>59</v>
      </c>
      <c r="BB54" s="54">
        <v>54</v>
      </c>
      <c r="BC54" s="429">
        <f t="shared" si="95"/>
        <v>113</v>
      </c>
      <c r="BD54" s="55">
        <v>1154</v>
      </c>
      <c r="BE54" s="55">
        <v>115</v>
      </c>
      <c r="BF54" s="143">
        <v>64</v>
      </c>
      <c r="BG54" s="42">
        <v>332</v>
      </c>
      <c r="BI54" s="45"/>
      <c r="BJ54" s="142" t="s">
        <v>29</v>
      </c>
      <c r="BK54" s="69">
        <v>503</v>
      </c>
      <c r="BL54" s="102">
        <v>824</v>
      </c>
      <c r="BM54" s="102">
        <v>263</v>
      </c>
      <c r="BN54" s="69"/>
      <c r="BO54" s="42">
        <f t="shared" si="96"/>
        <v>1590</v>
      </c>
      <c r="BP54" s="42">
        <v>737</v>
      </c>
      <c r="BQ54" s="243">
        <v>110</v>
      </c>
      <c r="BR54" s="55"/>
      <c r="BS54" s="102">
        <v>55</v>
      </c>
      <c r="BT54" s="240">
        <v>25</v>
      </c>
      <c r="BW54" s="2"/>
    </row>
    <row r="55" spans="1:75" ht="18" customHeight="1">
      <c r="A55" s="142" t="s">
        <v>75</v>
      </c>
      <c r="B55" s="55">
        <v>13043</v>
      </c>
      <c r="C55" s="55">
        <v>6159</v>
      </c>
      <c r="D55" s="55">
        <v>10815</v>
      </c>
      <c r="E55" s="55">
        <v>5180</v>
      </c>
      <c r="F55" s="55">
        <v>9749</v>
      </c>
      <c r="G55" s="55">
        <v>4676</v>
      </c>
      <c r="H55" s="55">
        <v>7024</v>
      </c>
      <c r="I55" s="55">
        <v>3483</v>
      </c>
      <c r="J55" s="55">
        <v>5691</v>
      </c>
      <c r="K55" s="55">
        <v>2917</v>
      </c>
      <c r="L55" s="40">
        <f t="shared" si="97"/>
        <v>46322</v>
      </c>
      <c r="M55" s="40">
        <f t="shared" si="97"/>
        <v>22415</v>
      </c>
      <c r="N55" s="55">
        <v>0</v>
      </c>
      <c r="O55" s="55"/>
      <c r="P55" s="55">
        <v>0</v>
      </c>
      <c r="Q55" s="55">
        <v>0</v>
      </c>
      <c r="R55" s="55"/>
      <c r="S55" s="55">
        <v>0</v>
      </c>
      <c r="T55" s="429">
        <f>N55+Q55</f>
        <v>0</v>
      </c>
      <c r="U55" s="432">
        <f>P55+S55</f>
        <v>0</v>
      </c>
      <c r="V55" s="45"/>
      <c r="W55" s="142" t="s">
        <v>75</v>
      </c>
      <c r="X55" s="55">
        <v>5458</v>
      </c>
      <c r="Y55" s="55">
        <v>2377</v>
      </c>
      <c r="Z55" s="55">
        <v>4502</v>
      </c>
      <c r="AA55" s="55">
        <v>2076</v>
      </c>
      <c r="AB55" s="55">
        <v>4261</v>
      </c>
      <c r="AC55" s="55">
        <v>1970</v>
      </c>
      <c r="AD55" s="55">
        <v>2564</v>
      </c>
      <c r="AE55" s="55">
        <v>1197</v>
      </c>
      <c r="AF55" s="55">
        <v>1950</v>
      </c>
      <c r="AG55" s="55">
        <v>933</v>
      </c>
      <c r="AH55" s="191">
        <f t="shared" si="93"/>
        <v>18735</v>
      </c>
      <c r="AI55" s="191">
        <f t="shared" si="93"/>
        <v>8553</v>
      </c>
      <c r="AJ55" s="55">
        <v>0</v>
      </c>
      <c r="AK55" s="55"/>
      <c r="AL55" s="55">
        <v>0</v>
      </c>
      <c r="AM55" s="55">
        <v>0</v>
      </c>
      <c r="AN55" s="55"/>
      <c r="AO55" s="55">
        <v>0</v>
      </c>
      <c r="AP55" s="429">
        <f>AJ55+AM55</f>
        <v>0</v>
      </c>
      <c r="AQ55" s="576"/>
      <c r="AR55" s="432">
        <f>AL55+AO55</f>
        <v>0</v>
      </c>
      <c r="AS55" s="45"/>
      <c r="AT55" s="142" t="s">
        <v>75</v>
      </c>
      <c r="AU55" s="54">
        <v>288</v>
      </c>
      <c r="AV55" s="54">
        <v>284</v>
      </c>
      <c r="AW55" s="54">
        <v>283</v>
      </c>
      <c r="AX55" s="54">
        <v>206</v>
      </c>
      <c r="AY55" s="54">
        <v>202</v>
      </c>
      <c r="AZ55" s="429">
        <f t="shared" si="94"/>
        <v>1263</v>
      </c>
      <c r="BA55" s="54"/>
      <c r="BB55" s="54"/>
      <c r="BC55" s="429">
        <f t="shared" si="95"/>
        <v>0</v>
      </c>
      <c r="BD55" s="55">
        <v>913</v>
      </c>
      <c r="BE55" s="55">
        <v>0</v>
      </c>
      <c r="BF55" s="143">
        <v>105</v>
      </c>
      <c r="BG55" s="42">
        <v>246</v>
      </c>
      <c r="BI55" s="45"/>
      <c r="BJ55" s="142" t="s">
        <v>75</v>
      </c>
      <c r="BK55" s="69">
        <v>336</v>
      </c>
      <c r="BL55" s="103">
        <v>571</v>
      </c>
      <c r="BM55" s="102">
        <v>172</v>
      </c>
      <c r="BN55" s="102">
        <v>1</v>
      </c>
      <c r="BO55" s="42">
        <f t="shared" si="96"/>
        <v>1080</v>
      </c>
      <c r="BP55" s="42">
        <v>491</v>
      </c>
      <c r="BQ55" s="102"/>
      <c r="BR55" s="102"/>
      <c r="BS55" s="102">
        <v>7</v>
      </c>
      <c r="BT55" s="240">
        <v>3</v>
      </c>
    </row>
    <row r="56" spans="1:75" ht="18" customHeight="1">
      <c r="A56" s="142" t="s">
        <v>30</v>
      </c>
      <c r="B56" s="55">
        <v>13228</v>
      </c>
      <c r="C56" s="55">
        <v>6155</v>
      </c>
      <c r="D56" s="55">
        <v>9739</v>
      </c>
      <c r="E56" s="55">
        <v>4581</v>
      </c>
      <c r="F56" s="55">
        <v>9636</v>
      </c>
      <c r="G56" s="55">
        <v>4660</v>
      </c>
      <c r="H56" s="55">
        <v>6973</v>
      </c>
      <c r="I56" s="55">
        <v>3466</v>
      </c>
      <c r="J56" s="55">
        <v>5985</v>
      </c>
      <c r="K56" s="55">
        <v>2980</v>
      </c>
      <c r="L56" s="40">
        <f t="shared" si="97"/>
        <v>45561</v>
      </c>
      <c r="M56" s="40">
        <f t="shared" si="97"/>
        <v>21842</v>
      </c>
      <c r="N56" s="55">
        <v>0</v>
      </c>
      <c r="O56" s="55"/>
      <c r="P56" s="55">
        <v>0</v>
      </c>
      <c r="Q56" s="55">
        <v>0</v>
      </c>
      <c r="R56" s="55"/>
      <c r="S56" s="55">
        <v>0</v>
      </c>
      <c r="T56" s="429">
        <f>N56+Q56</f>
        <v>0</v>
      </c>
      <c r="U56" s="432">
        <f>P56+S56</f>
        <v>0</v>
      </c>
      <c r="V56" s="45"/>
      <c r="W56" s="142" t="s">
        <v>30</v>
      </c>
      <c r="X56" s="55">
        <v>5826</v>
      </c>
      <c r="Y56" s="55">
        <v>2531</v>
      </c>
      <c r="Z56" s="55">
        <v>3695</v>
      </c>
      <c r="AA56" s="55">
        <v>1611</v>
      </c>
      <c r="AB56" s="55">
        <v>3949</v>
      </c>
      <c r="AC56" s="55">
        <v>1825</v>
      </c>
      <c r="AD56" s="55">
        <v>2150</v>
      </c>
      <c r="AE56" s="55">
        <v>1037</v>
      </c>
      <c r="AF56" s="55">
        <v>2034</v>
      </c>
      <c r="AG56" s="55">
        <v>985</v>
      </c>
      <c r="AH56" s="191">
        <f t="shared" si="93"/>
        <v>17654</v>
      </c>
      <c r="AI56" s="191">
        <f t="shared" si="93"/>
        <v>7989</v>
      </c>
      <c r="AJ56" s="55">
        <v>0</v>
      </c>
      <c r="AK56" s="55"/>
      <c r="AL56" s="55">
        <v>0</v>
      </c>
      <c r="AM56" s="55">
        <v>0</v>
      </c>
      <c r="AN56" s="55"/>
      <c r="AO56" s="55">
        <v>0</v>
      </c>
      <c r="AP56" s="429">
        <f>AJ56+AM56</f>
        <v>0</v>
      </c>
      <c r="AQ56" s="576"/>
      <c r="AR56" s="432">
        <f>AL56+AO56</f>
        <v>0</v>
      </c>
      <c r="AS56" s="45"/>
      <c r="AT56" s="142" t="s">
        <v>30</v>
      </c>
      <c r="AU56" s="54">
        <v>287</v>
      </c>
      <c r="AV56" s="54">
        <v>265</v>
      </c>
      <c r="AW56" s="54">
        <v>268</v>
      </c>
      <c r="AX56" s="54">
        <v>219</v>
      </c>
      <c r="AY56" s="54">
        <v>208</v>
      </c>
      <c r="AZ56" s="429">
        <f t="shared" si="94"/>
        <v>1247</v>
      </c>
      <c r="BA56" s="54"/>
      <c r="BB56" s="54"/>
      <c r="BC56" s="429">
        <f t="shared" si="95"/>
        <v>0</v>
      </c>
      <c r="BD56" s="55">
        <v>915</v>
      </c>
      <c r="BE56" s="55">
        <v>0</v>
      </c>
      <c r="BF56" s="143">
        <v>44</v>
      </c>
      <c r="BG56" s="42">
        <v>215</v>
      </c>
      <c r="BI56" s="45"/>
      <c r="BJ56" s="142" t="s">
        <v>30</v>
      </c>
      <c r="BK56" s="69">
        <v>327</v>
      </c>
      <c r="BL56" s="102">
        <v>556</v>
      </c>
      <c r="BM56" s="102">
        <v>266</v>
      </c>
      <c r="BN56" s="69"/>
      <c r="BO56" s="42">
        <f t="shared" si="96"/>
        <v>1149</v>
      </c>
      <c r="BP56" s="42">
        <v>492</v>
      </c>
      <c r="BQ56" s="55"/>
      <c r="BR56" s="55"/>
      <c r="BS56" s="102">
        <v>23</v>
      </c>
      <c r="BT56" s="240">
        <v>11</v>
      </c>
    </row>
    <row r="57" spans="1:75" ht="18" customHeight="1">
      <c r="A57" s="142" t="s">
        <v>76</v>
      </c>
      <c r="B57" s="55">
        <v>741</v>
      </c>
      <c r="C57" s="55">
        <v>367</v>
      </c>
      <c r="D57" s="55">
        <v>711</v>
      </c>
      <c r="E57" s="55">
        <v>337</v>
      </c>
      <c r="F57" s="55">
        <v>788</v>
      </c>
      <c r="G57" s="55">
        <v>353</v>
      </c>
      <c r="H57" s="55">
        <v>610</v>
      </c>
      <c r="I57" s="55">
        <v>311</v>
      </c>
      <c r="J57" s="55">
        <v>431</v>
      </c>
      <c r="K57" s="55">
        <v>233</v>
      </c>
      <c r="L57" s="40">
        <f t="shared" si="97"/>
        <v>3281</v>
      </c>
      <c r="M57" s="40">
        <f t="shared" si="97"/>
        <v>1601</v>
      </c>
      <c r="N57" s="55">
        <v>0</v>
      </c>
      <c r="O57" s="55"/>
      <c r="P57" s="55">
        <v>0</v>
      </c>
      <c r="Q57" s="55">
        <v>0</v>
      </c>
      <c r="R57" s="55"/>
      <c r="S57" s="55">
        <v>0</v>
      </c>
      <c r="T57" s="429">
        <f>N57+Q57</f>
        <v>0</v>
      </c>
      <c r="U57" s="432">
        <f>P57+S57</f>
        <v>0</v>
      </c>
      <c r="V57" s="45"/>
      <c r="W57" s="142" t="s">
        <v>76</v>
      </c>
      <c r="X57" s="55">
        <v>226</v>
      </c>
      <c r="Y57" s="55">
        <v>97</v>
      </c>
      <c r="Z57" s="55">
        <v>235</v>
      </c>
      <c r="AA57" s="55">
        <v>91</v>
      </c>
      <c r="AB57" s="55">
        <v>257</v>
      </c>
      <c r="AC57" s="55">
        <v>101</v>
      </c>
      <c r="AD57" s="55">
        <v>165</v>
      </c>
      <c r="AE57" s="55">
        <v>86</v>
      </c>
      <c r="AF57" s="55">
        <v>53</v>
      </c>
      <c r="AG57" s="55">
        <v>19</v>
      </c>
      <c r="AH57" s="191">
        <f t="shared" si="93"/>
        <v>936</v>
      </c>
      <c r="AI57" s="191">
        <f t="shared" si="93"/>
        <v>394</v>
      </c>
      <c r="AJ57" s="55">
        <v>0</v>
      </c>
      <c r="AK57" s="55"/>
      <c r="AL57" s="55">
        <v>0</v>
      </c>
      <c r="AM57" s="55">
        <v>0</v>
      </c>
      <c r="AN57" s="55"/>
      <c r="AO57" s="55">
        <v>0</v>
      </c>
      <c r="AP57" s="429">
        <f>AJ57+AM57</f>
        <v>0</v>
      </c>
      <c r="AQ57" s="576"/>
      <c r="AR57" s="432">
        <f>AL57+AO57</f>
        <v>0</v>
      </c>
      <c r="AS57" s="45"/>
      <c r="AT57" s="142" t="s">
        <v>76</v>
      </c>
      <c r="AU57" s="54">
        <v>22</v>
      </c>
      <c r="AV57" s="54">
        <v>20</v>
      </c>
      <c r="AW57" s="54">
        <v>24</v>
      </c>
      <c r="AX57" s="54">
        <v>20</v>
      </c>
      <c r="AY57" s="54">
        <v>18</v>
      </c>
      <c r="AZ57" s="429">
        <f t="shared" si="94"/>
        <v>104</v>
      </c>
      <c r="BA57" s="54"/>
      <c r="BB57" s="54"/>
      <c r="BC57" s="429">
        <f t="shared" si="95"/>
        <v>0</v>
      </c>
      <c r="BD57" s="55">
        <v>85</v>
      </c>
      <c r="BE57" s="55">
        <v>0</v>
      </c>
      <c r="BF57" s="143">
        <v>4</v>
      </c>
      <c r="BG57" s="42">
        <v>18</v>
      </c>
      <c r="BI57" s="45"/>
      <c r="BJ57" s="142" t="s">
        <v>76</v>
      </c>
      <c r="BK57" s="69">
        <v>81</v>
      </c>
      <c r="BL57" s="102">
        <v>27</v>
      </c>
      <c r="BM57" s="102">
        <v>2</v>
      </c>
      <c r="BN57" s="69"/>
      <c r="BO57" s="42">
        <f t="shared" si="96"/>
        <v>110</v>
      </c>
      <c r="BP57" s="42">
        <v>68</v>
      </c>
      <c r="BQ57" s="55"/>
      <c r="BR57" s="55"/>
      <c r="BS57" s="102"/>
      <c r="BT57" s="240"/>
    </row>
    <row r="58" spans="1:75" ht="18" customHeight="1">
      <c r="A58" s="142" t="s">
        <v>31</v>
      </c>
      <c r="B58" s="55">
        <v>9931</v>
      </c>
      <c r="C58" s="55">
        <v>4807</v>
      </c>
      <c r="D58" s="55">
        <v>7091</v>
      </c>
      <c r="E58" s="55">
        <v>3347</v>
      </c>
      <c r="F58" s="55">
        <v>6268</v>
      </c>
      <c r="G58" s="55">
        <v>3042</v>
      </c>
      <c r="H58" s="55">
        <v>4342</v>
      </c>
      <c r="I58" s="55">
        <v>2106</v>
      </c>
      <c r="J58" s="55">
        <v>3750</v>
      </c>
      <c r="K58" s="55">
        <v>1833</v>
      </c>
      <c r="L58" s="40">
        <f t="shared" si="97"/>
        <v>31382</v>
      </c>
      <c r="M58" s="40">
        <f t="shared" si="97"/>
        <v>15135</v>
      </c>
      <c r="N58" s="55">
        <v>0</v>
      </c>
      <c r="O58" s="55"/>
      <c r="P58" s="55">
        <v>0</v>
      </c>
      <c r="Q58" s="55">
        <v>0</v>
      </c>
      <c r="R58" s="55"/>
      <c r="S58" s="55">
        <v>0</v>
      </c>
      <c r="T58" s="429">
        <f>N58+Q58</f>
        <v>0</v>
      </c>
      <c r="U58" s="432">
        <f>P58+S58</f>
        <v>0</v>
      </c>
      <c r="V58" s="45"/>
      <c r="W58" s="142" t="s">
        <v>31</v>
      </c>
      <c r="X58" s="55">
        <v>2109</v>
      </c>
      <c r="Y58" s="55">
        <v>967</v>
      </c>
      <c r="Z58" s="55">
        <v>2675</v>
      </c>
      <c r="AA58" s="55">
        <v>1185</v>
      </c>
      <c r="AB58" s="55">
        <v>2309</v>
      </c>
      <c r="AC58" s="55">
        <v>1037</v>
      </c>
      <c r="AD58" s="55">
        <v>577</v>
      </c>
      <c r="AE58" s="55">
        <v>287</v>
      </c>
      <c r="AF58" s="55">
        <v>833</v>
      </c>
      <c r="AG58" s="55">
        <v>365</v>
      </c>
      <c r="AH58" s="191">
        <f t="shared" si="93"/>
        <v>8503</v>
      </c>
      <c r="AI58" s="191">
        <f t="shared" si="93"/>
        <v>3841</v>
      </c>
      <c r="AJ58" s="55">
        <v>0</v>
      </c>
      <c r="AK58" s="55"/>
      <c r="AL58" s="55">
        <v>0</v>
      </c>
      <c r="AM58" s="55">
        <v>0</v>
      </c>
      <c r="AN58" s="55"/>
      <c r="AO58" s="55">
        <v>0</v>
      </c>
      <c r="AP58" s="429">
        <f>AJ58+AM58</f>
        <v>0</v>
      </c>
      <c r="AQ58" s="576"/>
      <c r="AR58" s="432">
        <f>AL58+AO58</f>
        <v>0</v>
      </c>
      <c r="AS58" s="45"/>
      <c r="AT58" s="142" t="s">
        <v>31</v>
      </c>
      <c r="AU58" s="54">
        <v>219</v>
      </c>
      <c r="AV58" s="54">
        <v>209</v>
      </c>
      <c r="AW58" s="54">
        <v>207</v>
      </c>
      <c r="AX58" s="54">
        <v>188</v>
      </c>
      <c r="AY58" s="54">
        <v>178</v>
      </c>
      <c r="AZ58" s="429">
        <f t="shared" si="94"/>
        <v>1001</v>
      </c>
      <c r="BA58" s="54"/>
      <c r="BB58" s="54"/>
      <c r="BC58" s="429">
        <f t="shared" si="95"/>
        <v>0</v>
      </c>
      <c r="BD58" s="55">
        <v>664</v>
      </c>
      <c r="BE58" s="55">
        <v>0</v>
      </c>
      <c r="BF58" s="143">
        <v>35</v>
      </c>
      <c r="BG58" s="42">
        <v>185</v>
      </c>
      <c r="BI58" s="45"/>
      <c r="BJ58" s="142" t="s">
        <v>31</v>
      </c>
      <c r="BK58" s="69">
        <v>264</v>
      </c>
      <c r="BL58" s="102">
        <v>391</v>
      </c>
      <c r="BM58" s="102">
        <v>137</v>
      </c>
      <c r="BN58" s="69"/>
      <c r="BO58" s="42">
        <f t="shared" si="96"/>
        <v>792</v>
      </c>
      <c r="BP58" s="42">
        <v>348</v>
      </c>
      <c r="BQ58" s="55"/>
      <c r="BR58" s="55"/>
      <c r="BS58" s="102">
        <v>9</v>
      </c>
      <c r="BT58" s="240">
        <v>7</v>
      </c>
    </row>
    <row r="59" spans="1:75" ht="18" customHeight="1">
      <c r="A59" s="142" t="s">
        <v>32</v>
      </c>
      <c r="B59" s="55">
        <v>13264</v>
      </c>
      <c r="C59" s="55">
        <v>6406</v>
      </c>
      <c r="D59" s="55">
        <v>9146</v>
      </c>
      <c r="E59" s="55">
        <v>4543</v>
      </c>
      <c r="F59" s="55">
        <v>7789</v>
      </c>
      <c r="G59" s="55">
        <v>3810</v>
      </c>
      <c r="H59" s="55">
        <v>5841</v>
      </c>
      <c r="I59" s="55">
        <v>3007</v>
      </c>
      <c r="J59" s="55">
        <v>5716</v>
      </c>
      <c r="K59" s="55">
        <v>2933</v>
      </c>
      <c r="L59" s="40">
        <f t="shared" si="97"/>
        <v>41756</v>
      </c>
      <c r="M59" s="40">
        <f t="shared" si="97"/>
        <v>20699</v>
      </c>
      <c r="N59" s="55">
        <v>0</v>
      </c>
      <c r="O59" s="55"/>
      <c r="P59" s="55">
        <v>0</v>
      </c>
      <c r="Q59" s="55">
        <v>0</v>
      </c>
      <c r="R59" s="55"/>
      <c r="S59" s="55">
        <v>0</v>
      </c>
      <c r="T59" s="429">
        <f>N59+Q59</f>
        <v>0</v>
      </c>
      <c r="U59" s="432">
        <f>P59+S59</f>
        <v>0</v>
      </c>
      <c r="V59" s="45"/>
      <c r="W59" s="142" t="s">
        <v>32</v>
      </c>
      <c r="X59" s="55">
        <v>1452</v>
      </c>
      <c r="Y59" s="55">
        <v>721</v>
      </c>
      <c r="Z59" s="55">
        <v>2640</v>
      </c>
      <c r="AA59" s="55">
        <v>1221</v>
      </c>
      <c r="AB59" s="55">
        <v>2081</v>
      </c>
      <c r="AC59" s="55">
        <v>955</v>
      </c>
      <c r="AD59" s="55">
        <v>413</v>
      </c>
      <c r="AE59" s="55">
        <v>215</v>
      </c>
      <c r="AF59" s="55">
        <v>1650</v>
      </c>
      <c r="AG59" s="55">
        <v>826</v>
      </c>
      <c r="AH59" s="191">
        <f t="shared" si="93"/>
        <v>8236</v>
      </c>
      <c r="AI59" s="191">
        <f t="shared" si="93"/>
        <v>3938</v>
      </c>
      <c r="AJ59" s="55">
        <v>0</v>
      </c>
      <c r="AK59" s="55"/>
      <c r="AL59" s="55">
        <v>0</v>
      </c>
      <c r="AM59" s="55">
        <v>0</v>
      </c>
      <c r="AN59" s="55"/>
      <c r="AO59" s="55">
        <v>0</v>
      </c>
      <c r="AP59" s="429">
        <f>AJ59+AM59</f>
        <v>0</v>
      </c>
      <c r="AQ59" s="576"/>
      <c r="AR59" s="432">
        <f>AL59+AO59</f>
        <v>0</v>
      </c>
      <c r="AS59" s="45"/>
      <c r="AT59" s="142" t="s">
        <v>32</v>
      </c>
      <c r="AU59" s="54">
        <v>306</v>
      </c>
      <c r="AV59" s="54">
        <v>292</v>
      </c>
      <c r="AW59" s="54">
        <v>292</v>
      </c>
      <c r="AX59" s="54">
        <v>257</v>
      </c>
      <c r="AY59" s="54">
        <v>245</v>
      </c>
      <c r="AZ59" s="429">
        <f t="shared" si="94"/>
        <v>1392</v>
      </c>
      <c r="BA59" s="54"/>
      <c r="BB59" s="54"/>
      <c r="BC59" s="429">
        <f t="shared" si="95"/>
        <v>0</v>
      </c>
      <c r="BD59" s="55">
        <v>964</v>
      </c>
      <c r="BE59" s="55">
        <v>0</v>
      </c>
      <c r="BF59" s="143">
        <v>14</v>
      </c>
      <c r="BG59" s="42">
        <v>272</v>
      </c>
      <c r="BI59" s="45"/>
      <c r="BJ59" s="142" t="s">
        <v>32</v>
      </c>
      <c r="BK59" s="69">
        <v>303</v>
      </c>
      <c r="BL59" s="102">
        <v>628</v>
      </c>
      <c r="BM59" s="102">
        <v>230</v>
      </c>
      <c r="BN59" s="69"/>
      <c r="BO59" s="42">
        <f t="shared" si="96"/>
        <v>1161</v>
      </c>
      <c r="BP59" s="42">
        <v>515</v>
      </c>
      <c r="BQ59" s="55"/>
      <c r="BR59" s="55"/>
      <c r="BS59" s="102">
        <v>28</v>
      </c>
      <c r="BT59" s="240">
        <v>13</v>
      </c>
    </row>
    <row r="60" spans="1:75" ht="18" customHeight="1">
      <c r="A60" s="131" t="s">
        <v>160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40"/>
      <c r="M60" s="40"/>
      <c r="N60" s="55"/>
      <c r="O60" s="55"/>
      <c r="P60" s="55"/>
      <c r="Q60" s="55"/>
      <c r="R60" s="55"/>
      <c r="S60" s="55"/>
      <c r="T60" s="429"/>
      <c r="U60" s="432"/>
      <c r="V60" s="45"/>
      <c r="W60" s="131" t="s">
        <v>160</v>
      </c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191"/>
      <c r="AI60" s="191"/>
      <c r="AJ60" s="55"/>
      <c r="AK60" s="55"/>
      <c r="AL60" s="55"/>
      <c r="AM60" s="55"/>
      <c r="AN60" s="55"/>
      <c r="AO60" s="55"/>
      <c r="AP60" s="429"/>
      <c r="AQ60" s="576"/>
      <c r="AR60" s="432"/>
      <c r="AS60" s="45"/>
      <c r="AT60" s="131" t="s">
        <v>160</v>
      </c>
      <c r="AU60" s="54"/>
      <c r="AV60" s="54"/>
      <c r="AW60" s="54"/>
      <c r="AX60" s="54"/>
      <c r="AY60" s="54"/>
      <c r="AZ60" s="429"/>
      <c r="BA60" s="54"/>
      <c r="BB60" s="54"/>
      <c r="BC60" s="429"/>
      <c r="BD60" s="55"/>
      <c r="BE60" s="55"/>
      <c r="BF60" s="143"/>
      <c r="BG60" s="42"/>
      <c r="BI60" s="45"/>
      <c r="BJ60" s="131" t="s">
        <v>160</v>
      </c>
      <c r="BK60" s="69"/>
      <c r="BL60" s="241"/>
      <c r="BM60" s="241"/>
      <c r="BN60" s="69"/>
      <c r="BO60" s="42"/>
      <c r="BP60" s="42"/>
      <c r="BQ60" s="55"/>
      <c r="BR60" s="55"/>
      <c r="BS60" s="241"/>
      <c r="BT60" s="242"/>
    </row>
    <row r="61" spans="1:75" ht="18" customHeight="1">
      <c r="A61" s="142" t="s">
        <v>77</v>
      </c>
      <c r="B61" s="55">
        <v>26553</v>
      </c>
      <c r="C61" s="55">
        <v>14339</v>
      </c>
      <c r="D61" s="55">
        <v>14382</v>
      </c>
      <c r="E61" s="55">
        <v>8093</v>
      </c>
      <c r="F61" s="55">
        <v>10179</v>
      </c>
      <c r="G61" s="55">
        <v>5752</v>
      </c>
      <c r="H61" s="55">
        <v>6005</v>
      </c>
      <c r="I61" s="55">
        <v>3422</v>
      </c>
      <c r="J61" s="55">
        <v>3421</v>
      </c>
      <c r="K61" s="55">
        <v>2022</v>
      </c>
      <c r="L61" s="40">
        <f t="shared" si="97"/>
        <v>60540</v>
      </c>
      <c r="M61" s="40">
        <f t="shared" si="97"/>
        <v>33628</v>
      </c>
      <c r="N61" s="55">
        <v>0</v>
      </c>
      <c r="O61" s="55"/>
      <c r="P61" s="55">
        <v>0</v>
      </c>
      <c r="Q61" s="55">
        <v>0</v>
      </c>
      <c r="R61" s="55"/>
      <c r="S61" s="55">
        <v>0</v>
      </c>
      <c r="T61" s="429">
        <f>N61+Q61</f>
        <v>0</v>
      </c>
      <c r="U61" s="432">
        <f>P61+S61</f>
        <v>0</v>
      </c>
      <c r="V61" s="45"/>
      <c r="W61" s="142" t="s">
        <v>77</v>
      </c>
      <c r="X61" s="55">
        <v>3834</v>
      </c>
      <c r="Y61" s="55">
        <v>2015</v>
      </c>
      <c r="Z61" s="55">
        <v>2241</v>
      </c>
      <c r="AA61" s="55">
        <v>1188</v>
      </c>
      <c r="AB61" s="55">
        <v>1646</v>
      </c>
      <c r="AC61" s="55">
        <v>904</v>
      </c>
      <c r="AD61" s="55">
        <v>671</v>
      </c>
      <c r="AE61" s="55">
        <v>364</v>
      </c>
      <c r="AF61" s="55">
        <v>392</v>
      </c>
      <c r="AG61" s="55">
        <v>224</v>
      </c>
      <c r="AH61" s="191">
        <f t="shared" si="93"/>
        <v>8784</v>
      </c>
      <c r="AI61" s="191">
        <f t="shared" si="93"/>
        <v>4695</v>
      </c>
      <c r="AJ61" s="55">
        <v>0</v>
      </c>
      <c r="AK61" s="55"/>
      <c r="AL61" s="55">
        <v>0</v>
      </c>
      <c r="AM61" s="55">
        <v>0</v>
      </c>
      <c r="AN61" s="55"/>
      <c r="AO61" s="55">
        <v>0</v>
      </c>
      <c r="AP61" s="429">
        <f>AJ61+AM61</f>
        <v>0</v>
      </c>
      <c r="AQ61" s="576"/>
      <c r="AR61" s="432">
        <f>AL61+AO61</f>
        <v>0</v>
      </c>
      <c r="AS61" s="45"/>
      <c r="AT61" s="142" t="s">
        <v>77</v>
      </c>
      <c r="AU61" s="54">
        <v>452</v>
      </c>
      <c r="AV61" s="54">
        <v>381</v>
      </c>
      <c r="AW61" s="54">
        <v>329</v>
      </c>
      <c r="AX61" s="54">
        <v>246</v>
      </c>
      <c r="AY61" s="54">
        <v>158</v>
      </c>
      <c r="AZ61" s="429">
        <f t="shared" si="94"/>
        <v>1566</v>
      </c>
      <c r="BA61" s="54"/>
      <c r="BB61" s="54"/>
      <c r="BC61" s="429">
        <f t="shared" si="95"/>
        <v>0</v>
      </c>
      <c r="BD61" s="55">
        <v>731</v>
      </c>
      <c r="BE61" s="55">
        <v>0</v>
      </c>
      <c r="BF61" s="143">
        <v>25</v>
      </c>
      <c r="BG61" s="42">
        <v>351</v>
      </c>
      <c r="BI61" s="45"/>
      <c r="BJ61" s="142" t="s">
        <v>77</v>
      </c>
      <c r="BK61" s="69">
        <v>193</v>
      </c>
      <c r="BL61" s="102">
        <v>712</v>
      </c>
      <c r="BM61" s="102">
        <v>316</v>
      </c>
      <c r="BN61" s="102">
        <v>1</v>
      </c>
      <c r="BO61" s="42">
        <f t="shared" si="96"/>
        <v>1222</v>
      </c>
      <c r="BP61" s="42">
        <v>525</v>
      </c>
      <c r="BQ61" s="102"/>
      <c r="BR61" s="102"/>
      <c r="BS61" s="102">
        <v>47</v>
      </c>
      <c r="BT61" s="240">
        <v>27</v>
      </c>
    </row>
    <row r="62" spans="1:75" ht="18" customHeight="1">
      <c r="A62" s="142" t="s">
        <v>78</v>
      </c>
      <c r="B62" s="55">
        <v>16996</v>
      </c>
      <c r="C62" s="55">
        <v>8544</v>
      </c>
      <c r="D62" s="55">
        <v>8275</v>
      </c>
      <c r="E62" s="55">
        <v>4259</v>
      </c>
      <c r="F62" s="55">
        <v>5231</v>
      </c>
      <c r="G62" s="55">
        <v>2707</v>
      </c>
      <c r="H62" s="55">
        <v>2861</v>
      </c>
      <c r="I62" s="55">
        <v>1431</v>
      </c>
      <c r="J62" s="55">
        <v>1625</v>
      </c>
      <c r="K62" s="55">
        <v>748</v>
      </c>
      <c r="L62" s="40">
        <f t="shared" si="97"/>
        <v>34988</v>
      </c>
      <c r="M62" s="40">
        <f t="shared" si="97"/>
        <v>17689</v>
      </c>
      <c r="N62" s="55">
        <v>0</v>
      </c>
      <c r="O62" s="55"/>
      <c r="P62" s="55">
        <v>0</v>
      </c>
      <c r="Q62" s="55">
        <v>0</v>
      </c>
      <c r="R62" s="55"/>
      <c r="S62" s="55">
        <v>0</v>
      </c>
      <c r="T62" s="429">
        <f>N62+Q62</f>
        <v>0</v>
      </c>
      <c r="U62" s="432">
        <f>P62+S62</f>
        <v>0</v>
      </c>
      <c r="V62" s="45"/>
      <c r="W62" s="142" t="s">
        <v>78</v>
      </c>
      <c r="X62" s="55">
        <v>5017</v>
      </c>
      <c r="Y62" s="55">
        <v>2488</v>
      </c>
      <c r="Z62" s="55">
        <v>2374</v>
      </c>
      <c r="AA62" s="55">
        <v>1211</v>
      </c>
      <c r="AB62" s="55">
        <v>1258</v>
      </c>
      <c r="AC62" s="55">
        <v>655</v>
      </c>
      <c r="AD62" s="55">
        <v>567</v>
      </c>
      <c r="AE62" s="55">
        <v>284</v>
      </c>
      <c r="AF62" s="55">
        <v>429</v>
      </c>
      <c r="AG62" s="55">
        <v>191</v>
      </c>
      <c r="AH62" s="191">
        <f t="shared" si="93"/>
        <v>9645</v>
      </c>
      <c r="AI62" s="191">
        <f t="shared" si="93"/>
        <v>4829</v>
      </c>
      <c r="AJ62" s="55">
        <v>0</v>
      </c>
      <c r="AK62" s="55"/>
      <c r="AL62" s="55">
        <v>0</v>
      </c>
      <c r="AM62" s="55">
        <v>0</v>
      </c>
      <c r="AN62" s="55"/>
      <c r="AO62" s="55">
        <v>0</v>
      </c>
      <c r="AP62" s="429">
        <f>AJ62+AM62</f>
        <v>0</v>
      </c>
      <c r="AQ62" s="576"/>
      <c r="AR62" s="432">
        <f>AL62+AO62</f>
        <v>0</v>
      </c>
      <c r="AS62" s="45"/>
      <c r="AT62" s="142" t="s">
        <v>78</v>
      </c>
      <c r="AU62" s="54">
        <v>294</v>
      </c>
      <c r="AV62" s="54">
        <v>266</v>
      </c>
      <c r="AW62" s="54">
        <v>241</v>
      </c>
      <c r="AX62" s="54">
        <v>188</v>
      </c>
      <c r="AY62" s="54">
        <v>140</v>
      </c>
      <c r="AZ62" s="429">
        <f t="shared" si="94"/>
        <v>1129</v>
      </c>
      <c r="BA62" s="54"/>
      <c r="BB62" s="54"/>
      <c r="BC62" s="429">
        <f t="shared" si="95"/>
        <v>0</v>
      </c>
      <c r="BD62" s="55">
        <v>455</v>
      </c>
      <c r="BE62" s="55">
        <v>0</v>
      </c>
      <c r="BF62" s="143">
        <v>42</v>
      </c>
      <c r="BG62" s="42">
        <v>270</v>
      </c>
      <c r="BI62" s="45"/>
      <c r="BJ62" s="142" t="s">
        <v>78</v>
      </c>
      <c r="BK62" s="69">
        <v>73</v>
      </c>
      <c r="BL62" s="102">
        <v>482</v>
      </c>
      <c r="BM62" s="102">
        <v>111</v>
      </c>
      <c r="BN62" s="69"/>
      <c r="BO62" s="42">
        <f t="shared" si="96"/>
        <v>666</v>
      </c>
      <c r="BP62" s="42">
        <v>307</v>
      </c>
      <c r="BQ62" s="55"/>
      <c r="BR62" s="55"/>
      <c r="BS62" s="102">
        <v>12</v>
      </c>
      <c r="BT62" s="240">
        <v>9</v>
      </c>
    </row>
    <row r="63" spans="1:75" ht="18" customHeight="1">
      <c r="A63" s="142" t="s">
        <v>79</v>
      </c>
      <c r="B63" s="55">
        <v>12170</v>
      </c>
      <c r="C63" s="55">
        <v>6554</v>
      </c>
      <c r="D63" s="55">
        <v>4235</v>
      </c>
      <c r="E63" s="55">
        <v>2449</v>
      </c>
      <c r="F63" s="55">
        <v>2408</v>
      </c>
      <c r="G63" s="55">
        <v>1521</v>
      </c>
      <c r="H63" s="55">
        <v>1351</v>
      </c>
      <c r="I63" s="55">
        <v>836</v>
      </c>
      <c r="J63" s="55">
        <v>817</v>
      </c>
      <c r="K63" s="55">
        <v>517</v>
      </c>
      <c r="L63" s="40">
        <f t="shared" si="97"/>
        <v>20981</v>
      </c>
      <c r="M63" s="40">
        <f t="shared" si="97"/>
        <v>11877</v>
      </c>
      <c r="N63" s="55">
        <v>0</v>
      </c>
      <c r="O63" s="55"/>
      <c r="P63" s="55">
        <v>0</v>
      </c>
      <c r="Q63" s="55">
        <v>0</v>
      </c>
      <c r="R63" s="55"/>
      <c r="S63" s="55">
        <v>0</v>
      </c>
      <c r="T63" s="429">
        <f>N63+Q63</f>
        <v>0</v>
      </c>
      <c r="U63" s="432">
        <f>P63+S63</f>
        <v>0</v>
      </c>
      <c r="V63" s="45"/>
      <c r="W63" s="142" t="s">
        <v>79</v>
      </c>
      <c r="X63" s="55">
        <v>3680</v>
      </c>
      <c r="Y63" s="55">
        <v>1987</v>
      </c>
      <c r="Z63" s="55">
        <v>913</v>
      </c>
      <c r="AA63" s="55">
        <v>522</v>
      </c>
      <c r="AB63" s="55">
        <v>612</v>
      </c>
      <c r="AC63" s="55">
        <v>376</v>
      </c>
      <c r="AD63" s="55">
        <v>225</v>
      </c>
      <c r="AE63" s="55">
        <v>139</v>
      </c>
      <c r="AF63" s="55">
        <v>92</v>
      </c>
      <c r="AG63" s="55">
        <v>56</v>
      </c>
      <c r="AH63" s="191">
        <f t="shared" si="93"/>
        <v>5522</v>
      </c>
      <c r="AI63" s="191">
        <f t="shared" si="93"/>
        <v>3080</v>
      </c>
      <c r="AJ63" s="55">
        <v>0</v>
      </c>
      <c r="AK63" s="55"/>
      <c r="AL63" s="55">
        <v>0</v>
      </c>
      <c r="AM63" s="55">
        <v>0</v>
      </c>
      <c r="AN63" s="55"/>
      <c r="AO63" s="55">
        <v>0</v>
      </c>
      <c r="AP63" s="429">
        <f>AJ63+AM63</f>
        <v>0</v>
      </c>
      <c r="AQ63" s="576"/>
      <c r="AR63" s="432">
        <f>AL63+AO63</f>
        <v>0</v>
      </c>
      <c r="AS63" s="45"/>
      <c r="AT63" s="142" t="s">
        <v>79</v>
      </c>
      <c r="AU63" s="54">
        <v>205</v>
      </c>
      <c r="AV63" s="54">
        <v>163</v>
      </c>
      <c r="AW63" s="54">
        <v>135</v>
      </c>
      <c r="AX63" s="54">
        <v>93</v>
      </c>
      <c r="AY63" s="54">
        <v>64</v>
      </c>
      <c r="AZ63" s="429">
        <f t="shared" si="94"/>
        <v>660</v>
      </c>
      <c r="BA63" s="54"/>
      <c r="BB63" s="54"/>
      <c r="BC63" s="429">
        <f t="shared" si="95"/>
        <v>0</v>
      </c>
      <c r="BD63" s="55">
        <v>283</v>
      </c>
      <c r="BE63" s="55">
        <v>0</v>
      </c>
      <c r="BF63" s="143">
        <v>1</v>
      </c>
      <c r="BG63" s="42">
        <v>189</v>
      </c>
      <c r="BI63" s="45"/>
      <c r="BJ63" s="142" t="s">
        <v>79</v>
      </c>
      <c r="BK63" s="69">
        <v>48</v>
      </c>
      <c r="BL63" s="102">
        <v>260</v>
      </c>
      <c r="BM63" s="102">
        <v>81</v>
      </c>
      <c r="BN63" s="69"/>
      <c r="BO63" s="42">
        <f t="shared" si="96"/>
        <v>389</v>
      </c>
      <c r="BP63" s="42">
        <v>213</v>
      </c>
      <c r="BQ63" s="55"/>
      <c r="BR63" s="55"/>
      <c r="BS63" s="102">
        <v>7</v>
      </c>
      <c r="BT63" s="240">
        <v>3</v>
      </c>
    </row>
    <row r="64" spans="1:75" ht="18" customHeight="1" thickBot="1">
      <c r="A64" s="146" t="s">
        <v>80</v>
      </c>
      <c r="B64" s="149">
        <v>12932</v>
      </c>
      <c r="C64" s="149">
        <v>6642</v>
      </c>
      <c r="D64" s="149">
        <v>6886</v>
      </c>
      <c r="E64" s="149">
        <v>3744</v>
      </c>
      <c r="F64" s="149">
        <v>5013</v>
      </c>
      <c r="G64" s="149">
        <v>2760</v>
      </c>
      <c r="H64" s="149">
        <v>3315</v>
      </c>
      <c r="I64" s="149">
        <v>1874</v>
      </c>
      <c r="J64" s="149">
        <v>1743</v>
      </c>
      <c r="K64" s="149">
        <v>1017</v>
      </c>
      <c r="L64" s="308">
        <f t="shared" si="97"/>
        <v>29889</v>
      </c>
      <c r="M64" s="308">
        <f t="shared" si="97"/>
        <v>16037</v>
      </c>
      <c r="N64" s="149">
        <v>0</v>
      </c>
      <c r="O64" s="149"/>
      <c r="P64" s="149">
        <v>0</v>
      </c>
      <c r="Q64" s="149">
        <v>0</v>
      </c>
      <c r="R64" s="149"/>
      <c r="S64" s="149">
        <v>0</v>
      </c>
      <c r="T64" s="148">
        <f>N64+Q64</f>
        <v>0</v>
      </c>
      <c r="U64" s="244">
        <f>P64+S64</f>
        <v>0</v>
      </c>
      <c r="V64" s="45"/>
      <c r="W64" s="146" t="s">
        <v>80</v>
      </c>
      <c r="X64" s="149">
        <v>1834</v>
      </c>
      <c r="Y64" s="149">
        <v>931</v>
      </c>
      <c r="Z64" s="149">
        <v>1164</v>
      </c>
      <c r="AA64" s="149">
        <v>605</v>
      </c>
      <c r="AB64" s="149">
        <v>758</v>
      </c>
      <c r="AC64" s="149">
        <v>435</v>
      </c>
      <c r="AD64" s="149">
        <v>385</v>
      </c>
      <c r="AE64" s="149">
        <v>210</v>
      </c>
      <c r="AF64" s="149">
        <v>75</v>
      </c>
      <c r="AG64" s="149">
        <v>35</v>
      </c>
      <c r="AH64" s="188">
        <f t="shared" si="93"/>
        <v>4216</v>
      </c>
      <c r="AI64" s="188">
        <f t="shared" si="93"/>
        <v>2216</v>
      </c>
      <c r="AJ64" s="149">
        <v>0</v>
      </c>
      <c r="AK64" s="149"/>
      <c r="AL64" s="149">
        <v>0</v>
      </c>
      <c r="AM64" s="149">
        <v>0</v>
      </c>
      <c r="AN64" s="149"/>
      <c r="AO64" s="149">
        <v>0</v>
      </c>
      <c r="AP64" s="148">
        <f>AJ64+AM64</f>
        <v>0</v>
      </c>
      <c r="AQ64" s="577"/>
      <c r="AR64" s="244">
        <f>AL64+AO64</f>
        <v>0</v>
      </c>
      <c r="AS64" s="45"/>
      <c r="AT64" s="146" t="s">
        <v>80</v>
      </c>
      <c r="AU64" s="147">
        <v>251</v>
      </c>
      <c r="AV64" s="147">
        <v>205</v>
      </c>
      <c r="AW64" s="147">
        <v>195</v>
      </c>
      <c r="AX64" s="147">
        <v>166</v>
      </c>
      <c r="AY64" s="147">
        <v>120</v>
      </c>
      <c r="AZ64" s="148">
        <f t="shared" si="94"/>
        <v>937</v>
      </c>
      <c r="BA64" s="147"/>
      <c r="BB64" s="147"/>
      <c r="BC64" s="148">
        <f t="shared" si="95"/>
        <v>0</v>
      </c>
      <c r="BD64" s="149">
        <v>401</v>
      </c>
      <c r="BE64" s="149">
        <v>0</v>
      </c>
      <c r="BF64" s="150">
        <v>20</v>
      </c>
      <c r="BG64" s="339">
        <v>219</v>
      </c>
      <c r="BI64" s="45"/>
      <c r="BJ64" s="146" t="s">
        <v>80</v>
      </c>
      <c r="BK64" s="149">
        <v>106</v>
      </c>
      <c r="BL64" s="154">
        <v>385</v>
      </c>
      <c r="BM64" s="154">
        <v>288</v>
      </c>
      <c r="BN64" s="149"/>
      <c r="BO64" s="149">
        <f t="shared" si="96"/>
        <v>779</v>
      </c>
      <c r="BP64" s="149">
        <v>426</v>
      </c>
      <c r="BQ64" s="149"/>
      <c r="BR64" s="149"/>
      <c r="BS64" s="154">
        <v>4</v>
      </c>
      <c r="BT64" s="245">
        <v>3</v>
      </c>
    </row>
    <row r="65" spans="1:75" ht="12.75" customHeight="1">
      <c r="A65" s="487" t="s">
        <v>182</v>
      </c>
      <c r="B65" s="487"/>
      <c r="C65" s="487"/>
      <c r="D65" s="487"/>
      <c r="E65" s="487"/>
      <c r="F65" s="487"/>
      <c r="G65" s="487"/>
      <c r="H65" s="487"/>
      <c r="I65" s="487"/>
      <c r="J65" s="487"/>
      <c r="K65" s="487"/>
      <c r="L65" s="487"/>
      <c r="M65" s="487"/>
      <c r="N65" s="487"/>
      <c r="O65" s="487"/>
      <c r="P65" s="487"/>
      <c r="Q65" s="487"/>
      <c r="R65" s="487"/>
      <c r="S65" s="487"/>
      <c r="T65" s="45"/>
      <c r="U65" s="45"/>
      <c r="V65" s="45"/>
      <c r="W65" s="487" t="s">
        <v>183</v>
      </c>
      <c r="X65" s="487"/>
      <c r="Y65" s="487"/>
      <c r="Z65" s="487"/>
      <c r="AA65" s="487"/>
      <c r="AB65" s="487"/>
      <c r="AC65" s="487"/>
      <c r="AD65" s="487"/>
      <c r="AE65" s="487"/>
      <c r="AF65" s="487"/>
      <c r="AG65" s="487"/>
      <c r="AH65" s="487"/>
      <c r="AI65" s="487"/>
      <c r="AJ65" s="487"/>
      <c r="AK65" s="487"/>
      <c r="AL65" s="487"/>
      <c r="AM65" s="487"/>
      <c r="AN65" s="487"/>
      <c r="AO65" s="487"/>
      <c r="AP65" s="428"/>
      <c r="AQ65" s="428"/>
      <c r="AR65" s="428"/>
      <c r="AS65" s="45"/>
      <c r="AT65" s="504" t="s">
        <v>184</v>
      </c>
      <c r="AU65" s="504"/>
      <c r="AV65" s="504"/>
      <c r="AW65" s="504"/>
      <c r="AX65" s="504"/>
      <c r="AY65" s="504"/>
      <c r="AZ65" s="504"/>
      <c r="BA65" s="504"/>
      <c r="BB65" s="504"/>
      <c r="BC65" s="504"/>
      <c r="BD65" s="504"/>
      <c r="BE65" s="504"/>
      <c r="BF65" s="504"/>
      <c r="BG65" s="504"/>
      <c r="BI65" s="45"/>
      <c r="BJ65" s="487" t="s">
        <v>489</v>
      </c>
      <c r="BK65" s="487"/>
      <c r="BL65" s="487"/>
      <c r="BM65" s="487"/>
      <c r="BN65" s="487"/>
      <c r="BO65" s="487"/>
      <c r="BP65" s="487"/>
      <c r="BQ65" s="487"/>
      <c r="BR65" s="487"/>
      <c r="BS65" s="487"/>
      <c r="BT65" s="487"/>
      <c r="BW65" s="427"/>
    </row>
    <row r="66" spans="1:75" ht="11.25" customHeight="1" thickBot="1">
      <c r="A66" s="488" t="s">
        <v>22</v>
      </c>
      <c r="B66" s="488"/>
      <c r="C66" s="488"/>
      <c r="D66" s="488"/>
      <c r="E66" s="488"/>
      <c r="F66" s="488"/>
      <c r="G66" s="488"/>
      <c r="H66" s="488"/>
      <c r="I66" s="488"/>
      <c r="J66" s="488"/>
      <c r="K66" s="488"/>
      <c r="L66" s="488"/>
      <c r="M66" s="488"/>
      <c r="N66" s="488"/>
      <c r="O66" s="488"/>
      <c r="P66" s="488"/>
      <c r="Q66" s="488"/>
      <c r="R66" s="488"/>
      <c r="S66" s="488"/>
      <c r="T66" s="45"/>
      <c r="U66" s="45"/>
      <c r="V66" s="45"/>
      <c r="W66" s="488" t="s">
        <v>22</v>
      </c>
      <c r="X66" s="488"/>
      <c r="Y66" s="488"/>
      <c r="Z66" s="488"/>
      <c r="AA66" s="488"/>
      <c r="AB66" s="488"/>
      <c r="AC66" s="488"/>
      <c r="AD66" s="488"/>
      <c r="AE66" s="488"/>
      <c r="AF66" s="488"/>
      <c r="AG66" s="488"/>
      <c r="AH66" s="488"/>
      <c r="AI66" s="488"/>
      <c r="AJ66" s="488"/>
      <c r="AK66" s="488"/>
      <c r="AL66" s="488"/>
      <c r="AM66" s="488"/>
      <c r="AN66" s="488"/>
      <c r="AO66" s="488"/>
      <c r="AP66" s="428"/>
      <c r="AQ66" s="428"/>
      <c r="AR66" s="428"/>
      <c r="AS66" s="45"/>
      <c r="AT66" s="503" t="s">
        <v>22</v>
      </c>
      <c r="AU66" s="503"/>
      <c r="AV66" s="503"/>
      <c r="AW66" s="503"/>
      <c r="AX66" s="503"/>
      <c r="AY66" s="503"/>
      <c r="AZ66" s="503"/>
      <c r="BA66" s="503"/>
      <c r="BB66" s="503"/>
      <c r="BC66" s="503"/>
      <c r="BD66" s="503"/>
      <c r="BE66" s="503"/>
      <c r="BF66" s="503"/>
      <c r="BG66" s="503"/>
      <c r="BI66" s="45"/>
      <c r="BJ66" s="488" t="s">
        <v>146</v>
      </c>
      <c r="BK66" s="488"/>
      <c r="BL66" s="488"/>
      <c r="BM66" s="488"/>
      <c r="BN66" s="488"/>
      <c r="BO66" s="488"/>
      <c r="BP66" s="488"/>
      <c r="BQ66" s="488"/>
      <c r="BR66" s="488"/>
      <c r="BS66" s="488"/>
      <c r="BT66" s="488"/>
      <c r="BW66" s="428"/>
    </row>
    <row r="67" spans="1:75" ht="26.25" customHeight="1">
      <c r="A67" s="481" t="s">
        <v>137</v>
      </c>
      <c r="B67" s="491" t="s">
        <v>0</v>
      </c>
      <c r="C67" s="491"/>
      <c r="D67" s="491" t="s">
        <v>1</v>
      </c>
      <c r="E67" s="491"/>
      <c r="F67" s="491" t="s">
        <v>2</v>
      </c>
      <c r="G67" s="491"/>
      <c r="H67" s="491" t="s">
        <v>3</v>
      </c>
      <c r="I67" s="491"/>
      <c r="J67" s="491" t="s">
        <v>4</v>
      </c>
      <c r="K67" s="491"/>
      <c r="L67" s="489" t="s">
        <v>11</v>
      </c>
      <c r="M67" s="489"/>
      <c r="N67" s="468" t="s">
        <v>482</v>
      </c>
      <c r="O67" s="468"/>
      <c r="P67" s="468"/>
      <c r="Q67" s="468" t="s">
        <v>483</v>
      </c>
      <c r="R67" s="468"/>
      <c r="S67" s="468"/>
      <c r="T67" s="491" t="s">
        <v>185</v>
      </c>
      <c r="U67" s="491"/>
      <c r="V67" s="246"/>
      <c r="W67" s="481" t="s">
        <v>137</v>
      </c>
      <c r="X67" s="491" t="s">
        <v>0</v>
      </c>
      <c r="Y67" s="491"/>
      <c r="Z67" s="491" t="s">
        <v>1</v>
      </c>
      <c r="AA67" s="491"/>
      <c r="AB67" s="491" t="s">
        <v>2</v>
      </c>
      <c r="AC67" s="491"/>
      <c r="AD67" s="491" t="s">
        <v>3</v>
      </c>
      <c r="AE67" s="491"/>
      <c r="AF67" s="491" t="s">
        <v>4</v>
      </c>
      <c r="AG67" s="491"/>
      <c r="AH67" s="493" t="s">
        <v>11</v>
      </c>
      <c r="AI67" s="493"/>
      <c r="AJ67" s="468" t="s">
        <v>478</v>
      </c>
      <c r="AK67" s="468"/>
      <c r="AL67" s="468"/>
      <c r="AM67" s="468" t="s">
        <v>479</v>
      </c>
      <c r="AN67" s="468"/>
      <c r="AO67" s="468"/>
      <c r="AP67" s="491" t="s">
        <v>185</v>
      </c>
      <c r="AQ67" s="573"/>
      <c r="AR67" s="492"/>
      <c r="AS67" s="45"/>
      <c r="AT67" s="481" t="s">
        <v>137</v>
      </c>
      <c r="AU67" s="491" t="s">
        <v>203</v>
      </c>
      <c r="AV67" s="491"/>
      <c r="AW67" s="491"/>
      <c r="AX67" s="491"/>
      <c r="AY67" s="491"/>
      <c r="AZ67" s="491"/>
      <c r="BA67" s="491"/>
      <c r="BB67" s="491"/>
      <c r="BC67" s="491"/>
      <c r="BD67" s="497" t="s">
        <v>204</v>
      </c>
      <c r="BE67" s="498"/>
      <c r="BF67" s="499"/>
      <c r="BG67" s="501" t="s">
        <v>369</v>
      </c>
      <c r="BI67" s="45"/>
      <c r="BJ67" s="481" t="s">
        <v>137</v>
      </c>
      <c r="BK67" s="483" t="s">
        <v>484</v>
      </c>
      <c r="BL67" s="484"/>
      <c r="BM67" s="484"/>
      <c r="BN67" s="484"/>
      <c r="BO67" s="484"/>
      <c r="BP67" s="485"/>
      <c r="BQ67" s="486" t="s">
        <v>485</v>
      </c>
      <c r="BR67" s="486"/>
      <c r="BS67" s="489" t="s">
        <v>486</v>
      </c>
      <c r="BT67" s="490"/>
      <c r="BW67" s="428"/>
    </row>
    <row r="68" spans="1:75" ht="45.75" customHeight="1">
      <c r="A68" s="482"/>
      <c r="B68" s="429" t="s">
        <v>410</v>
      </c>
      <c r="C68" s="429" t="s">
        <v>8</v>
      </c>
      <c r="D68" s="429" t="s">
        <v>410</v>
      </c>
      <c r="E68" s="429" t="s">
        <v>8</v>
      </c>
      <c r="F68" s="429" t="s">
        <v>410</v>
      </c>
      <c r="G68" s="429" t="s">
        <v>8</v>
      </c>
      <c r="H68" s="429" t="s">
        <v>410</v>
      </c>
      <c r="I68" s="429" t="s">
        <v>8</v>
      </c>
      <c r="J68" s="429" t="s">
        <v>410</v>
      </c>
      <c r="K68" s="429" t="s">
        <v>8</v>
      </c>
      <c r="L68" s="429" t="s">
        <v>410</v>
      </c>
      <c r="M68" s="429" t="s">
        <v>8</v>
      </c>
      <c r="N68" s="429" t="s">
        <v>410</v>
      </c>
      <c r="O68" s="429"/>
      <c r="P68" s="429" t="s">
        <v>8</v>
      </c>
      <c r="Q68" s="429" t="s">
        <v>410</v>
      </c>
      <c r="R68" s="429"/>
      <c r="S68" s="429" t="s">
        <v>8</v>
      </c>
      <c r="T68" s="429" t="s">
        <v>410</v>
      </c>
      <c r="U68" s="429" t="s">
        <v>8</v>
      </c>
      <c r="V68" s="247"/>
      <c r="W68" s="482"/>
      <c r="X68" s="429" t="s">
        <v>10</v>
      </c>
      <c r="Y68" s="429" t="s">
        <v>8</v>
      </c>
      <c r="Z68" s="429" t="s">
        <v>10</v>
      </c>
      <c r="AA68" s="429" t="s">
        <v>8</v>
      </c>
      <c r="AB68" s="429" t="s">
        <v>10</v>
      </c>
      <c r="AC68" s="429" t="s">
        <v>8</v>
      </c>
      <c r="AD68" s="429" t="s">
        <v>10</v>
      </c>
      <c r="AE68" s="429" t="s">
        <v>8</v>
      </c>
      <c r="AF68" s="429" t="s">
        <v>10</v>
      </c>
      <c r="AG68" s="429" t="s">
        <v>8</v>
      </c>
      <c r="AH68" s="429" t="s">
        <v>10</v>
      </c>
      <c r="AI68" s="429" t="s">
        <v>8</v>
      </c>
      <c r="AJ68" s="429" t="s">
        <v>10</v>
      </c>
      <c r="AK68" s="429"/>
      <c r="AL68" s="429" t="s">
        <v>8</v>
      </c>
      <c r="AM68" s="429" t="s">
        <v>10</v>
      </c>
      <c r="AN68" s="429"/>
      <c r="AO68" s="429" t="s">
        <v>8</v>
      </c>
      <c r="AP68" s="134" t="s">
        <v>154</v>
      </c>
      <c r="AQ68" s="560"/>
      <c r="AR68" s="9" t="s">
        <v>155</v>
      </c>
      <c r="AS68" s="45"/>
      <c r="AT68" s="482"/>
      <c r="AU68" s="429" t="s">
        <v>0</v>
      </c>
      <c r="AV68" s="429" t="s">
        <v>1</v>
      </c>
      <c r="AW68" s="429" t="s">
        <v>2</v>
      </c>
      <c r="AX68" s="429" t="s">
        <v>3</v>
      </c>
      <c r="AY68" s="429" t="s">
        <v>4</v>
      </c>
      <c r="AZ68" s="429" t="s">
        <v>7</v>
      </c>
      <c r="BA68" s="429" t="s">
        <v>5</v>
      </c>
      <c r="BB68" s="429" t="s">
        <v>6</v>
      </c>
      <c r="BC68" s="429" t="s">
        <v>7</v>
      </c>
      <c r="BD68" s="429" t="s">
        <v>451</v>
      </c>
      <c r="BE68" s="429" t="s">
        <v>454</v>
      </c>
      <c r="BF68" s="432" t="s">
        <v>452</v>
      </c>
      <c r="BG68" s="502"/>
      <c r="BI68" s="45"/>
      <c r="BJ68" s="482"/>
      <c r="BK68" s="429" t="s">
        <v>14</v>
      </c>
      <c r="BL68" s="429" t="s">
        <v>367</v>
      </c>
      <c r="BM68" s="429" t="s">
        <v>368</v>
      </c>
      <c r="BN68" s="429" t="s">
        <v>17</v>
      </c>
      <c r="BO68" s="238" t="s">
        <v>18</v>
      </c>
      <c r="BP68" s="429" t="s">
        <v>403</v>
      </c>
      <c r="BQ68" s="429" t="s">
        <v>16</v>
      </c>
      <c r="BR68" s="429" t="s">
        <v>371</v>
      </c>
      <c r="BS68" s="429" t="s">
        <v>20</v>
      </c>
      <c r="BT68" s="432" t="s">
        <v>403</v>
      </c>
      <c r="BW68" s="428"/>
    </row>
    <row r="69" spans="1:75" ht="18" customHeight="1">
      <c r="A69" s="151" t="s">
        <v>161</v>
      </c>
      <c r="B69" s="429"/>
      <c r="C69" s="429"/>
      <c r="D69" s="429"/>
      <c r="E69" s="429"/>
      <c r="F69" s="429"/>
      <c r="G69" s="429"/>
      <c r="H69" s="429"/>
      <c r="I69" s="429"/>
      <c r="J69" s="429"/>
      <c r="K69" s="429"/>
      <c r="L69" s="429"/>
      <c r="M69" s="429"/>
      <c r="N69" s="429"/>
      <c r="O69" s="429"/>
      <c r="P69" s="429"/>
      <c r="Q69" s="429"/>
      <c r="R69" s="429"/>
      <c r="S69" s="429"/>
      <c r="T69" s="429"/>
      <c r="U69" s="429"/>
      <c r="V69" s="247"/>
      <c r="W69" s="151" t="s">
        <v>161</v>
      </c>
      <c r="X69" s="429"/>
      <c r="Y69" s="429"/>
      <c r="Z69" s="429"/>
      <c r="AA69" s="429"/>
      <c r="AB69" s="429"/>
      <c r="AC69" s="429"/>
      <c r="AD69" s="429"/>
      <c r="AE69" s="429"/>
      <c r="AF69" s="429"/>
      <c r="AG69" s="429"/>
      <c r="AH69" s="429"/>
      <c r="AI69" s="429"/>
      <c r="AJ69" s="429"/>
      <c r="AK69" s="429"/>
      <c r="AL69" s="429"/>
      <c r="AM69" s="429"/>
      <c r="AN69" s="429"/>
      <c r="AO69" s="429"/>
      <c r="AP69" s="429"/>
      <c r="AQ69" s="576"/>
      <c r="AR69" s="432"/>
      <c r="AS69" s="45"/>
      <c r="AT69" s="151" t="s">
        <v>161</v>
      </c>
      <c r="AU69" s="429"/>
      <c r="AV69" s="429"/>
      <c r="AW69" s="429"/>
      <c r="AX69" s="429"/>
      <c r="AY69" s="429"/>
      <c r="AZ69" s="429"/>
      <c r="BA69" s="429"/>
      <c r="BB69" s="429"/>
      <c r="BC69" s="429"/>
      <c r="BD69" s="429"/>
      <c r="BE69" s="429"/>
      <c r="BF69" s="432"/>
      <c r="BG69" s="429"/>
      <c r="BI69" s="45"/>
      <c r="BJ69" s="151" t="s">
        <v>161</v>
      </c>
      <c r="BK69" s="42"/>
      <c r="BL69" s="42"/>
      <c r="BM69" s="42"/>
      <c r="BN69" s="42"/>
      <c r="BO69" s="42"/>
      <c r="BP69" s="42"/>
      <c r="BQ69" s="42"/>
      <c r="BR69" s="42"/>
      <c r="BS69" s="42"/>
      <c r="BT69" s="153"/>
      <c r="BW69" s="428"/>
    </row>
    <row r="70" spans="1:75" ht="18" customHeight="1">
      <c r="A70" s="142" t="s">
        <v>33</v>
      </c>
      <c r="B70" s="55">
        <v>18946</v>
      </c>
      <c r="C70" s="55">
        <v>9925</v>
      </c>
      <c r="D70" s="55">
        <v>9627</v>
      </c>
      <c r="E70" s="55">
        <v>5196</v>
      </c>
      <c r="F70" s="55">
        <v>6104</v>
      </c>
      <c r="G70" s="55">
        <v>3340</v>
      </c>
      <c r="H70" s="55">
        <v>3425</v>
      </c>
      <c r="I70" s="55">
        <v>1840</v>
      </c>
      <c r="J70" s="55">
        <v>1959</v>
      </c>
      <c r="K70" s="55">
        <v>1071</v>
      </c>
      <c r="L70" s="40">
        <f t="shared" si="97"/>
        <v>40061</v>
      </c>
      <c r="M70" s="40">
        <f t="shared" si="97"/>
        <v>21372</v>
      </c>
      <c r="N70" s="55">
        <v>0</v>
      </c>
      <c r="O70" s="55"/>
      <c r="P70" s="55">
        <v>0</v>
      </c>
      <c r="Q70" s="55">
        <v>0</v>
      </c>
      <c r="R70" s="55"/>
      <c r="S70" s="55">
        <v>0</v>
      </c>
      <c r="T70" s="429">
        <f>N70+Q70</f>
        <v>0</v>
      </c>
      <c r="U70" s="429">
        <f>P70+S70</f>
        <v>0</v>
      </c>
      <c r="V70" s="247"/>
      <c r="W70" s="142" t="s">
        <v>33</v>
      </c>
      <c r="X70" s="55">
        <v>5390</v>
      </c>
      <c r="Y70" s="55">
        <v>2793</v>
      </c>
      <c r="Z70" s="55">
        <v>2192</v>
      </c>
      <c r="AA70" s="55">
        <v>1187</v>
      </c>
      <c r="AB70" s="55">
        <v>1232</v>
      </c>
      <c r="AC70" s="55">
        <v>651</v>
      </c>
      <c r="AD70" s="55">
        <v>534</v>
      </c>
      <c r="AE70" s="55">
        <v>282</v>
      </c>
      <c r="AF70" s="55">
        <v>162</v>
      </c>
      <c r="AG70" s="55">
        <v>88</v>
      </c>
      <c r="AH70" s="191">
        <f t="shared" si="93"/>
        <v>9510</v>
      </c>
      <c r="AI70" s="191">
        <f t="shared" si="93"/>
        <v>5001</v>
      </c>
      <c r="AJ70" s="55">
        <v>0</v>
      </c>
      <c r="AK70" s="55"/>
      <c r="AL70" s="55">
        <v>0</v>
      </c>
      <c r="AM70" s="55">
        <v>0</v>
      </c>
      <c r="AN70" s="55"/>
      <c r="AO70" s="55">
        <v>0</v>
      </c>
      <c r="AP70" s="429">
        <f>AJ70+AM70</f>
        <v>0</v>
      </c>
      <c r="AQ70" s="576"/>
      <c r="AR70" s="432">
        <f>AL70+AO70</f>
        <v>0</v>
      </c>
      <c r="AS70" s="45"/>
      <c r="AT70" s="142" t="s">
        <v>33</v>
      </c>
      <c r="AU70" s="54">
        <v>337</v>
      </c>
      <c r="AV70" s="54">
        <v>274</v>
      </c>
      <c r="AW70" s="54">
        <v>224</v>
      </c>
      <c r="AX70" s="54">
        <v>148</v>
      </c>
      <c r="AY70" s="54">
        <v>104</v>
      </c>
      <c r="AZ70" s="429">
        <f t="shared" si="94"/>
        <v>1087</v>
      </c>
      <c r="BA70" s="54"/>
      <c r="BB70" s="54"/>
      <c r="BC70" s="429">
        <f t="shared" si="95"/>
        <v>0</v>
      </c>
      <c r="BD70" s="55">
        <v>493</v>
      </c>
      <c r="BE70" s="55">
        <v>0</v>
      </c>
      <c r="BF70" s="143">
        <v>73</v>
      </c>
      <c r="BG70" s="42">
        <v>247</v>
      </c>
      <c r="BI70" s="45"/>
      <c r="BJ70" s="142" t="s">
        <v>33</v>
      </c>
      <c r="BK70" s="55">
        <v>142</v>
      </c>
      <c r="BL70" s="102">
        <v>457</v>
      </c>
      <c r="BM70" s="102">
        <v>141</v>
      </c>
      <c r="BN70" s="55"/>
      <c r="BO70" s="42">
        <f t="shared" ref="BO70:BO100" si="98">BK70+BL70+BM70+BN70</f>
        <v>740</v>
      </c>
      <c r="BP70" s="42">
        <v>334</v>
      </c>
      <c r="BQ70" s="55"/>
      <c r="BR70" s="55"/>
      <c r="BS70" s="102">
        <v>13</v>
      </c>
      <c r="BT70" s="240">
        <v>10</v>
      </c>
    </row>
    <row r="71" spans="1:75" ht="18" customHeight="1">
      <c r="A71" s="142" t="s">
        <v>81</v>
      </c>
      <c r="B71" s="55">
        <v>12345</v>
      </c>
      <c r="C71" s="55">
        <v>6065</v>
      </c>
      <c r="D71" s="55">
        <v>7169</v>
      </c>
      <c r="E71" s="55">
        <v>3576</v>
      </c>
      <c r="F71" s="55">
        <v>4239</v>
      </c>
      <c r="G71" s="55">
        <v>2083</v>
      </c>
      <c r="H71" s="55">
        <v>2382</v>
      </c>
      <c r="I71" s="55">
        <v>1196</v>
      </c>
      <c r="J71" s="55">
        <v>1259</v>
      </c>
      <c r="K71" s="55">
        <v>609</v>
      </c>
      <c r="L71" s="40">
        <f t="shared" si="97"/>
        <v>27394</v>
      </c>
      <c r="M71" s="40">
        <f t="shared" si="97"/>
        <v>13529</v>
      </c>
      <c r="N71" s="55">
        <v>321</v>
      </c>
      <c r="O71" s="55"/>
      <c r="P71" s="55">
        <v>187</v>
      </c>
      <c r="Q71" s="55">
        <v>318</v>
      </c>
      <c r="R71" s="55"/>
      <c r="S71" s="55">
        <v>189</v>
      </c>
      <c r="T71" s="429">
        <f>N71+Q71</f>
        <v>639</v>
      </c>
      <c r="U71" s="429">
        <f>P71+S71</f>
        <v>376</v>
      </c>
      <c r="V71" s="247"/>
      <c r="W71" s="142" t="s">
        <v>81</v>
      </c>
      <c r="X71" s="55">
        <v>2350</v>
      </c>
      <c r="Y71" s="55">
        <v>1106</v>
      </c>
      <c r="Z71" s="55">
        <v>1218</v>
      </c>
      <c r="AA71" s="55">
        <v>603</v>
      </c>
      <c r="AB71" s="55">
        <v>760</v>
      </c>
      <c r="AC71" s="55">
        <v>346</v>
      </c>
      <c r="AD71" s="55">
        <v>229</v>
      </c>
      <c r="AE71" s="55">
        <v>110</v>
      </c>
      <c r="AF71" s="55">
        <v>62</v>
      </c>
      <c r="AG71" s="55">
        <v>33</v>
      </c>
      <c r="AH71" s="191">
        <f t="shared" si="93"/>
        <v>4619</v>
      </c>
      <c r="AI71" s="191">
        <f t="shared" si="93"/>
        <v>2198</v>
      </c>
      <c r="AJ71" s="55">
        <v>7</v>
      </c>
      <c r="AK71" s="55"/>
      <c r="AL71" s="55">
        <v>2</v>
      </c>
      <c r="AM71" s="55">
        <v>4</v>
      </c>
      <c r="AN71" s="55"/>
      <c r="AO71" s="55">
        <v>1</v>
      </c>
      <c r="AP71" s="429">
        <f>AJ71+AM71</f>
        <v>11</v>
      </c>
      <c r="AQ71" s="576"/>
      <c r="AR71" s="432">
        <f>AL71+AO71</f>
        <v>3</v>
      </c>
      <c r="AS71" s="45"/>
      <c r="AT71" s="142" t="s">
        <v>81</v>
      </c>
      <c r="AU71" s="54">
        <v>291</v>
      </c>
      <c r="AV71" s="54">
        <v>257</v>
      </c>
      <c r="AW71" s="54">
        <v>208</v>
      </c>
      <c r="AX71" s="54">
        <v>140</v>
      </c>
      <c r="AY71" s="54">
        <v>83</v>
      </c>
      <c r="AZ71" s="429">
        <f t="shared" si="94"/>
        <v>979</v>
      </c>
      <c r="BA71" s="54">
        <v>10</v>
      </c>
      <c r="BB71" s="54">
        <v>9</v>
      </c>
      <c r="BC71" s="429">
        <f t="shared" si="95"/>
        <v>19</v>
      </c>
      <c r="BD71" s="55">
        <v>384</v>
      </c>
      <c r="BE71" s="55">
        <v>16</v>
      </c>
      <c r="BF71" s="143">
        <v>83</v>
      </c>
      <c r="BG71" s="42">
        <v>253</v>
      </c>
      <c r="BI71" s="45"/>
      <c r="BJ71" s="142" t="s">
        <v>81</v>
      </c>
      <c r="BK71" s="55">
        <v>135</v>
      </c>
      <c r="BL71" s="102">
        <v>334</v>
      </c>
      <c r="BM71" s="102">
        <v>116</v>
      </c>
      <c r="BN71" s="55"/>
      <c r="BO71" s="42">
        <f t="shared" si="98"/>
        <v>585</v>
      </c>
      <c r="BP71" s="42">
        <v>350</v>
      </c>
      <c r="BQ71" s="102">
        <v>14</v>
      </c>
      <c r="BR71" s="55"/>
      <c r="BS71" s="102">
        <v>15</v>
      </c>
      <c r="BT71" s="240">
        <v>10</v>
      </c>
    </row>
    <row r="72" spans="1:75" ht="18" customHeight="1">
      <c r="A72" s="142" t="s">
        <v>34</v>
      </c>
      <c r="B72" s="55">
        <v>16037</v>
      </c>
      <c r="C72" s="55">
        <v>7942</v>
      </c>
      <c r="D72" s="55">
        <v>10764</v>
      </c>
      <c r="E72" s="55">
        <v>5428</v>
      </c>
      <c r="F72" s="55">
        <v>7658</v>
      </c>
      <c r="G72" s="55">
        <v>3936</v>
      </c>
      <c r="H72" s="55">
        <v>4855</v>
      </c>
      <c r="I72" s="55">
        <v>2462</v>
      </c>
      <c r="J72" s="55">
        <v>3162</v>
      </c>
      <c r="K72" s="55">
        <v>1485</v>
      </c>
      <c r="L72" s="40">
        <f t="shared" si="97"/>
        <v>42476</v>
      </c>
      <c r="M72" s="40">
        <f t="shared" si="97"/>
        <v>21253</v>
      </c>
      <c r="N72" s="55">
        <v>0</v>
      </c>
      <c r="O72" s="55"/>
      <c r="P72" s="55">
        <v>0</v>
      </c>
      <c r="Q72" s="55">
        <v>0</v>
      </c>
      <c r="R72" s="55"/>
      <c r="S72" s="55">
        <v>0</v>
      </c>
      <c r="T72" s="429">
        <f>N72+Q72</f>
        <v>0</v>
      </c>
      <c r="U72" s="429">
        <f>P72+S72</f>
        <v>0</v>
      </c>
      <c r="V72" s="247"/>
      <c r="W72" s="142" t="s">
        <v>34</v>
      </c>
      <c r="X72" s="55">
        <v>3650</v>
      </c>
      <c r="Y72" s="55">
        <v>1805</v>
      </c>
      <c r="Z72" s="55">
        <v>2660</v>
      </c>
      <c r="AA72" s="55">
        <v>1349</v>
      </c>
      <c r="AB72" s="55">
        <v>1688</v>
      </c>
      <c r="AC72" s="55">
        <v>885</v>
      </c>
      <c r="AD72" s="55">
        <v>684</v>
      </c>
      <c r="AE72" s="55">
        <v>351</v>
      </c>
      <c r="AF72" s="55">
        <v>361</v>
      </c>
      <c r="AG72" s="55">
        <v>147</v>
      </c>
      <c r="AH72" s="191">
        <f t="shared" si="93"/>
        <v>9043</v>
      </c>
      <c r="AI72" s="191">
        <f t="shared" si="93"/>
        <v>4537</v>
      </c>
      <c r="AJ72" s="55">
        <v>0</v>
      </c>
      <c r="AK72" s="55"/>
      <c r="AL72" s="55">
        <v>0</v>
      </c>
      <c r="AM72" s="55">
        <v>0</v>
      </c>
      <c r="AN72" s="55"/>
      <c r="AO72" s="55">
        <v>0</v>
      </c>
      <c r="AP72" s="429">
        <f>AJ72+AM72</f>
        <v>0</v>
      </c>
      <c r="AQ72" s="576"/>
      <c r="AR72" s="432">
        <f>AL72+AO72</f>
        <v>0</v>
      </c>
      <c r="AS72" s="45"/>
      <c r="AT72" s="142" t="s">
        <v>34</v>
      </c>
      <c r="AU72" s="54">
        <v>263</v>
      </c>
      <c r="AV72" s="54">
        <v>247</v>
      </c>
      <c r="AW72" s="54">
        <v>222</v>
      </c>
      <c r="AX72" s="54">
        <v>184</v>
      </c>
      <c r="AY72" s="54">
        <v>148</v>
      </c>
      <c r="AZ72" s="429">
        <f t="shared" si="94"/>
        <v>1064</v>
      </c>
      <c r="BA72" s="54"/>
      <c r="BB72" s="54"/>
      <c r="BC72" s="429">
        <f t="shared" si="95"/>
        <v>0</v>
      </c>
      <c r="BD72" s="55">
        <v>532</v>
      </c>
      <c r="BE72" s="55">
        <v>0</v>
      </c>
      <c r="BF72" s="143">
        <v>38</v>
      </c>
      <c r="BG72" s="42">
        <v>204</v>
      </c>
      <c r="BI72" s="45"/>
      <c r="BJ72" s="142" t="s">
        <v>34</v>
      </c>
      <c r="BK72" s="55">
        <v>255</v>
      </c>
      <c r="BL72" s="102">
        <v>396</v>
      </c>
      <c r="BM72" s="102">
        <v>218</v>
      </c>
      <c r="BN72" s="55"/>
      <c r="BO72" s="42">
        <f t="shared" si="98"/>
        <v>869</v>
      </c>
      <c r="BP72" s="42">
        <v>397</v>
      </c>
      <c r="BQ72" s="55"/>
      <c r="BR72" s="55"/>
      <c r="BS72" s="102">
        <v>67</v>
      </c>
      <c r="BT72" s="240">
        <v>45</v>
      </c>
    </row>
    <row r="73" spans="1:75" ht="18" customHeight="1">
      <c r="A73" s="131" t="s">
        <v>162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40"/>
      <c r="M73" s="40"/>
      <c r="N73" s="55"/>
      <c r="O73" s="55"/>
      <c r="P73" s="55"/>
      <c r="Q73" s="55"/>
      <c r="R73" s="55"/>
      <c r="S73" s="55"/>
      <c r="T73" s="429"/>
      <c r="U73" s="429"/>
      <c r="V73" s="247"/>
      <c r="W73" s="131" t="s">
        <v>162</v>
      </c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191"/>
      <c r="AI73" s="191"/>
      <c r="AJ73" s="55"/>
      <c r="AK73" s="55"/>
      <c r="AL73" s="55"/>
      <c r="AM73" s="55"/>
      <c r="AN73" s="55"/>
      <c r="AO73" s="55"/>
      <c r="AP73" s="429"/>
      <c r="AQ73" s="576"/>
      <c r="AR73" s="432"/>
      <c r="AS73" s="45"/>
      <c r="AT73" s="131" t="s">
        <v>162</v>
      </c>
      <c r="AU73" s="54"/>
      <c r="AV73" s="54"/>
      <c r="AW73" s="54"/>
      <c r="AX73" s="54"/>
      <c r="AY73" s="54"/>
      <c r="AZ73" s="429"/>
      <c r="BA73" s="54"/>
      <c r="BB73" s="54"/>
      <c r="BC73" s="429"/>
      <c r="BD73" s="55"/>
      <c r="BE73" s="55"/>
      <c r="BF73" s="143"/>
      <c r="BG73" s="42"/>
      <c r="BI73" s="45"/>
      <c r="BJ73" s="131" t="s">
        <v>162</v>
      </c>
      <c r="BK73" s="55"/>
      <c r="BL73" s="241"/>
      <c r="BM73" s="241"/>
      <c r="BN73" s="55"/>
      <c r="BO73" s="42"/>
      <c r="BP73" s="42"/>
      <c r="BQ73" s="55"/>
      <c r="BR73" s="55"/>
      <c r="BS73" s="241"/>
      <c r="BT73" s="242"/>
    </row>
    <row r="74" spans="1:75" ht="18" customHeight="1">
      <c r="A74" s="142" t="s">
        <v>35</v>
      </c>
      <c r="B74" s="55">
        <v>26733</v>
      </c>
      <c r="C74" s="55">
        <v>14812</v>
      </c>
      <c r="D74" s="55">
        <v>12872</v>
      </c>
      <c r="E74" s="55">
        <v>7156</v>
      </c>
      <c r="F74" s="55">
        <v>7813</v>
      </c>
      <c r="G74" s="55">
        <v>4440</v>
      </c>
      <c r="H74" s="55">
        <v>4727</v>
      </c>
      <c r="I74" s="55">
        <v>2727</v>
      </c>
      <c r="J74" s="55">
        <v>2380</v>
      </c>
      <c r="K74" s="55">
        <v>1314</v>
      </c>
      <c r="L74" s="40">
        <f t="shared" si="97"/>
        <v>54525</v>
      </c>
      <c r="M74" s="40">
        <f t="shared" si="97"/>
        <v>30449</v>
      </c>
      <c r="N74" s="55">
        <v>0</v>
      </c>
      <c r="O74" s="55"/>
      <c r="P74" s="55">
        <v>0</v>
      </c>
      <c r="Q74" s="55">
        <v>0</v>
      </c>
      <c r="R74" s="55"/>
      <c r="S74" s="55">
        <v>0</v>
      </c>
      <c r="T74" s="429">
        <f>N74+Q74</f>
        <v>0</v>
      </c>
      <c r="U74" s="429">
        <f>P74+S74</f>
        <v>0</v>
      </c>
      <c r="V74" s="247"/>
      <c r="W74" s="142" t="s">
        <v>35</v>
      </c>
      <c r="X74" s="55">
        <v>5790</v>
      </c>
      <c r="Y74" s="55">
        <v>3166</v>
      </c>
      <c r="Z74" s="55">
        <v>2441</v>
      </c>
      <c r="AA74" s="55">
        <v>1308</v>
      </c>
      <c r="AB74" s="55">
        <v>1488</v>
      </c>
      <c r="AC74" s="55">
        <v>844</v>
      </c>
      <c r="AD74" s="55">
        <v>703</v>
      </c>
      <c r="AE74" s="55">
        <v>419</v>
      </c>
      <c r="AF74" s="55">
        <v>238</v>
      </c>
      <c r="AG74" s="55">
        <v>131</v>
      </c>
      <c r="AH74" s="191">
        <f t="shared" si="93"/>
        <v>10660</v>
      </c>
      <c r="AI74" s="191">
        <f t="shared" si="93"/>
        <v>5868</v>
      </c>
      <c r="AJ74" s="55">
        <v>0</v>
      </c>
      <c r="AK74" s="55"/>
      <c r="AL74" s="55">
        <v>0</v>
      </c>
      <c r="AM74" s="55">
        <v>0</v>
      </c>
      <c r="AN74" s="55"/>
      <c r="AO74" s="55">
        <v>0</v>
      </c>
      <c r="AP74" s="429">
        <f>AJ74+AM74</f>
        <v>0</v>
      </c>
      <c r="AQ74" s="576"/>
      <c r="AR74" s="432">
        <f>AL74+AO74</f>
        <v>0</v>
      </c>
      <c r="AS74" s="45"/>
      <c r="AT74" s="142" t="s">
        <v>35</v>
      </c>
      <c r="AU74" s="54">
        <v>451</v>
      </c>
      <c r="AV74" s="54">
        <v>381</v>
      </c>
      <c r="AW74" s="54">
        <v>313</v>
      </c>
      <c r="AX74" s="54">
        <v>258</v>
      </c>
      <c r="AY74" s="54">
        <v>189</v>
      </c>
      <c r="AZ74" s="429">
        <f t="shared" si="94"/>
        <v>1592</v>
      </c>
      <c r="BA74" s="54"/>
      <c r="BB74" s="54"/>
      <c r="BC74" s="429">
        <f t="shared" si="95"/>
        <v>0</v>
      </c>
      <c r="BD74" s="55">
        <v>568</v>
      </c>
      <c r="BE74" s="55">
        <v>0</v>
      </c>
      <c r="BF74" s="143">
        <v>74</v>
      </c>
      <c r="BG74" s="42">
        <v>409</v>
      </c>
      <c r="BI74" s="45"/>
      <c r="BJ74" s="142" t="s">
        <v>35</v>
      </c>
      <c r="BK74" s="55">
        <v>93</v>
      </c>
      <c r="BL74" s="102">
        <v>651</v>
      </c>
      <c r="BM74" s="102">
        <v>166</v>
      </c>
      <c r="BN74" s="55"/>
      <c r="BO74" s="42">
        <f t="shared" si="98"/>
        <v>910</v>
      </c>
      <c r="BP74" s="42">
        <v>406</v>
      </c>
      <c r="BQ74" s="55"/>
      <c r="BR74" s="55"/>
      <c r="BS74" s="102">
        <v>5</v>
      </c>
      <c r="BT74" s="240">
        <v>3</v>
      </c>
    </row>
    <row r="75" spans="1:75" ht="18" customHeight="1">
      <c r="A75" s="142" t="s">
        <v>82</v>
      </c>
      <c r="B75" s="55">
        <v>4078</v>
      </c>
      <c r="C75" s="55">
        <v>2105</v>
      </c>
      <c r="D75" s="55">
        <v>2268</v>
      </c>
      <c r="E75" s="55">
        <v>1149</v>
      </c>
      <c r="F75" s="55">
        <v>1197</v>
      </c>
      <c r="G75" s="55">
        <v>636</v>
      </c>
      <c r="H75" s="55">
        <v>594</v>
      </c>
      <c r="I75" s="55">
        <v>316</v>
      </c>
      <c r="J75" s="55">
        <v>352</v>
      </c>
      <c r="K75" s="55">
        <v>187</v>
      </c>
      <c r="L75" s="40">
        <f t="shared" si="97"/>
        <v>8489</v>
      </c>
      <c r="M75" s="40">
        <f t="shared" si="97"/>
        <v>4393</v>
      </c>
      <c r="N75" s="55">
        <v>0</v>
      </c>
      <c r="O75" s="55"/>
      <c r="P75" s="55">
        <v>0</v>
      </c>
      <c r="Q75" s="55">
        <v>0</v>
      </c>
      <c r="R75" s="55"/>
      <c r="S75" s="55">
        <v>0</v>
      </c>
      <c r="T75" s="429">
        <f>N75+Q75</f>
        <v>0</v>
      </c>
      <c r="U75" s="429">
        <f>P75+S75</f>
        <v>0</v>
      </c>
      <c r="V75" s="247"/>
      <c r="W75" s="142" t="s">
        <v>82</v>
      </c>
      <c r="X75" s="55">
        <v>918</v>
      </c>
      <c r="Y75" s="55">
        <v>471</v>
      </c>
      <c r="Z75" s="55">
        <v>365</v>
      </c>
      <c r="AA75" s="55">
        <v>189</v>
      </c>
      <c r="AB75" s="55">
        <v>192</v>
      </c>
      <c r="AC75" s="55">
        <v>98</v>
      </c>
      <c r="AD75" s="55">
        <v>60</v>
      </c>
      <c r="AE75" s="55">
        <v>31</v>
      </c>
      <c r="AF75" s="55">
        <v>16</v>
      </c>
      <c r="AG75" s="55">
        <v>4</v>
      </c>
      <c r="AH75" s="191">
        <f t="shared" si="93"/>
        <v>1551</v>
      </c>
      <c r="AI75" s="191">
        <f t="shared" si="93"/>
        <v>793</v>
      </c>
      <c r="AJ75" s="55">
        <v>0</v>
      </c>
      <c r="AK75" s="55"/>
      <c r="AL75" s="55">
        <v>0</v>
      </c>
      <c r="AM75" s="55">
        <v>0</v>
      </c>
      <c r="AN75" s="55"/>
      <c r="AO75" s="55">
        <v>0</v>
      </c>
      <c r="AP75" s="429">
        <f>AJ75+AM75</f>
        <v>0</v>
      </c>
      <c r="AQ75" s="576"/>
      <c r="AR75" s="432">
        <f>AL75+AO75</f>
        <v>0</v>
      </c>
      <c r="AS75" s="45"/>
      <c r="AT75" s="142" t="s">
        <v>82</v>
      </c>
      <c r="AU75" s="54">
        <v>91</v>
      </c>
      <c r="AV75" s="54">
        <v>84</v>
      </c>
      <c r="AW75" s="54">
        <v>57</v>
      </c>
      <c r="AX75" s="54">
        <v>34</v>
      </c>
      <c r="AY75" s="54">
        <v>22</v>
      </c>
      <c r="AZ75" s="429">
        <f t="shared" si="94"/>
        <v>288</v>
      </c>
      <c r="BA75" s="54"/>
      <c r="BB75" s="54"/>
      <c r="BC75" s="429">
        <f t="shared" si="95"/>
        <v>0</v>
      </c>
      <c r="BD75" s="55">
        <v>116</v>
      </c>
      <c r="BE75" s="55">
        <v>0</v>
      </c>
      <c r="BF75" s="143">
        <v>19</v>
      </c>
      <c r="BG75" s="42">
        <v>81</v>
      </c>
      <c r="BI75" s="45"/>
      <c r="BJ75" s="142" t="s">
        <v>82</v>
      </c>
      <c r="BK75" s="55">
        <v>56</v>
      </c>
      <c r="BL75" s="102">
        <v>77</v>
      </c>
      <c r="BM75" s="102">
        <v>71</v>
      </c>
      <c r="BN75" s="55"/>
      <c r="BO75" s="42">
        <f t="shared" si="98"/>
        <v>204</v>
      </c>
      <c r="BP75" s="42">
        <v>110</v>
      </c>
      <c r="BQ75" s="55"/>
      <c r="BR75" s="55"/>
      <c r="BS75" s="102">
        <v>3</v>
      </c>
      <c r="BT75" s="240">
        <v>1</v>
      </c>
    </row>
    <row r="76" spans="1:75" ht="18" customHeight="1">
      <c r="A76" s="142" t="s">
        <v>83</v>
      </c>
      <c r="B76" s="55">
        <v>2249</v>
      </c>
      <c r="C76" s="55">
        <v>1215</v>
      </c>
      <c r="D76" s="55">
        <v>1116</v>
      </c>
      <c r="E76" s="55">
        <v>582</v>
      </c>
      <c r="F76" s="55">
        <v>666</v>
      </c>
      <c r="G76" s="55">
        <v>331</v>
      </c>
      <c r="H76" s="55">
        <v>345</v>
      </c>
      <c r="I76" s="55">
        <v>184</v>
      </c>
      <c r="J76" s="55">
        <v>251</v>
      </c>
      <c r="K76" s="55">
        <v>120</v>
      </c>
      <c r="L76" s="40">
        <f t="shared" si="97"/>
        <v>4627</v>
      </c>
      <c r="M76" s="40">
        <f t="shared" si="97"/>
        <v>2432</v>
      </c>
      <c r="N76" s="55">
        <v>0</v>
      </c>
      <c r="O76" s="55"/>
      <c r="P76" s="55">
        <v>0</v>
      </c>
      <c r="Q76" s="55">
        <v>0</v>
      </c>
      <c r="R76" s="55"/>
      <c r="S76" s="55">
        <v>0</v>
      </c>
      <c r="T76" s="429">
        <f>N76+Q76</f>
        <v>0</v>
      </c>
      <c r="U76" s="429">
        <f>P76+S76</f>
        <v>0</v>
      </c>
      <c r="V76" s="247"/>
      <c r="W76" s="142" t="s">
        <v>83</v>
      </c>
      <c r="X76" s="55">
        <v>49</v>
      </c>
      <c r="Y76" s="55">
        <v>24</v>
      </c>
      <c r="Z76" s="55">
        <v>167</v>
      </c>
      <c r="AA76" s="55">
        <v>95</v>
      </c>
      <c r="AB76" s="55">
        <v>92</v>
      </c>
      <c r="AC76" s="55">
        <v>45</v>
      </c>
      <c r="AD76" s="55">
        <v>21</v>
      </c>
      <c r="AE76" s="55">
        <v>10</v>
      </c>
      <c r="AF76" s="55">
        <v>100</v>
      </c>
      <c r="AG76" s="55">
        <v>46</v>
      </c>
      <c r="AH76" s="191">
        <f t="shared" si="93"/>
        <v>429</v>
      </c>
      <c r="AI76" s="191">
        <f t="shared" si="93"/>
        <v>220</v>
      </c>
      <c r="AJ76" s="55">
        <v>0</v>
      </c>
      <c r="AK76" s="55"/>
      <c r="AL76" s="55">
        <v>0</v>
      </c>
      <c r="AM76" s="55">
        <v>0</v>
      </c>
      <c r="AN76" s="55"/>
      <c r="AO76" s="55">
        <v>0</v>
      </c>
      <c r="AP76" s="429">
        <f>AJ76+AM76</f>
        <v>0</v>
      </c>
      <c r="AQ76" s="576"/>
      <c r="AR76" s="432">
        <f>AL76+AO76</f>
        <v>0</v>
      </c>
      <c r="AS76" s="45"/>
      <c r="AT76" s="142" t="s">
        <v>83</v>
      </c>
      <c r="AU76" s="54">
        <v>56</v>
      </c>
      <c r="AV76" s="54">
        <v>55</v>
      </c>
      <c r="AW76" s="54">
        <v>47</v>
      </c>
      <c r="AX76" s="54">
        <v>31</v>
      </c>
      <c r="AY76" s="54">
        <v>24</v>
      </c>
      <c r="AZ76" s="429">
        <f t="shared" si="94"/>
        <v>213</v>
      </c>
      <c r="BA76" s="54"/>
      <c r="BB76" s="54"/>
      <c r="BC76" s="429">
        <f t="shared" si="95"/>
        <v>0</v>
      </c>
      <c r="BD76" s="5">
        <v>75</v>
      </c>
      <c r="BE76" s="55">
        <v>0</v>
      </c>
      <c r="BF76" s="143">
        <v>11</v>
      </c>
      <c r="BG76" s="344">
        <v>64</v>
      </c>
      <c r="BI76" s="45"/>
      <c r="BJ76" s="142" t="s">
        <v>83</v>
      </c>
      <c r="BK76" s="55">
        <v>17</v>
      </c>
      <c r="BL76" s="102">
        <v>62</v>
      </c>
      <c r="BM76" s="102">
        <v>33</v>
      </c>
      <c r="BN76" s="55"/>
      <c r="BO76" s="42">
        <f t="shared" si="98"/>
        <v>112</v>
      </c>
      <c r="BP76" s="42">
        <v>40</v>
      </c>
      <c r="BQ76" s="55"/>
      <c r="BR76" s="55"/>
      <c r="BS76" s="102">
        <v>3</v>
      </c>
      <c r="BT76" s="240">
        <v>1</v>
      </c>
    </row>
    <row r="77" spans="1:75" ht="18" customHeight="1">
      <c r="A77" s="142" t="s">
        <v>84</v>
      </c>
      <c r="B77" s="55">
        <v>4818</v>
      </c>
      <c r="C77" s="55">
        <v>2482</v>
      </c>
      <c r="D77" s="55">
        <v>1908</v>
      </c>
      <c r="E77" s="55">
        <v>921</v>
      </c>
      <c r="F77" s="55">
        <v>1159</v>
      </c>
      <c r="G77" s="55">
        <v>585</v>
      </c>
      <c r="H77" s="55">
        <v>726</v>
      </c>
      <c r="I77" s="55">
        <v>369</v>
      </c>
      <c r="J77" s="55">
        <v>415</v>
      </c>
      <c r="K77" s="55">
        <v>188</v>
      </c>
      <c r="L77" s="40">
        <f t="shared" si="97"/>
        <v>9026</v>
      </c>
      <c r="M77" s="40">
        <f t="shared" si="97"/>
        <v>4545</v>
      </c>
      <c r="N77" s="55">
        <v>0</v>
      </c>
      <c r="O77" s="55"/>
      <c r="P77" s="55">
        <v>0</v>
      </c>
      <c r="Q77" s="55">
        <v>0</v>
      </c>
      <c r="R77" s="55"/>
      <c r="S77" s="55">
        <v>0</v>
      </c>
      <c r="T77" s="429">
        <f>N77+Q77</f>
        <v>0</v>
      </c>
      <c r="U77" s="429">
        <f>P77+S77</f>
        <v>0</v>
      </c>
      <c r="V77" s="247"/>
      <c r="W77" s="142" t="s">
        <v>84</v>
      </c>
      <c r="X77" s="55">
        <v>1932</v>
      </c>
      <c r="Y77" s="55">
        <v>1009</v>
      </c>
      <c r="Z77" s="55">
        <v>456</v>
      </c>
      <c r="AA77" s="55">
        <v>212</v>
      </c>
      <c r="AB77" s="55">
        <v>268</v>
      </c>
      <c r="AC77" s="55">
        <v>129</v>
      </c>
      <c r="AD77" s="55">
        <v>149</v>
      </c>
      <c r="AE77" s="55">
        <v>79</v>
      </c>
      <c r="AF77" s="55">
        <v>48</v>
      </c>
      <c r="AG77" s="55">
        <v>23</v>
      </c>
      <c r="AH77" s="191">
        <f t="shared" si="93"/>
        <v>2853</v>
      </c>
      <c r="AI77" s="191">
        <f t="shared" si="93"/>
        <v>1452</v>
      </c>
      <c r="AJ77" s="55">
        <v>0</v>
      </c>
      <c r="AK77" s="55"/>
      <c r="AL77" s="55">
        <v>0</v>
      </c>
      <c r="AM77" s="55">
        <v>0</v>
      </c>
      <c r="AN77" s="55"/>
      <c r="AO77" s="55">
        <v>0</v>
      </c>
      <c r="AP77" s="429">
        <f>AJ77+AM77</f>
        <v>0</v>
      </c>
      <c r="AQ77" s="576"/>
      <c r="AR77" s="432">
        <f>AL77+AO77</f>
        <v>0</v>
      </c>
      <c r="AS77" s="45"/>
      <c r="AT77" s="142" t="s">
        <v>84</v>
      </c>
      <c r="AU77" s="54">
        <v>119</v>
      </c>
      <c r="AV77" s="54">
        <v>98</v>
      </c>
      <c r="AW77" s="54">
        <v>85</v>
      </c>
      <c r="AX77" s="54">
        <v>65</v>
      </c>
      <c r="AY77" s="54">
        <v>43</v>
      </c>
      <c r="AZ77" s="429">
        <f t="shared" si="94"/>
        <v>410</v>
      </c>
      <c r="BA77" s="54"/>
      <c r="BB77" s="54"/>
      <c r="BC77" s="429">
        <f t="shared" si="95"/>
        <v>0</v>
      </c>
      <c r="BD77" s="55">
        <v>135</v>
      </c>
      <c r="BE77" s="55">
        <v>0</v>
      </c>
      <c r="BF77" s="143">
        <v>30</v>
      </c>
      <c r="BG77" s="42">
        <v>101</v>
      </c>
      <c r="BI77" s="45"/>
      <c r="BJ77" s="142" t="s">
        <v>84</v>
      </c>
      <c r="BK77" s="55">
        <v>61</v>
      </c>
      <c r="BL77" s="102">
        <v>102</v>
      </c>
      <c r="BM77" s="102">
        <v>83</v>
      </c>
      <c r="BN77" s="55"/>
      <c r="BO77" s="42">
        <f t="shared" si="98"/>
        <v>246</v>
      </c>
      <c r="BP77" s="42">
        <v>106</v>
      </c>
      <c r="BQ77" s="55"/>
      <c r="BR77" s="55"/>
      <c r="BS77" s="102">
        <v>4</v>
      </c>
      <c r="BT77" s="240">
        <v>1</v>
      </c>
    </row>
    <row r="78" spans="1:75" ht="18" customHeight="1">
      <c r="A78" s="142" t="s">
        <v>36</v>
      </c>
      <c r="B78" s="55">
        <v>21991</v>
      </c>
      <c r="C78" s="55">
        <v>11873</v>
      </c>
      <c r="D78" s="55">
        <v>12006</v>
      </c>
      <c r="E78" s="55">
        <v>6475</v>
      </c>
      <c r="F78" s="55">
        <v>7649</v>
      </c>
      <c r="G78" s="55">
        <v>4089</v>
      </c>
      <c r="H78" s="55">
        <v>4341</v>
      </c>
      <c r="I78" s="55">
        <v>2400</v>
      </c>
      <c r="J78" s="55">
        <v>2589</v>
      </c>
      <c r="K78" s="55">
        <v>1379</v>
      </c>
      <c r="L78" s="40">
        <f t="shared" si="97"/>
        <v>48576</v>
      </c>
      <c r="M78" s="40">
        <f t="shared" si="97"/>
        <v>26216</v>
      </c>
      <c r="N78" s="55">
        <v>0</v>
      </c>
      <c r="O78" s="55"/>
      <c r="P78" s="55">
        <v>0</v>
      </c>
      <c r="Q78" s="55">
        <v>0</v>
      </c>
      <c r="R78" s="55"/>
      <c r="S78" s="55">
        <v>0</v>
      </c>
      <c r="T78" s="429">
        <f>N78+Q78</f>
        <v>0</v>
      </c>
      <c r="U78" s="429">
        <f>P78+S78</f>
        <v>0</v>
      </c>
      <c r="V78" s="247"/>
      <c r="W78" s="142" t="s">
        <v>36</v>
      </c>
      <c r="X78" s="55">
        <v>1569</v>
      </c>
      <c r="Y78" s="55">
        <v>788</v>
      </c>
      <c r="Z78" s="55">
        <v>1276</v>
      </c>
      <c r="AA78" s="55">
        <v>644</v>
      </c>
      <c r="AB78" s="55">
        <v>846</v>
      </c>
      <c r="AC78" s="55">
        <v>441</v>
      </c>
      <c r="AD78" s="55">
        <v>304</v>
      </c>
      <c r="AE78" s="55">
        <v>159</v>
      </c>
      <c r="AF78" s="55">
        <v>64</v>
      </c>
      <c r="AG78" s="55">
        <v>37</v>
      </c>
      <c r="AH78" s="191">
        <f t="shared" si="93"/>
        <v>4059</v>
      </c>
      <c r="AI78" s="191">
        <f t="shared" si="93"/>
        <v>2069</v>
      </c>
      <c r="AJ78" s="55">
        <v>0</v>
      </c>
      <c r="AK78" s="55"/>
      <c r="AL78" s="55">
        <v>0</v>
      </c>
      <c r="AM78" s="55">
        <v>0</v>
      </c>
      <c r="AN78" s="55"/>
      <c r="AO78" s="55">
        <v>0</v>
      </c>
      <c r="AP78" s="429">
        <f>AJ78+AM78</f>
        <v>0</v>
      </c>
      <c r="AQ78" s="576"/>
      <c r="AR78" s="432">
        <f>AL78+AO78</f>
        <v>0</v>
      </c>
      <c r="AS78" s="45"/>
      <c r="AT78" s="142" t="s">
        <v>36</v>
      </c>
      <c r="AU78" s="54">
        <v>419</v>
      </c>
      <c r="AV78" s="54">
        <v>316</v>
      </c>
      <c r="AW78" s="54">
        <v>245</v>
      </c>
      <c r="AX78" s="54">
        <v>175</v>
      </c>
      <c r="AY78" s="54">
        <v>120</v>
      </c>
      <c r="AZ78" s="429">
        <f t="shared" si="94"/>
        <v>1275</v>
      </c>
      <c r="BA78" s="54"/>
      <c r="BB78" s="54"/>
      <c r="BC78" s="429">
        <f t="shared" si="95"/>
        <v>0</v>
      </c>
      <c r="BD78" s="55">
        <v>513</v>
      </c>
      <c r="BE78" s="55">
        <v>0</v>
      </c>
      <c r="BF78" s="143">
        <v>94</v>
      </c>
      <c r="BG78" s="42">
        <v>287</v>
      </c>
      <c r="BI78" s="45"/>
      <c r="BJ78" s="142" t="s">
        <v>36</v>
      </c>
      <c r="BK78" s="55">
        <v>206</v>
      </c>
      <c r="BL78" s="102">
        <v>559</v>
      </c>
      <c r="BM78" s="102">
        <v>277</v>
      </c>
      <c r="BN78" s="55"/>
      <c r="BO78" s="42">
        <f t="shared" si="98"/>
        <v>1042</v>
      </c>
      <c r="BP78" s="42">
        <v>493</v>
      </c>
      <c r="BQ78" s="55"/>
      <c r="BR78" s="55"/>
      <c r="BS78" s="102">
        <v>29</v>
      </c>
      <c r="BT78" s="240">
        <v>15</v>
      </c>
    </row>
    <row r="79" spans="1:75" ht="18" customHeight="1">
      <c r="A79" s="142" t="s">
        <v>37</v>
      </c>
      <c r="B79" s="55">
        <v>9095</v>
      </c>
      <c r="C79" s="55">
        <v>4961</v>
      </c>
      <c r="D79" s="55">
        <v>4239</v>
      </c>
      <c r="E79" s="55">
        <v>2328</v>
      </c>
      <c r="F79" s="55">
        <v>2842</v>
      </c>
      <c r="G79" s="55">
        <v>1571</v>
      </c>
      <c r="H79" s="55">
        <v>1622</v>
      </c>
      <c r="I79" s="55">
        <v>891</v>
      </c>
      <c r="J79" s="55">
        <v>1052</v>
      </c>
      <c r="K79" s="55">
        <v>570</v>
      </c>
      <c r="L79" s="40">
        <f t="shared" si="97"/>
        <v>18850</v>
      </c>
      <c r="M79" s="40">
        <f t="shared" si="97"/>
        <v>10321</v>
      </c>
      <c r="N79" s="55">
        <v>0</v>
      </c>
      <c r="O79" s="55"/>
      <c r="P79" s="55">
        <v>0</v>
      </c>
      <c r="Q79" s="55">
        <v>0</v>
      </c>
      <c r="R79" s="55"/>
      <c r="S79" s="55">
        <v>0</v>
      </c>
      <c r="T79" s="429">
        <f>N79+Q79</f>
        <v>0</v>
      </c>
      <c r="U79" s="429">
        <f>P79+S79</f>
        <v>0</v>
      </c>
      <c r="V79" s="247"/>
      <c r="W79" s="142" t="s">
        <v>37</v>
      </c>
      <c r="X79" s="55">
        <v>2076</v>
      </c>
      <c r="Y79" s="55">
        <v>1095</v>
      </c>
      <c r="Z79" s="55">
        <v>756</v>
      </c>
      <c r="AA79" s="55">
        <v>395</v>
      </c>
      <c r="AB79" s="55">
        <v>417</v>
      </c>
      <c r="AC79" s="55">
        <v>232</v>
      </c>
      <c r="AD79" s="55">
        <v>208</v>
      </c>
      <c r="AE79" s="55">
        <v>110</v>
      </c>
      <c r="AF79" s="55">
        <v>124</v>
      </c>
      <c r="AG79" s="55">
        <v>65</v>
      </c>
      <c r="AH79" s="191">
        <f t="shared" si="93"/>
        <v>3581</v>
      </c>
      <c r="AI79" s="191">
        <f t="shared" si="93"/>
        <v>1897</v>
      </c>
      <c r="AJ79" s="55">
        <v>0</v>
      </c>
      <c r="AK79" s="55"/>
      <c r="AL79" s="55">
        <v>0</v>
      </c>
      <c r="AM79" s="55">
        <v>0</v>
      </c>
      <c r="AN79" s="55"/>
      <c r="AO79" s="55">
        <v>0</v>
      </c>
      <c r="AP79" s="429">
        <f>AJ79+AM79</f>
        <v>0</v>
      </c>
      <c r="AQ79" s="576"/>
      <c r="AR79" s="432">
        <f>AL79+AO79</f>
        <v>0</v>
      </c>
      <c r="AS79" s="45"/>
      <c r="AT79" s="142" t="s">
        <v>37</v>
      </c>
      <c r="AU79" s="54">
        <v>144</v>
      </c>
      <c r="AV79" s="54">
        <v>113</v>
      </c>
      <c r="AW79" s="54">
        <v>93</v>
      </c>
      <c r="AX79" s="54">
        <v>66</v>
      </c>
      <c r="AY79" s="54">
        <v>43</v>
      </c>
      <c r="AZ79" s="429">
        <f t="shared" si="94"/>
        <v>459</v>
      </c>
      <c r="BA79" s="54"/>
      <c r="BB79" s="54"/>
      <c r="BC79" s="429">
        <f t="shared" si="95"/>
        <v>0</v>
      </c>
      <c r="BD79" s="55">
        <v>195</v>
      </c>
      <c r="BE79" s="55">
        <v>0</v>
      </c>
      <c r="BF79" s="143">
        <v>23</v>
      </c>
      <c r="BG79" s="42">
        <v>92</v>
      </c>
      <c r="BI79" s="45"/>
      <c r="BJ79" s="142" t="s">
        <v>37</v>
      </c>
      <c r="BK79" s="55">
        <v>77</v>
      </c>
      <c r="BL79" s="102">
        <v>223</v>
      </c>
      <c r="BM79" s="102">
        <v>117</v>
      </c>
      <c r="BN79" s="55"/>
      <c r="BO79" s="42">
        <f t="shared" si="98"/>
        <v>417</v>
      </c>
      <c r="BP79" s="42">
        <v>213</v>
      </c>
      <c r="BQ79" s="55"/>
      <c r="BR79" s="55"/>
      <c r="BS79" s="102">
        <v>28</v>
      </c>
      <c r="BT79" s="240">
        <v>15</v>
      </c>
    </row>
    <row r="80" spans="1:75" ht="18" customHeight="1">
      <c r="A80" s="142" t="s">
        <v>85</v>
      </c>
      <c r="B80" s="55">
        <v>7385</v>
      </c>
      <c r="C80" s="55">
        <v>3849</v>
      </c>
      <c r="D80" s="55">
        <v>4797</v>
      </c>
      <c r="E80" s="55">
        <v>2512</v>
      </c>
      <c r="F80" s="55">
        <v>2882</v>
      </c>
      <c r="G80" s="55">
        <v>1455</v>
      </c>
      <c r="H80" s="55">
        <v>1703</v>
      </c>
      <c r="I80" s="55">
        <v>893</v>
      </c>
      <c r="J80" s="55">
        <v>979</v>
      </c>
      <c r="K80" s="55">
        <v>502</v>
      </c>
      <c r="L80" s="40">
        <f t="shared" si="97"/>
        <v>17746</v>
      </c>
      <c r="M80" s="40">
        <f t="shared" si="97"/>
        <v>9211</v>
      </c>
      <c r="N80" s="55">
        <v>506</v>
      </c>
      <c r="O80" s="55"/>
      <c r="P80" s="55">
        <v>262</v>
      </c>
      <c r="Q80" s="55">
        <v>428</v>
      </c>
      <c r="R80" s="55"/>
      <c r="S80" s="55">
        <v>207</v>
      </c>
      <c r="T80" s="429">
        <f>N80+Q80</f>
        <v>934</v>
      </c>
      <c r="U80" s="429">
        <f>P80+S80</f>
        <v>469</v>
      </c>
      <c r="V80" s="247"/>
      <c r="W80" s="142" t="s">
        <v>85</v>
      </c>
      <c r="X80" s="55">
        <v>276</v>
      </c>
      <c r="Y80" s="55">
        <v>147</v>
      </c>
      <c r="Z80" s="55">
        <v>676</v>
      </c>
      <c r="AA80" s="55">
        <v>332</v>
      </c>
      <c r="AB80" s="55">
        <v>494</v>
      </c>
      <c r="AC80" s="55">
        <v>240</v>
      </c>
      <c r="AD80" s="55">
        <v>106</v>
      </c>
      <c r="AE80" s="55">
        <v>56</v>
      </c>
      <c r="AF80" s="55">
        <v>60</v>
      </c>
      <c r="AG80" s="55">
        <v>26</v>
      </c>
      <c r="AH80" s="191">
        <f t="shared" si="93"/>
        <v>1612</v>
      </c>
      <c r="AI80" s="191">
        <f t="shared" si="93"/>
        <v>801</v>
      </c>
      <c r="AJ80" s="55">
        <v>28</v>
      </c>
      <c r="AK80" s="55"/>
      <c r="AL80" s="55">
        <v>14</v>
      </c>
      <c r="AM80" s="55">
        <v>3</v>
      </c>
      <c r="AN80" s="55"/>
      <c r="AO80" s="55">
        <v>2</v>
      </c>
      <c r="AP80" s="429">
        <f>AJ80+AM80</f>
        <v>31</v>
      </c>
      <c r="AQ80" s="576"/>
      <c r="AR80" s="432">
        <f>AL80+AO80</f>
        <v>16</v>
      </c>
      <c r="AS80" s="45"/>
      <c r="AT80" s="142" t="s">
        <v>85</v>
      </c>
      <c r="AU80" s="54">
        <v>139</v>
      </c>
      <c r="AV80" s="54">
        <v>130</v>
      </c>
      <c r="AW80" s="54">
        <v>109</v>
      </c>
      <c r="AX80" s="54">
        <v>78</v>
      </c>
      <c r="AY80" s="54">
        <v>54</v>
      </c>
      <c r="AZ80" s="429">
        <f t="shared" si="94"/>
        <v>510</v>
      </c>
      <c r="BA80" s="54">
        <v>12</v>
      </c>
      <c r="BB80" s="54">
        <v>12</v>
      </c>
      <c r="BC80" s="429">
        <f t="shared" si="95"/>
        <v>24</v>
      </c>
      <c r="BD80" s="5">
        <v>193</v>
      </c>
      <c r="BE80" s="55">
        <v>19</v>
      </c>
      <c r="BF80" s="143">
        <v>59</v>
      </c>
      <c r="BG80" s="42">
        <v>126</v>
      </c>
      <c r="BI80" s="45"/>
      <c r="BJ80" s="142" t="s">
        <v>85</v>
      </c>
      <c r="BK80" s="55">
        <v>84</v>
      </c>
      <c r="BL80" s="102">
        <v>190</v>
      </c>
      <c r="BM80" s="102">
        <v>98</v>
      </c>
      <c r="BN80" s="55"/>
      <c r="BO80" s="42">
        <f t="shared" si="98"/>
        <v>372</v>
      </c>
      <c r="BP80" s="42">
        <v>197</v>
      </c>
      <c r="BQ80" s="102">
        <v>17</v>
      </c>
      <c r="BR80" s="55"/>
      <c r="BS80" s="102">
        <v>17</v>
      </c>
      <c r="BT80" s="240">
        <v>10</v>
      </c>
    </row>
    <row r="81" spans="1:72" ht="18" customHeight="1">
      <c r="A81" s="142" t="s">
        <v>86</v>
      </c>
      <c r="B81" s="55">
        <v>3596</v>
      </c>
      <c r="C81" s="55">
        <v>1733</v>
      </c>
      <c r="D81" s="55">
        <v>3037</v>
      </c>
      <c r="E81" s="55">
        <v>1446</v>
      </c>
      <c r="F81" s="55">
        <v>2796</v>
      </c>
      <c r="G81" s="55">
        <v>1453</v>
      </c>
      <c r="H81" s="55">
        <v>2356</v>
      </c>
      <c r="I81" s="55">
        <v>1237</v>
      </c>
      <c r="J81" s="55">
        <v>1857</v>
      </c>
      <c r="K81" s="55">
        <v>999</v>
      </c>
      <c r="L81" s="40">
        <f t="shared" si="97"/>
        <v>13642</v>
      </c>
      <c r="M81" s="40">
        <f t="shared" si="97"/>
        <v>6868</v>
      </c>
      <c r="N81" s="55">
        <v>0</v>
      </c>
      <c r="O81" s="55"/>
      <c r="P81" s="55">
        <v>0</v>
      </c>
      <c r="Q81" s="55">
        <v>0</v>
      </c>
      <c r="R81" s="55"/>
      <c r="S81" s="55">
        <v>0</v>
      </c>
      <c r="T81" s="429">
        <f>N81+Q81</f>
        <v>0</v>
      </c>
      <c r="U81" s="429">
        <f>P81+S81</f>
        <v>0</v>
      </c>
      <c r="V81" s="247"/>
      <c r="W81" s="142" t="s">
        <v>86</v>
      </c>
      <c r="X81" s="55">
        <v>822</v>
      </c>
      <c r="Y81" s="55">
        <v>376</v>
      </c>
      <c r="Z81" s="55">
        <v>585</v>
      </c>
      <c r="AA81" s="55">
        <v>277</v>
      </c>
      <c r="AB81" s="55">
        <v>624</v>
      </c>
      <c r="AC81" s="55">
        <v>278</v>
      </c>
      <c r="AD81" s="55">
        <v>416</v>
      </c>
      <c r="AE81" s="55">
        <v>226</v>
      </c>
      <c r="AF81" s="55">
        <v>245</v>
      </c>
      <c r="AG81" s="55">
        <v>119</v>
      </c>
      <c r="AH81" s="191">
        <f t="shared" si="93"/>
        <v>2692</v>
      </c>
      <c r="AI81" s="191">
        <f t="shared" si="93"/>
        <v>1276</v>
      </c>
      <c r="AJ81" s="55">
        <v>0</v>
      </c>
      <c r="AK81" s="55"/>
      <c r="AL81" s="55">
        <v>0</v>
      </c>
      <c r="AM81" s="55">
        <v>0</v>
      </c>
      <c r="AN81" s="55"/>
      <c r="AO81" s="55">
        <v>0</v>
      </c>
      <c r="AP81" s="429">
        <f>AJ81+AM81</f>
        <v>0</v>
      </c>
      <c r="AQ81" s="576"/>
      <c r="AR81" s="432">
        <f>AL81+AO81</f>
        <v>0</v>
      </c>
      <c r="AS81" s="45"/>
      <c r="AT81" s="142" t="s">
        <v>86</v>
      </c>
      <c r="AU81" s="54">
        <v>64</v>
      </c>
      <c r="AV81" s="54">
        <v>62</v>
      </c>
      <c r="AW81" s="54">
        <v>61</v>
      </c>
      <c r="AX81" s="54">
        <v>49</v>
      </c>
      <c r="AY81" s="54">
        <v>35</v>
      </c>
      <c r="AZ81" s="429">
        <f t="shared" si="94"/>
        <v>271</v>
      </c>
      <c r="BA81" s="54"/>
      <c r="BB81" s="54"/>
      <c r="BC81" s="429">
        <f t="shared" si="95"/>
        <v>0</v>
      </c>
      <c r="BD81" s="55">
        <v>191</v>
      </c>
      <c r="BE81" s="55">
        <v>0</v>
      </c>
      <c r="BF81" s="143">
        <v>12</v>
      </c>
      <c r="BG81" s="42">
        <v>20</v>
      </c>
      <c r="BI81" s="45"/>
      <c r="BJ81" s="142" t="s">
        <v>86</v>
      </c>
      <c r="BK81" s="55">
        <v>132</v>
      </c>
      <c r="BL81" s="102">
        <v>97</v>
      </c>
      <c r="BM81" s="102">
        <v>95</v>
      </c>
      <c r="BN81" s="55"/>
      <c r="BO81" s="42">
        <f t="shared" si="98"/>
        <v>324</v>
      </c>
      <c r="BP81" s="42">
        <v>256</v>
      </c>
      <c r="BQ81" s="55"/>
      <c r="BR81" s="55"/>
      <c r="BS81" s="102">
        <v>139</v>
      </c>
      <c r="BT81" s="240">
        <v>115</v>
      </c>
    </row>
    <row r="82" spans="1:72" ht="18" customHeight="1">
      <c r="A82" s="142" t="s">
        <v>87</v>
      </c>
      <c r="B82" s="55">
        <v>21743</v>
      </c>
      <c r="C82" s="55">
        <v>11209</v>
      </c>
      <c r="D82" s="55">
        <v>12045</v>
      </c>
      <c r="E82" s="55">
        <v>6400</v>
      </c>
      <c r="F82" s="55">
        <v>9092</v>
      </c>
      <c r="G82" s="55">
        <v>4771</v>
      </c>
      <c r="H82" s="55">
        <v>6323</v>
      </c>
      <c r="I82" s="55">
        <v>3368</v>
      </c>
      <c r="J82" s="55">
        <v>4319</v>
      </c>
      <c r="K82" s="55">
        <v>2284</v>
      </c>
      <c r="L82" s="40">
        <f t="shared" si="97"/>
        <v>53522</v>
      </c>
      <c r="M82" s="40">
        <f t="shared" si="97"/>
        <v>28032</v>
      </c>
      <c r="N82" s="55">
        <v>0</v>
      </c>
      <c r="O82" s="55"/>
      <c r="P82" s="55">
        <v>0</v>
      </c>
      <c r="Q82" s="55">
        <v>0</v>
      </c>
      <c r="R82" s="55"/>
      <c r="S82" s="55">
        <v>0</v>
      </c>
      <c r="T82" s="429">
        <f>N82+Q82</f>
        <v>0</v>
      </c>
      <c r="U82" s="429">
        <f>P82+S82</f>
        <v>0</v>
      </c>
      <c r="V82" s="247"/>
      <c r="W82" s="142" t="s">
        <v>87</v>
      </c>
      <c r="X82" s="55">
        <v>5331</v>
      </c>
      <c r="Y82" s="55">
        <v>2716</v>
      </c>
      <c r="Z82" s="55">
        <v>2576</v>
      </c>
      <c r="AA82" s="55">
        <v>1335</v>
      </c>
      <c r="AB82" s="55">
        <v>1740</v>
      </c>
      <c r="AC82" s="55">
        <v>908</v>
      </c>
      <c r="AD82" s="55">
        <v>905</v>
      </c>
      <c r="AE82" s="55">
        <v>487</v>
      </c>
      <c r="AF82" s="55">
        <v>436</v>
      </c>
      <c r="AG82" s="55">
        <v>234</v>
      </c>
      <c r="AH82" s="191">
        <f t="shared" si="93"/>
        <v>10988</v>
      </c>
      <c r="AI82" s="191">
        <f t="shared" si="93"/>
        <v>5680</v>
      </c>
      <c r="AJ82" s="55">
        <v>0</v>
      </c>
      <c r="AK82" s="55"/>
      <c r="AL82" s="55">
        <v>0</v>
      </c>
      <c r="AM82" s="55">
        <v>0</v>
      </c>
      <c r="AN82" s="55"/>
      <c r="AO82" s="55">
        <v>0</v>
      </c>
      <c r="AP82" s="429">
        <f>AJ82+AM82</f>
        <v>0</v>
      </c>
      <c r="AQ82" s="576"/>
      <c r="AR82" s="432">
        <f>AL82+AO82</f>
        <v>0</v>
      </c>
      <c r="AS82" s="45"/>
      <c r="AT82" s="142" t="s">
        <v>87</v>
      </c>
      <c r="AU82" s="54">
        <v>390</v>
      </c>
      <c r="AV82" s="54">
        <v>310</v>
      </c>
      <c r="AW82" s="54">
        <v>272</v>
      </c>
      <c r="AX82" s="54">
        <v>224</v>
      </c>
      <c r="AY82" s="54">
        <v>192</v>
      </c>
      <c r="AZ82" s="429">
        <f>SUM(AU82:AY82)</f>
        <v>1388</v>
      </c>
      <c r="BA82" s="54"/>
      <c r="BB82" s="54"/>
      <c r="BC82" s="429">
        <f t="shared" si="95"/>
        <v>0</v>
      </c>
      <c r="BD82" s="55">
        <v>774</v>
      </c>
      <c r="BE82" s="55">
        <v>0</v>
      </c>
      <c r="BF82" s="143">
        <v>16</v>
      </c>
      <c r="BG82" s="42">
        <v>223</v>
      </c>
      <c r="BI82" s="45"/>
      <c r="BJ82" s="142" t="s">
        <v>87</v>
      </c>
      <c r="BK82" s="55">
        <v>318</v>
      </c>
      <c r="BL82" s="102">
        <v>488</v>
      </c>
      <c r="BM82" s="102">
        <v>526</v>
      </c>
      <c r="BN82" s="55"/>
      <c r="BO82" s="42">
        <f t="shared" si="98"/>
        <v>1332</v>
      </c>
      <c r="BP82" s="42">
        <v>619</v>
      </c>
      <c r="BQ82" s="55"/>
      <c r="BR82" s="55"/>
      <c r="BS82" s="102">
        <v>221</v>
      </c>
      <c r="BT82" s="240">
        <v>104</v>
      </c>
    </row>
    <row r="83" spans="1:72" ht="18" customHeight="1">
      <c r="A83" s="131" t="s">
        <v>163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40"/>
      <c r="M83" s="40"/>
      <c r="N83" s="55"/>
      <c r="O83" s="55"/>
      <c r="P83" s="55"/>
      <c r="Q83" s="55"/>
      <c r="R83" s="55"/>
      <c r="S83" s="55"/>
      <c r="T83" s="429"/>
      <c r="U83" s="429"/>
      <c r="V83" s="247"/>
      <c r="W83" s="131" t="s">
        <v>163</v>
      </c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191"/>
      <c r="AI83" s="191"/>
      <c r="AJ83" s="55"/>
      <c r="AK83" s="55"/>
      <c r="AL83" s="55"/>
      <c r="AM83" s="55"/>
      <c r="AN83" s="55"/>
      <c r="AO83" s="55"/>
      <c r="AP83" s="429"/>
      <c r="AQ83" s="576"/>
      <c r="AR83" s="432"/>
      <c r="AS83" s="45"/>
      <c r="AT83" s="131" t="s">
        <v>163</v>
      </c>
      <c r="AU83" s="54"/>
      <c r="AV83" s="54"/>
      <c r="AW83" s="54"/>
      <c r="AX83" s="54"/>
      <c r="AY83" s="54"/>
      <c r="AZ83" s="429"/>
      <c r="BA83" s="54"/>
      <c r="BB83" s="54"/>
      <c r="BC83" s="429"/>
      <c r="BD83" s="55"/>
      <c r="BE83" s="55"/>
      <c r="BF83" s="143"/>
      <c r="BG83" s="42"/>
      <c r="BI83" s="45"/>
      <c r="BJ83" s="131" t="s">
        <v>163</v>
      </c>
      <c r="BK83" s="55"/>
      <c r="BL83" s="241"/>
      <c r="BM83" s="241"/>
      <c r="BN83" s="55"/>
      <c r="BO83" s="42"/>
      <c r="BP83" s="42"/>
      <c r="BQ83" s="55"/>
      <c r="BR83" s="55"/>
      <c r="BS83" s="241"/>
      <c r="BT83" s="242"/>
    </row>
    <row r="84" spans="1:72" ht="18" customHeight="1">
      <c r="A84" s="142" t="s">
        <v>38</v>
      </c>
      <c r="B84" s="55">
        <v>4114</v>
      </c>
      <c r="C84" s="55">
        <v>1938</v>
      </c>
      <c r="D84" s="55">
        <v>1785</v>
      </c>
      <c r="E84" s="55">
        <v>839</v>
      </c>
      <c r="F84" s="55">
        <v>1143</v>
      </c>
      <c r="G84" s="55">
        <v>518</v>
      </c>
      <c r="H84" s="55">
        <v>697</v>
      </c>
      <c r="I84" s="55">
        <v>286</v>
      </c>
      <c r="J84" s="55">
        <v>544</v>
      </c>
      <c r="K84" s="55">
        <v>195</v>
      </c>
      <c r="L84" s="40">
        <f t="shared" si="97"/>
        <v>8283</v>
      </c>
      <c r="M84" s="40">
        <f t="shared" si="97"/>
        <v>3776</v>
      </c>
      <c r="N84" s="55">
        <v>0</v>
      </c>
      <c r="O84" s="55"/>
      <c r="P84" s="55">
        <v>0</v>
      </c>
      <c r="Q84" s="55">
        <v>0</v>
      </c>
      <c r="R84" s="55"/>
      <c r="S84" s="55">
        <v>0</v>
      </c>
      <c r="T84" s="429">
        <f>N84+Q84</f>
        <v>0</v>
      </c>
      <c r="U84" s="429">
        <f>P84+S84</f>
        <v>0</v>
      </c>
      <c r="V84" s="247"/>
      <c r="W84" s="142" t="s">
        <v>38</v>
      </c>
      <c r="X84" s="55">
        <v>1590</v>
      </c>
      <c r="Y84" s="55">
        <v>772</v>
      </c>
      <c r="Z84" s="55">
        <v>609</v>
      </c>
      <c r="AA84" s="55">
        <v>290</v>
      </c>
      <c r="AB84" s="55">
        <v>375</v>
      </c>
      <c r="AC84" s="55">
        <v>160</v>
      </c>
      <c r="AD84" s="55">
        <v>130</v>
      </c>
      <c r="AE84" s="55">
        <v>52</v>
      </c>
      <c r="AF84" s="55">
        <v>126</v>
      </c>
      <c r="AG84" s="55">
        <v>40</v>
      </c>
      <c r="AH84" s="191">
        <f t="shared" si="93"/>
        <v>2830</v>
      </c>
      <c r="AI84" s="191">
        <f t="shared" si="93"/>
        <v>1314</v>
      </c>
      <c r="AJ84" s="55">
        <v>0</v>
      </c>
      <c r="AK84" s="55"/>
      <c r="AL84" s="55">
        <v>0</v>
      </c>
      <c r="AM84" s="55">
        <v>0</v>
      </c>
      <c r="AN84" s="55"/>
      <c r="AO84" s="55">
        <v>0</v>
      </c>
      <c r="AP84" s="429">
        <f>AJ84+AM84</f>
        <v>0</v>
      </c>
      <c r="AQ84" s="576"/>
      <c r="AR84" s="432">
        <f>AL84+AO84</f>
        <v>0</v>
      </c>
      <c r="AS84" s="45"/>
      <c r="AT84" s="142" t="s">
        <v>38</v>
      </c>
      <c r="AU84" s="54">
        <v>94</v>
      </c>
      <c r="AV84" s="54">
        <v>78</v>
      </c>
      <c r="AW84" s="54">
        <v>71</v>
      </c>
      <c r="AX84" s="54">
        <v>56</v>
      </c>
      <c r="AY84" s="54">
        <v>47</v>
      </c>
      <c r="AZ84" s="429">
        <f t="shared" si="94"/>
        <v>346</v>
      </c>
      <c r="BA84" s="54"/>
      <c r="BB84" s="54"/>
      <c r="BC84" s="429">
        <f t="shared" si="95"/>
        <v>0</v>
      </c>
      <c r="BD84" s="55">
        <v>160</v>
      </c>
      <c r="BE84" s="55">
        <v>0</v>
      </c>
      <c r="BF84" s="143">
        <v>26</v>
      </c>
      <c r="BG84" s="344">
        <v>87</v>
      </c>
      <c r="BI84" s="45"/>
      <c r="BJ84" s="142" t="s">
        <v>38</v>
      </c>
      <c r="BK84" s="55">
        <v>40</v>
      </c>
      <c r="BL84" s="102">
        <v>126</v>
      </c>
      <c r="BM84" s="102">
        <v>83</v>
      </c>
      <c r="BN84" s="55"/>
      <c r="BO84" s="42">
        <f t="shared" si="98"/>
        <v>249</v>
      </c>
      <c r="BP84" s="42">
        <v>81</v>
      </c>
      <c r="BQ84" s="55"/>
      <c r="BR84" s="55"/>
      <c r="BS84" s="241"/>
      <c r="BT84" s="242"/>
    </row>
    <row r="85" spans="1:72" ht="18" customHeight="1">
      <c r="A85" s="142" t="s">
        <v>88</v>
      </c>
      <c r="B85" s="55">
        <v>28877</v>
      </c>
      <c r="C85" s="55">
        <v>14724</v>
      </c>
      <c r="D85" s="55">
        <v>15907</v>
      </c>
      <c r="E85" s="55">
        <v>8042</v>
      </c>
      <c r="F85" s="55">
        <v>11089</v>
      </c>
      <c r="G85" s="55">
        <v>5637</v>
      </c>
      <c r="H85" s="55">
        <v>7048</v>
      </c>
      <c r="I85" s="55">
        <v>3561</v>
      </c>
      <c r="J85" s="55">
        <v>5659</v>
      </c>
      <c r="K85" s="55">
        <v>2841</v>
      </c>
      <c r="L85" s="40">
        <f t="shared" si="97"/>
        <v>68580</v>
      </c>
      <c r="M85" s="40">
        <f t="shared" si="97"/>
        <v>34805</v>
      </c>
      <c r="N85" s="55">
        <v>0</v>
      </c>
      <c r="O85" s="55"/>
      <c r="P85" s="55">
        <v>0</v>
      </c>
      <c r="Q85" s="55">
        <v>0</v>
      </c>
      <c r="R85" s="55"/>
      <c r="S85" s="55">
        <v>0</v>
      </c>
      <c r="T85" s="429">
        <f>N85+Q85</f>
        <v>0</v>
      </c>
      <c r="U85" s="429">
        <f>P85+S85</f>
        <v>0</v>
      </c>
      <c r="V85" s="247"/>
      <c r="W85" s="142" t="s">
        <v>88</v>
      </c>
      <c r="X85" s="55">
        <v>323</v>
      </c>
      <c r="Y85" s="55">
        <v>156</v>
      </c>
      <c r="Z85" s="55">
        <v>4013</v>
      </c>
      <c r="AA85" s="55">
        <v>1929</v>
      </c>
      <c r="AB85" s="55">
        <v>2861</v>
      </c>
      <c r="AC85" s="55">
        <v>1439</v>
      </c>
      <c r="AD85" s="55">
        <v>116</v>
      </c>
      <c r="AE85" s="55">
        <v>56</v>
      </c>
      <c r="AF85" s="55">
        <v>1098</v>
      </c>
      <c r="AG85" s="55">
        <v>579</v>
      </c>
      <c r="AH85" s="191">
        <f t="shared" si="93"/>
        <v>8411</v>
      </c>
      <c r="AI85" s="191">
        <f t="shared" si="93"/>
        <v>4159</v>
      </c>
      <c r="AJ85" s="55">
        <v>0</v>
      </c>
      <c r="AK85" s="55"/>
      <c r="AL85" s="55">
        <v>0</v>
      </c>
      <c r="AM85" s="55">
        <v>0</v>
      </c>
      <c r="AN85" s="55"/>
      <c r="AO85" s="55">
        <v>0</v>
      </c>
      <c r="AP85" s="429">
        <f>AJ85+AM85</f>
        <v>0</v>
      </c>
      <c r="AQ85" s="576"/>
      <c r="AR85" s="432">
        <f>AL85+AO85</f>
        <v>0</v>
      </c>
      <c r="AS85" s="45"/>
      <c r="AT85" s="142" t="s">
        <v>88</v>
      </c>
      <c r="AU85" s="54">
        <v>439</v>
      </c>
      <c r="AV85" s="54">
        <v>382</v>
      </c>
      <c r="AW85" s="54">
        <v>342</v>
      </c>
      <c r="AX85" s="54">
        <v>291</v>
      </c>
      <c r="AY85" s="54">
        <v>261</v>
      </c>
      <c r="AZ85" s="429">
        <f t="shared" si="94"/>
        <v>1715</v>
      </c>
      <c r="BA85" s="54"/>
      <c r="BB85" s="54"/>
      <c r="BC85" s="429">
        <f t="shared" si="95"/>
        <v>0</v>
      </c>
      <c r="BD85" s="55">
        <v>1210</v>
      </c>
      <c r="BE85" s="55">
        <v>0</v>
      </c>
      <c r="BF85" s="143">
        <v>39</v>
      </c>
      <c r="BG85" s="42">
        <v>355</v>
      </c>
      <c r="BI85" s="45"/>
      <c r="BJ85" s="142" t="s">
        <v>88</v>
      </c>
      <c r="BK85" s="55">
        <v>386</v>
      </c>
      <c r="BL85" s="102">
        <v>919</v>
      </c>
      <c r="BM85" s="102">
        <v>303</v>
      </c>
      <c r="BN85" s="55"/>
      <c r="BO85" s="42">
        <f t="shared" si="98"/>
        <v>1608</v>
      </c>
      <c r="BP85" s="42">
        <v>836</v>
      </c>
      <c r="BQ85" s="55"/>
      <c r="BR85" s="55"/>
      <c r="BS85" s="102">
        <v>13</v>
      </c>
      <c r="BT85" s="240">
        <v>9</v>
      </c>
    </row>
    <row r="86" spans="1:72" ht="18" customHeight="1">
      <c r="A86" s="142" t="s">
        <v>89</v>
      </c>
      <c r="B86" s="55">
        <v>4205</v>
      </c>
      <c r="C86" s="55">
        <v>2110</v>
      </c>
      <c r="D86" s="55">
        <v>2404</v>
      </c>
      <c r="E86" s="55">
        <v>1189</v>
      </c>
      <c r="F86" s="55">
        <v>1572</v>
      </c>
      <c r="G86" s="55">
        <v>677</v>
      </c>
      <c r="H86" s="55">
        <v>896</v>
      </c>
      <c r="I86" s="55">
        <v>395</v>
      </c>
      <c r="J86" s="55">
        <v>770</v>
      </c>
      <c r="K86" s="55">
        <v>323</v>
      </c>
      <c r="L86" s="40">
        <f t="shared" si="97"/>
        <v>9847</v>
      </c>
      <c r="M86" s="40">
        <f t="shared" si="97"/>
        <v>4694</v>
      </c>
      <c r="N86" s="55">
        <v>0</v>
      </c>
      <c r="O86" s="55"/>
      <c r="P86" s="55">
        <v>0</v>
      </c>
      <c r="Q86" s="55">
        <v>0</v>
      </c>
      <c r="R86" s="55"/>
      <c r="S86" s="55">
        <v>0</v>
      </c>
      <c r="T86" s="429">
        <f>N86+Q86</f>
        <v>0</v>
      </c>
      <c r="U86" s="429">
        <f>P86+S86</f>
        <v>0</v>
      </c>
      <c r="V86" s="247"/>
      <c r="W86" s="142" t="s">
        <v>89</v>
      </c>
      <c r="X86" s="55">
        <v>0</v>
      </c>
      <c r="Y86" s="55">
        <v>0</v>
      </c>
      <c r="Z86" s="55">
        <v>862</v>
      </c>
      <c r="AA86" s="55">
        <v>449</v>
      </c>
      <c r="AB86" s="55">
        <v>499</v>
      </c>
      <c r="AC86" s="55">
        <v>224</v>
      </c>
      <c r="AD86" s="55">
        <v>0</v>
      </c>
      <c r="AE86" s="55">
        <v>0</v>
      </c>
      <c r="AF86" s="55">
        <v>79</v>
      </c>
      <c r="AG86" s="55">
        <v>30</v>
      </c>
      <c r="AH86" s="191">
        <f t="shared" si="93"/>
        <v>1440</v>
      </c>
      <c r="AI86" s="191">
        <f t="shared" si="93"/>
        <v>703</v>
      </c>
      <c r="AJ86" s="55">
        <v>0</v>
      </c>
      <c r="AK86" s="55"/>
      <c r="AL86" s="55">
        <v>0</v>
      </c>
      <c r="AM86" s="55">
        <v>0</v>
      </c>
      <c r="AN86" s="55"/>
      <c r="AO86" s="55">
        <v>0</v>
      </c>
      <c r="AP86" s="429">
        <f>AJ86+AM86</f>
        <v>0</v>
      </c>
      <c r="AQ86" s="576"/>
      <c r="AR86" s="432">
        <f>AL86+AO86</f>
        <v>0</v>
      </c>
      <c r="AS86" s="45"/>
      <c r="AT86" s="142" t="s">
        <v>89</v>
      </c>
      <c r="AU86" s="54">
        <v>81</v>
      </c>
      <c r="AV86" s="54">
        <v>73</v>
      </c>
      <c r="AW86" s="54">
        <v>66</v>
      </c>
      <c r="AX86" s="54">
        <v>48</v>
      </c>
      <c r="AY86" s="54">
        <v>44</v>
      </c>
      <c r="AZ86" s="429">
        <f t="shared" si="94"/>
        <v>312</v>
      </c>
      <c r="BA86" s="54"/>
      <c r="BB86" s="54"/>
      <c r="BC86" s="429">
        <f t="shared" si="95"/>
        <v>0</v>
      </c>
      <c r="BD86" s="55">
        <v>168</v>
      </c>
      <c r="BE86" s="55">
        <v>0</v>
      </c>
      <c r="BF86" s="143">
        <v>5</v>
      </c>
      <c r="BG86" s="344">
        <v>69</v>
      </c>
      <c r="BI86" s="45"/>
      <c r="BJ86" s="142" t="s">
        <v>89</v>
      </c>
      <c r="BK86" s="55">
        <v>86</v>
      </c>
      <c r="BL86" s="102">
        <v>124</v>
      </c>
      <c r="BM86" s="102">
        <v>29</v>
      </c>
      <c r="BN86" s="55"/>
      <c r="BO86" s="42">
        <f t="shared" si="98"/>
        <v>239</v>
      </c>
      <c r="BP86" s="42">
        <v>77</v>
      </c>
      <c r="BQ86" s="55"/>
      <c r="BR86" s="55"/>
      <c r="BS86" s="102">
        <v>2</v>
      </c>
      <c r="BT86" s="240">
        <v>2</v>
      </c>
    </row>
    <row r="87" spans="1:72" ht="18" customHeight="1">
      <c r="A87" s="142" t="s">
        <v>90</v>
      </c>
      <c r="B87" s="55">
        <v>29795</v>
      </c>
      <c r="C87" s="55">
        <v>14583</v>
      </c>
      <c r="D87" s="55">
        <v>16576</v>
      </c>
      <c r="E87" s="55">
        <v>7919</v>
      </c>
      <c r="F87" s="55">
        <v>13032</v>
      </c>
      <c r="G87" s="55">
        <v>6194</v>
      </c>
      <c r="H87" s="55">
        <v>7896</v>
      </c>
      <c r="I87" s="55">
        <v>3598</v>
      </c>
      <c r="J87" s="55">
        <v>6184</v>
      </c>
      <c r="K87" s="55">
        <v>2663</v>
      </c>
      <c r="L87" s="40">
        <f t="shared" si="97"/>
        <v>73483</v>
      </c>
      <c r="M87" s="40">
        <f t="shared" si="97"/>
        <v>34957</v>
      </c>
      <c r="N87" s="55">
        <v>0</v>
      </c>
      <c r="O87" s="55"/>
      <c r="P87" s="55">
        <v>0</v>
      </c>
      <c r="Q87" s="55">
        <v>0</v>
      </c>
      <c r="R87" s="55"/>
      <c r="S87" s="55">
        <v>0</v>
      </c>
      <c r="T87" s="429">
        <f>N87+Q87</f>
        <v>0</v>
      </c>
      <c r="U87" s="429">
        <f>P87+S87</f>
        <v>0</v>
      </c>
      <c r="V87" s="247"/>
      <c r="W87" s="142" t="s">
        <v>90</v>
      </c>
      <c r="X87" s="55">
        <v>8243</v>
      </c>
      <c r="Y87" s="55">
        <v>3934</v>
      </c>
      <c r="Z87" s="55">
        <v>5117</v>
      </c>
      <c r="AA87" s="55">
        <v>2398</v>
      </c>
      <c r="AB87" s="55">
        <v>4083</v>
      </c>
      <c r="AC87" s="55">
        <v>1905</v>
      </c>
      <c r="AD87" s="55">
        <v>1622</v>
      </c>
      <c r="AE87" s="55">
        <v>735</v>
      </c>
      <c r="AF87" s="55">
        <v>1658</v>
      </c>
      <c r="AG87" s="55">
        <v>711</v>
      </c>
      <c r="AH87" s="191">
        <f t="shared" si="93"/>
        <v>20723</v>
      </c>
      <c r="AI87" s="191">
        <f t="shared" si="93"/>
        <v>9683</v>
      </c>
      <c r="AJ87" s="55">
        <v>0</v>
      </c>
      <c r="AK87" s="55"/>
      <c r="AL87" s="55">
        <v>0</v>
      </c>
      <c r="AM87" s="55">
        <v>0</v>
      </c>
      <c r="AN87" s="55"/>
      <c r="AO87" s="55">
        <v>0</v>
      </c>
      <c r="AP87" s="429">
        <f>AJ87+AM87</f>
        <v>0</v>
      </c>
      <c r="AQ87" s="576"/>
      <c r="AR87" s="432">
        <f>AL87+AO87</f>
        <v>0</v>
      </c>
      <c r="AS87" s="45"/>
      <c r="AT87" s="142" t="s">
        <v>90</v>
      </c>
      <c r="AU87" s="54">
        <v>476</v>
      </c>
      <c r="AV87" s="54">
        <v>406</v>
      </c>
      <c r="AW87" s="54">
        <v>384</v>
      </c>
      <c r="AX87" s="54">
        <v>296</v>
      </c>
      <c r="AY87" s="54">
        <v>261</v>
      </c>
      <c r="AZ87" s="429">
        <f t="shared" si="94"/>
        <v>1823</v>
      </c>
      <c r="BA87" s="54"/>
      <c r="BB87" s="54"/>
      <c r="BC87" s="429">
        <f t="shared" si="95"/>
        <v>0</v>
      </c>
      <c r="BD87" s="55">
        <v>1093</v>
      </c>
      <c r="BE87" s="55">
        <v>0</v>
      </c>
      <c r="BF87" s="143">
        <v>61</v>
      </c>
      <c r="BG87" s="42">
        <v>355</v>
      </c>
      <c r="BI87" s="45"/>
      <c r="BJ87" s="142" t="s">
        <v>90</v>
      </c>
      <c r="BK87" s="55">
        <v>312</v>
      </c>
      <c r="BL87" s="102">
        <v>1044</v>
      </c>
      <c r="BM87" s="102">
        <v>93</v>
      </c>
      <c r="BN87" s="55"/>
      <c r="BO87" s="42">
        <f t="shared" si="98"/>
        <v>1449</v>
      </c>
      <c r="BP87" s="42">
        <v>590</v>
      </c>
      <c r="BQ87" s="55"/>
      <c r="BR87" s="55"/>
      <c r="BS87" s="102">
        <v>10</v>
      </c>
      <c r="BT87" s="240">
        <v>5</v>
      </c>
    </row>
    <row r="88" spans="1:72" ht="18" customHeight="1">
      <c r="A88" s="142" t="s">
        <v>39</v>
      </c>
      <c r="B88" s="55">
        <v>15928</v>
      </c>
      <c r="C88" s="55">
        <v>7868</v>
      </c>
      <c r="D88" s="55">
        <v>7458</v>
      </c>
      <c r="E88" s="55">
        <v>3605</v>
      </c>
      <c r="F88" s="55">
        <v>4831</v>
      </c>
      <c r="G88" s="55">
        <v>2238</v>
      </c>
      <c r="H88" s="55">
        <v>2542</v>
      </c>
      <c r="I88" s="55">
        <v>1112</v>
      </c>
      <c r="J88" s="55">
        <v>1550</v>
      </c>
      <c r="K88" s="55">
        <v>617</v>
      </c>
      <c r="L88" s="40">
        <f t="shared" si="97"/>
        <v>32309</v>
      </c>
      <c r="M88" s="40">
        <f t="shared" si="97"/>
        <v>15440</v>
      </c>
      <c r="N88" s="55">
        <v>0</v>
      </c>
      <c r="O88" s="55"/>
      <c r="P88" s="55">
        <v>0</v>
      </c>
      <c r="Q88" s="55">
        <v>0</v>
      </c>
      <c r="R88" s="55"/>
      <c r="S88" s="55">
        <v>0</v>
      </c>
      <c r="T88" s="429">
        <f>N88+Q88</f>
        <v>0</v>
      </c>
      <c r="U88" s="429">
        <f>P88+S88</f>
        <v>0</v>
      </c>
      <c r="V88" s="247"/>
      <c r="W88" s="142" t="s">
        <v>39</v>
      </c>
      <c r="X88" s="55">
        <v>3344</v>
      </c>
      <c r="Y88" s="55">
        <v>1653</v>
      </c>
      <c r="Z88" s="55">
        <v>1986</v>
      </c>
      <c r="AA88" s="55">
        <v>951</v>
      </c>
      <c r="AB88" s="55">
        <v>1336</v>
      </c>
      <c r="AC88" s="55">
        <v>607</v>
      </c>
      <c r="AD88" s="55">
        <v>349</v>
      </c>
      <c r="AE88" s="55">
        <v>153</v>
      </c>
      <c r="AF88" s="55">
        <v>168</v>
      </c>
      <c r="AG88" s="55">
        <v>67</v>
      </c>
      <c r="AH88" s="191">
        <f t="shared" si="93"/>
        <v>7183</v>
      </c>
      <c r="AI88" s="191">
        <f t="shared" si="93"/>
        <v>3431</v>
      </c>
      <c r="AJ88" s="55">
        <v>0</v>
      </c>
      <c r="AK88" s="55"/>
      <c r="AL88" s="55">
        <v>0</v>
      </c>
      <c r="AM88" s="55">
        <v>0</v>
      </c>
      <c r="AN88" s="55"/>
      <c r="AO88" s="55">
        <v>0</v>
      </c>
      <c r="AP88" s="429">
        <f>AJ88+AM88</f>
        <v>0</v>
      </c>
      <c r="AQ88" s="576"/>
      <c r="AR88" s="432">
        <f>AL88+AO88</f>
        <v>0</v>
      </c>
      <c r="AS88" s="45"/>
      <c r="AT88" s="142" t="s">
        <v>39</v>
      </c>
      <c r="AU88" s="54">
        <v>280</v>
      </c>
      <c r="AV88" s="54">
        <v>256</v>
      </c>
      <c r="AW88" s="54">
        <v>226</v>
      </c>
      <c r="AX88" s="54">
        <v>169</v>
      </c>
      <c r="AY88" s="54">
        <v>129</v>
      </c>
      <c r="AZ88" s="429">
        <f t="shared" si="94"/>
        <v>1060</v>
      </c>
      <c r="BA88" s="54"/>
      <c r="BB88" s="54"/>
      <c r="BC88" s="429">
        <f t="shared" si="95"/>
        <v>0</v>
      </c>
      <c r="BD88" s="55">
        <v>538</v>
      </c>
      <c r="BE88" s="55">
        <v>0</v>
      </c>
      <c r="BF88" s="143">
        <v>73</v>
      </c>
      <c r="BG88" s="42">
        <v>263</v>
      </c>
      <c r="BI88" s="45"/>
      <c r="BJ88" s="142" t="s">
        <v>39</v>
      </c>
      <c r="BK88" s="55">
        <v>146</v>
      </c>
      <c r="BL88" s="102">
        <v>364</v>
      </c>
      <c r="BM88" s="102">
        <v>211</v>
      </c>
      <c r="BN88" s="55"/>
      <c r="BO88" s="42">
        <f t="shared" si="98"/>
        <v>721</v>
      </c>
      <c r="BP88" s="42">
        <v>226</v>
      </c>
      <c r="BQ88" s="55"/>
      <c r="BR88" s="55"/>
      <c r="BS88" s="102">
        <v>2</v>
      </c>
      <c r="BT88" s="240">
        <v>1</v>
      </c>
    </row>
    <row r="89" spans="1:72" ht="18" customHeight="1">
      <c r="A89" s="131" t="s">
        <v>164</v>
      </c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40"/>
      <c r="M89" s="40"/>
      <c r="N89" s="55"/>
      <c r="O89" s="55"/>
      <c r="P89" s="55"/>
      <c r="Q89" s="55"/>
      <c r="R89" s="55"/>
      <c r="S89" s="55"/>
      <c r="T89" s="429"/>
      <c r="U89" s="429"/>
      <c r="V89" s="247"/>
      <c r="W89" s="131" t="s">
        <v>164</v>
      </c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191"/>
      <c r="AI89" s="191"/>
      <c r="AJ89" s="55"/>
      <c r="AK89" s="55"/>
      <c r="AL89" s="55"/>
      <c r="AM89" s="55"/>
      <c r="AN89" s="55"/>
      <c r="AO89" s="55"/>
      <c r="AP89" s="429"/>
      <c r="AQ89" s="576"/>
      <c r="AR89" s="432"/>
      <c r="AS89" s="45"/>
      <c r="AT89" s="131" t="s">
        <v>164</v>
      </c>
      <c r="AU89" s="54"/>
      <c r="AV89" s="54"/>
      <c r="AW89" s="54"/>
      <c r="AX89" s="54"/>
      <c r="AY89" s="54"/>
      <c r="AZ89" s="429"/>
      <c r="BA89" s="54"/>
      <c r="BB89" s="54"/>
      <c r="BC89" s="429"/>
      <c r="BD89" s="55"/>
      <c r="BE89" s="55"/>
      <c r="BF89" s="143"/>
      <c r="BG89" s="42"/>
      <c r="BI89" s="45"/>
      <c r="BJ89" s="131" t="s">
        <v>164</v>
      </c>
      <c r="BK89" s="55"/>
      <c r="BL89" s="241"/>
      <c r="BM89" s="241"/>
      <c r="BN89" s="55"/>
      <c r="BO89" s="42"/>
      <c r="BP89" s="42"/>
      <c r="BQ89" s="55"/>
      <c r="BR89" s="55"/>
      <c r="BS89" s="241"/>
      <c r="BT89" s="242"/>
    </row>
    <row r="90" spans="1:72" ht="18" customHeight="1">
      <c r="A90" s="142" t="s">
        <v>186</v>
      </c>
      <c r="B90" s="55">
        <v>4372</v>
      </c>
      <c r="C90" s="55">
        <v>2134</v>
      </c>
      <c r="D90" s="55">
        <v>2760</v>
      </c>
      <c r="E90" s="55">
        <v>1346</v>
      </c>
      <c r="F90" s="55">
        <v>2177</v>
      </c>
      <c r="G90" s="55">
        <v>1078</v>
      </c>
      <c r="H90" s="55">
        <v>1336</v>
      </c>
      <c r="I90" s="55">
        <v>609</v>
      </c>
      <c r="J90" s="55">
        <v>1123</v>
      </c>
      <c r="K90" s="55">
        <v>537</v>
      </c>
      <c r="L90" s="40">
        <f t="shared" si="97"/>
        <v>11768</v>
      </c>
      <c r="M90" s="40">
        <f t="shared" si="97"/>
        <v>5704</v>
      </c>
      <c r="N90" s="55">
        <v>0</v>
      </c>
      <c r="O90" s="55"/>
      <c r="P90" s="55">
        <v>0</v>
      </c>
      <c r="Q90" s="55">
        <v>0</v>
      </c>
      <c r="R90" s="55"/>
      <c r="S90" s="55">
        <v>0</v>
      </c>
      <c r="T90" s="429">
        <f>N90+Q90</f>
        <v>0</v>
      </c>
      <c r="U90" s="429">
        <f>P90+S90</f>
        <v>0</v>
      </c>
      <c r="V90" s="247"/>
      <c r="W90" s="142" t="s">
        <v>186</v>
      </c>
      <c r="X90" s="55">
        <v>1575</v>
      </c>
      <c r="Y90" s="55">
        <v>737</v>
      </c>
      <c r="Z90" s="55">
        <v>1072</v>
      </c>
      <c r="AA90" s="55">
        <v>484</v>
      </c>
      <c r="AB90" s="55">
        <v>815</v>
      </c>
      <c r="AC90" s="55">
        <v>367</v>
      </c>
      <c r="AD90" s="55">
        <v>377</v>
      </c>
      <c r="AE90" s="55">
        <v>165</v>
      </c>
      <c r="AF90" s="55">
        <v>308</v>
      </c>
      <c r="AG90" s="55">
        <v>139</v>
      </c>
      <c r="AH90" s="191">
        <f t="shared" si="93"/>
        <v>4147</v>
      </c>
      <c r="AI90" s="191">
        <f t="shared" si="93"/>
        <v>1892</v>
      </c>
      <c r="AJ90" s="55">
        <v>0</v>
      </c>
      <c r="AK90" s="55"/>
      <c r="AL90" s="55">
        <v>0</v>
      </c>
      <c r="AM90" s="55">
        <v>0</v>
      </c>
      <c r="AN90" s="55"/>
      <c r="AO90" s="55">
        <v>0</v>
      </c>
      <c r="AP90" s="429">
        <f>AJ90+AM90</f>
        <v>0</v>
      </c>
      <c r="AQ90" s="576"/>
      <c r="AR90" s="432">
        <f>AL90+AO90</f>
        <v>0</v>
      </c>
      <c r="AS90" s="45"/>
      <c r="AT90" s="142" t="s">
        <v>186</v>
      </c>
      <c r="AU90" s="54">
        <v>100</v>
      </c>
      <c r="AV90" s="54">
        <v>97</v>
      </c>
      <c r="AW90" s="54">
        <v>86</v>
      </c>
      <c r="AX90" s="54">
        <v>54</v>
      </c>
      <c r="AY90" s="54">
        <v>51</v>
      </c>
      <c r="AZ90" s="429">
        <f t="shared" si="94"/>
        <v>388</v>
      </c>
      <c r="BA90" s="54"/>
      <c r="BB90" s="54"/>
      <c r="BC90" s="429">
        <f t="shared" si="95"/>
        <v>0</v>
      </c>
      <c r="BD90" s="5">
        <v>278</v>
      </c>
      <c r="BE90" s="55">
        <v>0</v>
      </c>
      <c r="BF90" s="143">
        <v>7</v>
      </c>
      <c r="BG90" s="42">
        <v>95</v>
      </c>
      <c r="BI90" s="45"/>
      <c r="BJ90" s="142" t="s">
        <v>186</v>
      </c>
      <c r="BK90" s="55">
        <v>101</v>
      </c>
      <c r="BL90" s="102">
        <v>155</v>
      </c>
      <c r="BM90" s="102">
        <v>43</v>
      </c>
      <c r="BN90" s="55"/>
      <c r="BO90" s="42">
        <f t="shared" si="98"/>
        <v>299</v>
      </c>
      <c r="BP90" s="42">
        <v>120</v>
      </c>
      <c r="BQ90" s="55"/>
      <c r="BR90" s="55"/>
      <c r="BS90" s="102">
        <v>3</v>
      </c>
      <c r="BT90" s="240">
        <v>1</v>
      </c>
    </row>
    <row r="91" spans="1:72" ht="18" customHeight="1">
      <c r="A91" s="142" t="s">
        <v>92</v>
      </c>
      <c r="B91" s="55">
        <v>15473</v>
      </c>
      <c r="C91" s="55">
        <v>7687</v>
      </c>
      <c r="D91" s="55">
        <v>10692</v>
      </c>
      <c r="E91" s="55">
        <v>5333</v>
      </c>
      <c r="F91" s="55">
        <v>8356</v>
      </c>
      <c r="G91" s="55">
        <v>4289</v>
      </c>
      <c r="H91" s="55">
        <v>5654</v>
      </c>
      <c r="I91" s="55">
        <v>2914</v>
      </c>
      <c r="J91" s="55">
        <v>3719</v>
      </c>
      <c r="K91" s="55">
        <v>2007</v>
      </c>
      <c r="L91" s="40">
        <f t="shared" si="97"/>
        <v>43894</v>
      </c>
      <c r="M91" s="40">
        <f t="shared" si="97"/>
        <v>22230</v>
      </c>
      <c r="N91" s="55">
        <v>0</v>
      </c>
      <c r="O91" s="55"/>
      <c r="P91" s="55">
        <v>0</v>
      </c>
      <c r="Q91" s="55">
        <v>0</v>
      </c>
      <c r="R91" s="55"/>
      <c r="S91" s="55">
        <v>0</v>
      </c>
      <c r="T91" s="429">
        <f>N91+Q91</f>
        <v>0</v>
      </c>
      <c r="U91" s="429">
        <f>P91+S91</f>
        <v>0</v>
      </c>
      <c r="V91" s="247"/>
      <c r="W91" s="142" t="s">
        <v>92</v>
      </c>
      <c r="X91" s="55">
        <v>1945</v>
      </c>
      <c r="Y91" s="55">
        <v>937</v>
      </c>
      <c r="Z91" s="55">
        <v>2699</v>
      </c>
      <c r="AA91" s="55">
        <v>1254</v>
      </c>
      <c r="AB91" s="55">
        <v>2263</v>
      </c>
      <c r="AC91" s="55">
        <v>1154</v>
      </c>
      <c r="AD91" s="55">
        <v>764</v>
      </c>
      <c r="AE91" s="55">
        <v>357</v>
      </c>
      <c r="AF91" s="55">
        <v>886</v>
      </c>
      <c r="AG91" s="55">
        <v>437</v>
      </c>
      <c r="AH91" s="191">
        <f t="shared" si="93"/>
        <v>8557</v>
      </c>
      <c r="AI91" s="191">
        <f t="shared" si="93"/>
        <v>4139</v>
      </c>
      <c r="AJ91" s="55">
        <v>0</v>
      </c>
      <c r="AK91" s="55"/>
      <c r="AL91" s="55">
        <v>0</v>
      </c>
      <c r="AM91" s="55">
        <v>0</v>
      </c>
      <c r="AN91" s="55"/>
      <c r="AO91" s="55">
        <v>0</v>
      </c>
      <c r="AP91" s="429">
        <f>AJ91+AM91</f>
        <v>0</v>
      </c>
      <c r="AQ91" s="576"/>
      <c r="AR91" s="432">
        <f>AL91+AO91</f>
        <v>0</v>
      </c>
      <c r="AS91" s="45"/>
      <c r="AT91" s="142" t="s">
        <v>92</v>
      </c>
      <c r="AU91" s="54">
        <v>355</v>
      </c>
      <c r="AV91" s="54">
        <v>333</v>
      </c>
      <c r="AW91" s="54">
        <v>310</v>
      </c>
      <c r="AX91" s="54">
        <v>261</v>
      </c>
      <c r="AY91" s="54">
        <v>225</v>
      </c>
      <c r="AZ91" s="429">
        <f t="shared" si="94"/>
        <v>1484</v>
      </c>
      <c r="BA91" s="54"/>
      <c r="BB91" s="54"/>
      <c r="BC91" s="429">
        <f t="shared" si="95"/>
        <v>0</v>
      </c>
      <c r="BD91" s="5">
        <v>873</v>
      </c>
      <c r="BE91" s="55">
        <v>0</v>
      </c>
      <c r="BF91" s="143">
        <v>231</v>
      </c>
      <c r="BG91" s="42">
        <v>316</v>
      </c>
      <c r="BI91" s="45"/>
      <c r="BJ91" s="142" t="s">
        <v>92</v>
      </c>
      <c r="BK91" s="55">
        <v>299</v>
      </c>
      <c r="BL91" s="103">
        <v>549</v>
      </c>
      <c r="BM91" s="102">
        <v>86</v>
      </c>
      <c r="BN91" s="55"/>
      <c r="BO91" s="42">
        <f t="shared" si="98"/>
        <v>934</v>
      </c>
      <c r="BP91" s="42">
        <v>605</v>
      </c>
      <c r="BQ91" s="55"/>
      <c r="BR91" s="55"/>
      <c r="BS91" s="102">
        <v>18</v>
      </c>
      <c r="BT91" s="240">
        <v>8</v>
      </c>
    </row>
    <row r="92" spans="1:72" ht="18" customHeight="1">
      <c r="A92" s="142" t="s">
        <v>93</v>
      </c>
      <c r="B92" s="55">
        <v>22901</v>
      </c>
      <c r="C92" s="55">
        <v>11219</v>
      </c>
      <c r="D92" s="55">
        <v>13219</v>
      </c>
      <c r="E92" s="55">
        <v>6344</v>
      </c>
      <c r="F92" s="55">
        <v>10177</v>
      </c>
      <c r="G92" s="55">
        <v>4806</v>
      </c>
      <c r="H92" s="55">
        <v>5286</v>
      </c>
      <c r="I92" s="55">
        <v>2585</v>
      </c>
      <c r="J92" s="55">
        <v>4369</v>
      </c>
      <c r="K92" s="55">
        <v>2101</v>
      </c>
      <c r="L92" s="40">
        <f t="shared" si="97"/>
        <v>55952</v>
      </c>
      <c r="M92" s="40">
        <f t="shared" si="97"/>
        <v>27055</v>
      </c>
      <c r="N92" s="55">
        <v>0</v>
      </c>
      <c r="O92" s="55"/>
      <c r="P92" s="55">
        <v>0</v>
      </c>
      <c r="Q92" s="55">
        <v>0</v>
      </c>
      <c r="R92" s="55"/>
      <c r="S92" s="55">
        <v>0</v>
      </c>
      <c r="T92" s="429">
        <f>N92+Q92</f>
        <v>0</v>
      </c>
      <c r="U92" s="429">
        <f>P92+S92</f>
        <v>0</v>
      </c>
      <c r="V92" s="247"/>
      <c r="W92" s="142" t="s">
        <v>93</v>
      </c>
      <c r="X92" s="55">
        <v>8187</v>
      </c>
      <c r="Y92" s="55">
        <v>3931</v>
      </c>
      <c r="Z92" s="55">
        <v>5328</v>
      </c>
      <c r="AA92" s="55">
        <v>2498</v>
      </c>
      <c r="AB92" s="55">
        <v>4067</v>
      </c>
      <c r="AC92" s="55">
        <v>1856</v>
      </c>
      <c r="AD92" s="55">
        <v>1365</v>
      </c>
      <c r="AE92" s="55">
        <v>627</v>
      </c>
      <c r="AF92" s="55">
        <v>1431</v>
      </c>
      <c r="AG92" s="55">
        <v>655</v>
      </c>
      <c r="AH92" s="191">
        <f t="shared" si="93"/>
        <v>20378</v>
      </c>
      <c r="AI92" s="191">
        <f t="shared" si="93"/>
        <v>9567</v>
      </c>
      <c r="AJ92" s="55">
        <v>0</v>
      </c>
      <c r="AK92" s="55"/>
      <c r="AL92" s="55">
        <v>0</v>
      </c>
      <c r="AM92" s="55">
        <v>0</v>
      </c>
      <c r="AN92" s="55"/>
      <c r="AO92" s="55">
        <v>0</v>
      </c>
      <c r="AP92" s="429">
        <f>AJ92+AM92</f>
        <v>0</v>
      </c>
      <c r="AQ92" s="576"/>
      <c r="AR92" s="432">
        <f>AL92+AO92</f>
        <v>0</v>
      </c>
      <c r="AS92" s="45"/>
      <c r="AT92" s="142" t="s">
        <v>93</v>
      </c>
      <c r="AU92" s="54">
        <v>442</v>
      </c>
      <c r="AV92" s="54">
        <v>414</v>
      </c>
      <c r="AW92" s="54">
        <v>388</v>
      </c>
      <c r="AX92" s="54">
        <v>215</v>
      </c>
      <c r="AY92" s="54">
        <v>207</v>
      </c>
      <c r="AZ92" s="429">
        <f t="shared" si="94"/>
        <v>1666</v>
      </c>
      <c r="BA92" s="54"/>
      <c r="BB92" s="54"/>
      <c r="BC92" s="429">
        <f t="shared" si="95"/>
        <v>0</v>
      </c>
      <c r="BD92" s="55">
        <v>1260</v>
      </c>
      <c r="BE92" s="55">
        <v>0</v>
      </c>
      <c r="BF92" s="143">
        <v>28</v>
      </c>
      <c r="BG92" s="42">
        <v>390</v>
      </c>
      <c r="BI92" s="45"/>
      <c r="BJ92" s="142" t="s">
        <v>93</v>
      </c>
      <c r="BK92" s="55">
        <v>390</v>
      </c>
      <c r="BL92" s="102">
        <v>762</v>
      </c>
      <c r="BM92" s="102">
        <v>136</v>
      </c>
      <c r="BN92" s="55"/>
      <c r="BO92" s="42">
        <f t="shared" si="98"/>
        <v>1288</v>
      </c>
      <c r="BP92" s="42">
        <v>597</v>
      </c>
      <c r="BQ92" s="55"/>
      <c r="BR92" s="55"/>
      <c r="BS92" s="102">
        <v>15</v>
      </c>
      <c r="BT92" s="240">
        <v>11</v>
      </c>
    </row>
    <row r="93" spans="1:72" ht="18" customHeight="1">
      <c r="A93" s="142" t="s">
        <v>40</v>
      </c>
      <c r="B93" s="55">
        <v>16012</v>
      </c>
      <c r="C93" s="55">
        <v>8044</v>
      </c>
      <c r="D93" s="55">
        <v>8284</v>
      </c>
      <c r="E93" s="55">
        <v>4032</v>
      </c>
      <c r="F93" s="55">
        <v>6297</v>
      </c>
      <c r="G93" s="55">
        <v>3052</v>
      </c>
      <c r="H93" s="55">
        <v>3617</v>
      </c>
      <c r="I93" s="55">
        <v>1753</v>
      </c>
      <c r="J93" s="55">
        <v>2787</v>
      </c>
      <c r="K93" s="55">
        <v>1337</v>
      </c>
      <c r="L93" s="40">
        <f t="shared" si="97"/>
        <v>36997</v>
      </c>
      <c r="M93" s="40">
        <f t="shared" si="97"/>
        <v>18218</v>
      </c>
      <c r="N93" s="55">
        <v>0</v>
      </c>
      <c r="O93" s="55"/>
      <c r="P93" s="55">
        <v>0</v>
      </c>
      <c r="Q93" s="55">
        <v>0</v>
      </c>
      <c r="R93" s="55"/>
      <c r="S93" s="55">
        <v>0</v>
      </c>
      <c r="T93" s="429">
        <f>N93+Q93</f>
        <v>0</v>
      </c>
      <c r="U93" s="429">
        <f>P93+S93</f>
        <v>0</v>
      </c>
      <c r="V93" s="247"/>
      <c r="W93" s="142" t="s">
        <v>40</v>
      </c>
      <c r="X93" s="55">
        <v>6618</v>
      </c>
      <c r="Y93" s="55">
        <v>3228</v>
      </c>
      <c r="Z93" s="55">
        <v>3562</v>
      </c>
      <c r="AA93" s="55">
        <v>1671</v>
      </c>
      <c r="AB93" s="55">
        <v>2620</v>
      </c>
      <c r="AC93" s="55">
        <v>1226</v>
      </c>
      <c r="AD93" s="55">
        <v>1018</v>
      </c>
      <c r="AE93" s="55">
        <v>512</v>
      </c>
      <c r="AF93" s="55">
        <v>922</v>
      </c>
      <c r="AG93" s="55">
        <v>434</v>
      </c>
      <c r="AH93" s="191">
        <f t="shared" si="93"/>
        <v>14740</v>
      </c>
      <c r="AI93" s="191">
        <f t="shared" si="93"/>
        <v>7071</v>
      </c>
      <c r="AJ93" s="55">
        <v>0</v>
      </c>
      <c r="AK93" s="55"/>
      <c r="AL93" s="55">
        <v>0</v>
      </c>
      <c r="AM93" s="55">
        <v>0</v>
      </c>
      <c r="AN93" s="55"/>
      <c r="AO93" s="55">
        <v>0</v>
      </c>
      <c r="AP93" s="429">
        <f>AJ93+AM93</f>
        <v>0</v>
      </c>
      <c r="AQ93" s="576"/>
      <c r="AR93" s="432">
        <f>AL93+AO93</f>
        <v>0</v>
      </c>
      <c r="AS93" s="45"/>
      <c r="AT93" s="142" t="s">
        <v>40</v>
      </c>
      <c r="AU93" s="54">
        <v>280</v>
      </c>
      <c r="AV93" s="54">
        <v>264</v>
      </c>
      <c r="AW93" s="54">
        <v>247</v>
      </c>
      <c r="AX93" s="54">
        <v>186</v>
      </c>
      <c r="AY93" s="54">
        <v>181</v>
      </c>
      <c r="AZ93" s="429">
        <f t="shared" si="94"/>
        <v>1158</v>
      </c>
      <c r="BA93" s="54"/>
      <c r="BB93" s="54"/>
      <c r="BC93" s="429">
        <f t="shared" si="95"/>
        <v>0</v>
      </c>
      <c r="BD93" s="55">
        <v>909</v>
      </c>
      <c r="BE93" s="55">
        <v>0</v>
      </c>
      <c r="BF93" s="143">
        <v>23</v>
      </c>
      <c r="BG93" s="42">
        <v>243</v>
      </c>
      <c r="BI93" s="45"/>
      <c r="BJ93" s="142" t="s">
        <v>40</v>
      </c>
      <c r="BK93" s="55">
        <v>290</v>
      </c>
      <c r="BL93" s="102">
        <v>465</v>
      </c>
      <c r="BM93" s="102">
        <v>118</v>
      </c>
      <c r="BN93" s="55"/>
      <c r="BO93" s="42">
        <f t="shared" si="98"/>
        <v>873</v>
      </c>
      <c r="BP93" s="42">
        <v>338</v>
      </c>
      <c r="BQ93" s="55"/>
      <c r="BR93" s="55"/>
      <c r="BS93" s="102">
        <v>9</v>
      </c>
      <c r="BT93" s="240">
        <v>2</v>
      </c>
    </row>
    <row r="94" spans="1:72" ht="18" customHeight="1">
      <c r="A94" s="142" t="s">
        <v>41</v>
      </c>
      <c r="B94" s="55">
        <v>3367</v>
      </c>
      <c r="C94" s="55">
        <v>1611</v>
      </c>
      <c r="D94" s="55">
        <v>3012</v>
      </c>
      <c r="E94" s="55">
        <v>1494</v>
      </c>
      <c r="F94" s="55">
        <v>3424</v>
      </c>
      <c r="G94" s="55">
        <v>1681</v>
      </c>
      <c r="H94" s="55">
        <v>3352</v>
      </c>
      <c r="I94" s="55">
        <v>1686</v>
      </c>
      <c r="J94" s="55">
        <v>2850</v>
      </c>
      <c r="K94" s="55">
        <v>1468</v>
      </c>
      <c r="L94" s="40">
        <f t="shared" si="97"/>
        <v>16005</v>
      </c>
      <c r="M94" s="40">
        <f t="shared" si="97"/>
        <v>7940</v>
      </c>
      <c r="N94" s="55">
        <v>0</v>
      </c>
      <c r="O94" s="55"/>
      <c r="P94" s="55">
        <v>0</v>
      </c>
      <c r="Q94" s="55">
        <v>0</v>
      </c>
      <c r="R94" s="55"/>
      <c r="S94" s="55">
        <v>0</v>
      </c>
      <c r="T94" s="429">
        <f>N94+Q94</f>
        <v>0</v>
      </c>
      <c r="U94" s="429">
        <f>P94+S94</f>
        <v>0</v>
      </c>
      <c r="V94" s="247"/>
      <c r="W94" s="142" t="s">
        <v>41</v>
      </c>
      <c r="X94" s="55">
        <v>863</v>
      </c>
      <c r="Y94" s="55">
        <v>385</v>
      </c>
      <c r="Z94" s="55">
        <v>512</v>
      </c>
      <c r="AA94" s="55">
        <v>236</v>
      </c>
      <c r="AB94" s="55">
        <v>733</v>
      </c>
      <c r="AC94" s="55">
        <v>335</v>
      </c>
      <c r="AD94" s="55">
        <v>667</v>
      </c>
      <c r="AE94" s="55">
        <v>323</v>
      </c>
      <c r="AF94" s="55">
        <v>417</v>
      </c>
      <c r="AG94" s="55">
        <v>210</v>
      </c>
      <c r="AH94" s="191">
        <f t="shared" si="93"/>
        <v>3192</v>
      </c>
      <c r="AI94" s="191">
        <f t="shared" si="93"/>
        <v>1489</v>
      </c>
      <c r="AJ94" s="55">
        <v>0</v>
      </c>
      <c r="AK94" s="55"/>
      <c r="AL94" s="55">
        <v>0</v>
      </c>
      <c r="AM94" s="55">
        <v>0</v>
      </c>
      <c r="AN94" s="55"/>
      <c r="AO94" s="55">
        <v>0</v>
      </c>
      <c r="AP94" s="429">
        <f>AJ94+AM94</f>
        <v>0</v>
      </c>
      <c r="AQ94" s="576"/>
      <c r="AR94" s="432">
        <f>AL94+AO94</f>
        <v>0</v>
      </c>
      <c r="AS94" s="45"/>
      <c r="AT94" s="142" t="s">
        <v>41</v>
      </c>
      <c r="AU94" s="54">
        <v>67</v>
      </c>
      <c r="AV94" s="54">
        <v>69</v>
      </c>
      <c r="AW94" s="54">
        <v>73</v>
      </c>
      <c r="AX94" s="54">
        <v>75</v>
      </c>
      <c r="AY94" s="54">
        <v>69</v>
      </c>
      <c r="AZ94" s="429">
        <f t="shared" si="94"/>
        <v>353</v>
      </c>
      <c r="BA94" s="54"/>
      <c r="BB94" s="54"/>
      <c r="BC94" s="429">
        <f t="shared" si="95"/>
        <v>0</v>
      </c>
      <c r="BD94" s="55">
        <v>214</v>
      </c>
      <c r="BE94" s="55">
        <v>0</v>
      </c>
      <c r="BF94" s="143">
        <v>2</v>
      </c>
      <c r="BG94" s="42">
        <v>24</v>
      </c>
      <c r="BI94" s="45"/>
      <c r="BJ94" s="142" t="s">
        <v>41</v>
      </c>
      <c r="BK94" s="55">
        <v>317</v>
      </c>
      <c r="BL94" s="102">
        <v>81</v>
      </c>
      <c r="BM94" s="102">
        <v>88</v>
      </c>
      <c r="BN94" s="102">
        <v>4</v>
      </c>
      <c r="BO94" s="42">
        <f t="shared" si="98"/>
        <v>490</v>
      </c>
      <c r="BP94" s="42">
        <v>400</v>
      </c>
      <c r="BQ94" s="102"/>
      <c r="BR94" s="102"/>
      <c r="BS94" s="102">
        <v>62</v>
      </c>
      <c r="BT94" s="240">
        <v>49</v>
      </c>
    </row>
    <row r="95" spans="1:72" ht="18" customHeight="1">
      <c r="A95" s="142" t="s">
        <v>94</v>
      </c>
      <c r="B95" s="55">
        <v>12020</v>
      </c>
      <c r="C95" s="55">
        <v>5830</v>
      </c>
      <c r="D95" s="55">
        <v>11021</v>
      </c>
      <c r="E95" s="55">
        <v>5354</v>
      </c>
      <c r="F95" s="55">
        <v>9054</v>
      </c>
      <c r="G95" s="55">
        <v>4488</v>
      </c>
      <c r="H95" s="55">
        <v>5670</v>
      </c>
      <c r="I95" s="55">
        <v>2872</v>
      </c>
      <c r="J95" s="55">
        <v>4436</v>
      </c>
      <c r="K95" s="55">
        <v>2335</v>
      </c>
      <c r="L95" s="40">
        <f t="shared" si="97"/>
        <v>42201</v>
      </c>
      <c r="M95" s="40">
        <f t="shared" si="97"/>
        <v>20879</v>
      </c>
      <c r="N95" s="55">
        <v>0</v>
      </c>
      <c r="O95" s="55"/>
      <c r="P95" s="55">
        <v>0</v>
      </c>
      <c r="Q95" s="55">
        <v>0</v>
      </c>
      <c r="R95" s="55"/>
      <c r="S95" s="55">
        <v>0</v>
      </c>
      <c r="T95" s="429">
        <f>N95+Q95</f>
        <v>0</v>
      </c>
      <c r="U95" s="429">
        <f>P95+S95</f>
        <v>0</v>
      </c>
      <c r="V95" s="247"/>
      <c r="W95" s="142" t="s">
        <v>94</v>
      </c>
      <c r="X95" s="55">
        <v>759</v>
      </c>
      <c r="Y95" s="55">
        <v>356</v>
      </c>
      <c r="Z95" s="55">
        <v>3344</v>
      </c>
      <c r="AA95" s="55">
        <v>1499</v>
      </c>
      <c r="AB95" s="55">
        <v>2551</v>
      </c>
      <c r="AC95" s="55">
        <v>1194</v>
      </c>
      <c r="AD95" s="55">
        <v>373</v>
      </c>
      <c r="AE95" s="55">
        <v>162</v>
      </c>
      <c r="AF95" s="55">
        <v>815</v>
      </c>
      <c r="AG95" s="55">
        <v>428</v>
      </c>
      <c r="AH95" s="191">
        <f t="shared" si="93"/>
        <v>7842</v>
      </c>
      <c r="AI95" s="191">
        <f t="shared" si="93"/>
        <v>3639</v>
      </c>
      <c r="AJ95" s="55">
        <v>0</v>
      </c>
      <c r="AK95" s="55"/>
      <c r="AL95" s="55">
        <v>0</v>
      </c>
      <c r="AM95" s="55">
        <v>0</v>
      </c>
      <c r="AN95" s="55"/>
      <c r="AO95" s="55">
        <v>0</v>
      </c>
      <c r="AP95" s="429">
        <f>AJ95+AM95</f>
        <v>0</v>
      </c>
      <c r="AQ95" s="576"/>
      <c r="AR95" s="432">
        <f>AL95+AO95</f>
        <v>0</v>
      </c>
      <c r="AS95" s="45"/>
      <c r="AT95" s="142" t="s">
        <v>94</v>
      </c>
      <c r="AU95" s="54">
        <v>324</v>
      </c>
      <c r="AV95" s="54">
        <v>332</v>
      </c>
      <c r="AW95" s="54">
        <v>324</v>
      </c>
      <c r="AX95" s="54">
        <v>255</v>
      </c>
      <c r="AY95" s="54">
        <v>236</v>
      </c>
      <c r="AZ95" s="429">
        <f t="shared" si="94"/>
        <v>1471</v>
      </c>
      <c r="BA95" s="54"/>
      <c r="BB95" s="54"/>
      <c r="BC95" s="429">
        <f t="shared" si="95"/>
        <v>0</v>
      </c>
      <c r="BD95" s="55">
        <v>896</v>
      </c>
      <c r="BE95" s="55"/>
      <c r="BF95" s="143">
        <v>12</v>
      </c>
      <c r="BG95" s="42">
        <v>305</v>
      </c>
      <c r="BI95" s="45"/>
      <c r="BJ95" s="142" t="s">
        <v>94</v>
      </c>
      <c r="BK95" s="55">
        <v>301</v>
      </c>
      <c r="BL95" s="102">
        <v>531</v>
      </c>
      <c r="BM95" s="102">
        <v>137</v>
      </c>
      <c r="BN95" s="55"/>
      <c r="BO95" s="42">
        <f t="shared" si="98"/>
        <v>969</v>
      </c>
      <c r="BP95" s="42">
        <v>517</v>
      </c>
      <c r="BQ95" s="55"/>
      <c r="BR95" s="55"/>
      <c r="BS95" s="102">
        <v>6</v>
      </c>
      <c r="BT95" s="240">
        <v>2</v>
      </c>
    </row>
    <row r="96" spans="1:72" ht="18" customHeight="1">
      <c r="A96" s="142" t="s">
        <v>42</v>
      </c>
      <c r="B96" s="55">
        <v>10741</v>
      </c>
      <c r="C96" s="55">
        <v>5387</v>
      </c>
      <c r="D96" s="55">
        <v>7483</v>
      </c>
      <c r="E96" s="55">
        <v>3730</v>
      </c>
      <c r="F96" s="55">
        <v>6022</v>
      </c>
      <c r="G96" s="55">
        <v>3019</v>
      </c>
      <c r="H96" s="55">
        <v>3903</v>
      </c>
      <c r="I96" s="55">
        <v>2076</v>
      </c>
      <c r="J96" s="55">
        <v>2556</v>
      </c>
      <c r="K96" s="55">
        <v>1255</v>
      </c>
      <c r="L96" s="40">
        <f t="shared" si="97"/>
        <v>30705</v>
      </c>
      <c r="M96" s="40">
        <f t="shared" si="97"/>
        <v>15467</v>
      </c>
      <c r="N96" s="55">
        <v>1538</v>
      </c>
      <c r="O96" s="55"/>
      <c r="P96" s="55">
        <v>762</v>
      </c>
      <c r="Q96" s="55">
        <v>1333</v>
      </c>
      <c r="R96" s="55"/>
      <c r="S96" s="55">
        <v>665</v>
      </c>
      <c r="T96" s="429">
        <f>N96+Q96</f>
        <v>2871</v>
      </c>
      <c r="U96" s="429">
        <f>P96+S96</f>
        <v>1427</v>
      </c>
      <c r="V96" s="247"/>
      <c r="W96" s="142" t="s">
        <v>42</v>
      </c>
      <c r="X96" s="55">
        <v>3895</v>
      </c>
      <c r="Y96" s="55">
        <v>1922</v>
      </c>
      <c r="Z96" s="55">
        <v>2909</v>
      </c>
      <c r="AA96" s="55">
        <v>1426</v>
      </c>
      <c r="AB96" s="55">
        <v>2362</v>
      </c>
      <c r="AC96" s="55">
        <v>1107</v>
      </c>
      <c r="AD96" s="55">
        <v>1134</v>
      </c>
      <c r="AE96" s="55">
        <v>578</v>
      </c>
      <c r="AF96" s="55">
        <v>525</v>
      </c>
      <c r="AG96" s="55">
        <v>248</v>
      </c>
      <c r="AH96" s="191">
        <f t="shared" si="93"/>
        <v>10825</v>
      </c>
      <c r="AI96" s="191">
        <f t="shared" si="93"/>
        <v>5281</v>
      </c>
      <c r="AJ96" s="55">
        <v>286</v>
      </c>
      <c r="AK96" s="55"/>
      <c r="AL96" s="55">
        <v>121</v>
      </c>
      <c r="AM96" s="55">
        <v>150</v>
      </c>
      <c r="AN96" s="55"/>
      <c r="AO96" s="55">
        <v>60</v>
      </c>
      <c r="AP96" s="429">
        <f>AJ96+AM96</f>
        <v>436</v>
      </c>
      <c r="AQ96" s="576"/>
      <c r="AR96" s="432">
        <f>AL96+AO96</f>
        <v>181</v>
      </c>
      <c r="AS96" s="45"/>
      <c r="AT96" s="142" t="s">
        <v>42</v>
      </c>
      <c r="AU96" s="54">
        <v>249</v>
      </c>
      <c r="AV96" s="54">
        <v>252</v>
      </c>
      <c r="AW96" s="54">
        <v>214</v>
      </c>
      <c r="AX96" s="54">
        <v>156</v>
      </c>
      <c r="AY96" s="54">
        <v>116</v>
      </c>
      <c r="AZ96" s="429">
        <f t="shared" si="94"/>
        <v>987</v>
      </c>
      <c r="BA96" s="54">
        <v>37</v>
      </c>
      <c r="BB96" s="54">
        <v>33</v>
      </c>
      <c r="BC96" s="429">
        <f t="shared" si="95"/>
        <v>70</v>
      </c>
      <c r="BD96" s="5">
        <v>603</v>
      </c>
      <c r="BE96" s="55">
        <v>53</v>
      </c>
      <c r="BF96" s="143">
        <v>64</v>
      </c>
      <c r="BG96" s="42">
        <v>224</v>
      </c>
      <c r="BI96" s="45"/>
      <c r="BJ96" s="142" t="s">
        <v>42</v>
      </c>
      <c r="BK96" s="55">
        <v>240</v>
      </c>
      <c r="BL96" s="102">
        <v>421</v>
      </c>
      <c r="BM96" s="102">
        <v>103</v>
      </c>
      <c r="BN96" s="55"/>
      <c r="BO96" s="42">
        <f t="shared" si="98"/>
        <v>764</v>
      </c>
      <c r="BP96" s="42">
        <v>429</v>
      </c>
      <c r="BQ96" s="102">
        <v>62</v>
      </c>
      <c r="BR96" s="55"/>
      <c r="BS96" s="102">
        <v>23</v>
      </c>
      <c r="BT96" s="240">
        <v>18</v>
      </c>
    </row>
    <row r="97" spans="1:75" ht="18" customHeight="1">
      <c r="A97" s="131" t="s">
        <v>165</v>
      </c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40"/>
      <c r="M97" s="40"/>
      <c r="N97" s="55"/>
      <c r="O97" s="55"/>
      <c r="P97" s="55"/>
      <c r="Q97" s="55"/>
      <c r="R97" s="55"/>
      <c r="S97" s="55"/>
      <c r="T97" s="429"/>
      <c r="U97" s="429"/>
      <c r="V97" s="247"/>
      <c r="W97" s="142" t="s">
        <v>165</v>
      </c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191"/>
      <c r="AI97" s="191"/>
      <c r="AJ97" s="55"/>
      <c r="AK97" s="55"/>
      <c r="AL97" s="55"/>
      <c r="AM97" s="55"/>
      <c r="AN97" s="55"/>
      <c r="AO97" s="55"/>
      <c r="AP97" s="429"/>
      <c r="AQ97" s="576"/>
      <c r="AR97" s="432"/>
      <c r="AS97" s="45"/>
      <c r="AT97" s="131" t="s">
        <v>165</v>
      </c>
      <c r="AU97" s="54"/>
      <c r="AV97" s="54"/>
      <c r="AW97" s="54"/>
      <c r="AX97" s="54"/>
      <c r="AY97" s="54"/>
      <c r="AZ97" s="429"/>
      <c r="BA97" s="54"/>
      <c r="BB97" s="54"/>
      <c r="BC97" s="429"/>
      <c r="BD97" s="55"/>
      <c r="BE97" s="55"/>
      <c r="BF97" s="143"/>
      <c r="BG97" s="42"/>
      <c r="BI97" s="45"/>
      <c r="BJ97" s="131" t="s">
        <v>165</v>
      </c>
      <c r="BK97" s="55"/>
      <c r="BL97" s="241"/>
      <c r="BM97" s="241"/>
      <c r="BN97" s="55"/>
      <c r="BO97" s="42"/>
      <c r="BP97" s="42"/>
      <c r="BQ97" s="55"/>
      <c r="BR97" s="55"/>
      <c r="BS97" s="241"/>
      <c r="BT97" s="242"/>
    </row>
    <row r="98" spans="1:75" ht="18" customHeight="1">
      <c r="A98" s="142" t="s">
        <v>95</v>
      </c>
      <c r="B98" s="55">
        <v>1443</v>
      </c>
      <c r="C98" s="55">
        <v>684</v>
      </c>
      <c r="D98" s="55">
        <v>771</v>
      </c>
      <c r="E98" s="55">
        <v>397</v>
      </c>
      <c r="F98" s="55">
        <v>483</v>
      </c>
      <c r="G98" s="55">
        <v>212</v>
      </c>
      <c r="H98" s="55">
        <v>328</v>
      </c>
      <c r="I98" s="55">
        <v>163</v>
      </c>
      <c r="J98" s="55">
        <v>171</v>
      </c>
      <c r="K98" s="55">
        <v>74</v>
      </c>
      <c r="L98" s="40">
        <f t="shared" si="97"/>
        <v>3196</v>
      </c>
      <c r="M98" s="40">
        <f t="shared" si="97"/>
        <v>1530</v>
      </c>
      <c r="N98" s="55">
        <v>0</v>
      </c>
      <c r="O98" s="55"/>
      <c r="P98" s="55">
        <v>0</v>
      </c>
      <c r="Q98" s="55">
        <v>0</v>
      </c>
      <c r="R98" s="55"/>
      <c r="S98" s="55">
        <v>0</v>
      </c>
      <c r="T98" s="429">
        <f>N98+Q98</f>
        <v>0</v>
      </c>
      <c r="U98" s="429">
        <f>P98+S98</f>
        <v>0</v>
      </c>
      <c r="V98" s="247"/>
      <c r="W98" s="142" t="s">
        <v>95</v>
      </c>
      <c r="X98" s="55">
        <v>609</v>
      </c>
      <c r="Y98" s="55">
        <v>258</v>
      </c>
      <c r="Z98" s="55">
        <v>240</v>
      </c>
      <c r="AA98" s="55">
        <v>110</v>
      </c>
      <c r="AB98" s="55">
        <v>157</v>
      </c>
      <c r="AC98" s="55">
        <v>71</v>
      </c>
      <c r="AD98" s="55">
        <v>102</v>
      </c>
      <c r="AE98" s="55">
        <v>54</v>
      </c>
      <c r="AF98" s="55">
        <v>62</v>
      </c>
      <c r="AG98" s="55">
        <v>24</v>
      </c>
      <c r="AH98" s="191">
        <f t="shared" si="93"/>
        <v>1170</v>
      </c>
      <c r="AI98" s="191">
        <f t="shared" si="93"/>
        <v>517</v>
      </c>
      <c r="AJ98" s="55">
        <v>0</v>
      </c>
      <c r="AK98" s="55"/>
      <c r="AL98" s="55">
        <v>0</v>
      </c>
      <c r="AM98" s="55">
        <v>0</v>
      </c>
      <c r="AN98" s="55"/>
      <c r="AO98" s="55">
        <v>0</v>
      </c>
      <c r="AP98" s="429">
        <f>AJ98+AM98</f>
        <v>0</v>
      </c>
      <c r="AQ98" s="576"/>
      <c r="AR98" s="432">
        <f>AL98+AO98</f>
        <v>0</v>
      </c>
      <c r="AS98" s="45"/>
      <c r="AT98" s="142" t="s">
        <v>95</v>
      </c>
      <c r="AU98" s="54">
        <v>30</v>
      </c>
      <c r="AV98" s="54">
        <v>25</v>
      </c>
      <c r="AW98" s="54">
        <v>21</v>
      </c>
      <c r="AX98" s="54">
        <v>18</v>
      </c>
      <c r="AY98" s="54">
        <v>16</v>
      </c>
      <c r="AZ98" s="429">
        <f t="shared" si="94"/>
        <v>110</v>
      </c>
      <c r="BA98" s="54"/>
      <c r="BB98" s="54"/>
      <c r="BC98" s="429">
        <f t="shared" si="95"/>
        <v>0</v>
      </c>
      <c r="BD98" s="55">
        <v>57</v>
      </c>
      <c r="BE98" s="55">
        <v>0</v>
      </c>
      <c r="BF98" s="143">
        <v>3</v>
      </c>
      <c r="BG98" s="42">
        <v>21</v>
      </c>
      <c r="BI98" s="45"/>
      <c r="BJ98" s="142" t="s">
        <v>95</v>
      </c>
      <c r="BK98" s="55">
        <v>16</v>
      </c>
      <c r="BL98" s="102">
        <v>42</v>
      </c>
      <c r="BM98" s="102">
        <v>20</v>
      </c>
      <c r="BN98" s="55"/>
      <c r="BO98" s="42">
        <f t="shared" si="98"/>
        <v>78</v>
      </c>
      <c r="BP98" s="42">
        <v>30</v>
      </c>
      <c r="BQ98" s="55"/>
      <c r="BR98" s="55"/>
      <c r="BS98" s="241"/>
      <c r="BT98" s="242"/>
    </row>
    <row r="99" spans="1:75" ht="18" customHeight="1">
      <c r="A99" s="142" t="s">
        <v>43</v>
      </c>
      <c r="B99" s="55">
        <v>8230</v>
      </c>
      <c r="C99" s="55">
        <v>4045</v>
      </c>
      <c r="D99" s="55">
        <v>5871</v>
      </c>
      <c r="E99" s="55">
        <v>2901</v>
      </c>
      <c r="F99" s="55">
        <v>4811</v>
      </c>
      <c r="G99" s="55">
        <v>2403</v>
      </c>
      <c r="H99" s="55">
        <v>3236</v>
      </c>
      <c r="I99" s="55">
        <v>1617</v>
      </c>
      <c r="J99" s="55">
        <v>2180</v>
      </c>
      <c r="K99" s="55">
        <v>1125</v>
      </c>
      <c r="L99" s="40">
        <f t="shared" si="97"/>
        <v>24328</v>
      </c>
      <c r="M99" s="40">
        <f t="shared" si="97"/>
        <v>12091</v>
      </c>
      <c r="N99" s="55">
        <v>0</v>
      </c>
      <c r="O99" s="55"/>
      <c r="P99" s="55">
        <v>0</v>
      </c>
      <c r="Q99" s="55">
        <v>0</v>
      </c>
      <c r="R99" s="55"/>
      <c r="S99" s="55">
        <v>0</v>
      </c>
      <c r="T99" s="429">
        <f>N99+Q99</f>
        <v>0</v>
      </c>
      <c r="U99" s="429">
        <f>P99+S99</f>
        <v>0</v>
      </c>
      <c r="V99" s="247"/>
      <c r="W99" s="142" t="s">
        <v>43</v>
      </c>
      <c r="X99" s="55">
        <v>2454</v>
      </c>
      <c r="Y99" s="55">
        <v>1158</v>
      </c>
      <c r="Z99" s="55">
        <v>1667</v>
      </c>
      <c r="AA99" s="55">
        <v>787</v>
      </c>
      <c r="AB99" s="55">
        <v>1405</v>
      </c>
      <c r="AC99" s="55">
        <v>690</v>
      </c>
      <c r="AD99" s="55">
        <v>819</v>
      </c>
      <c r="AE99" s="55">
        <v>390</v>
      </c>
      <c r="AF99" s="55">
        <v>484</v>
      </c>
      <c r="AG99" s="55">
        <v>235</v>
      </c>
      <c r="AH99" s="191">
        <f t="shared" si="93"/>
        <v>6829</v>
      </c>
      <c r="AI99" s="191">
        <f t="shared" si="93"/>
        <v>3260</v>
      </c>
      <c r="AJ99" s="55">
        <v>0</v>
      </c>
      <c r="AK99" s="55"/>
      <c r="AL99" s="55">
        <v>0</v>
      </c>
      <c r="AM99" s="55">
        <v>0</v>
      </c>
      <c r="AN99" s="55"/>
      <c r="AO99" s="55">
        <v>0</v>
      </c>
      <c r="AP99" s="429">
        <f>AJ99+AM99</f>
        <v>0</v>
      </c>
      <c r="AQ99" s="576"/>
      <c r="AR99" s="432">
        <f>AL99+AO99</f>
        <v>0</v>
      </c>
      <c r="AS99" s="45"/>
      <c r="AT99" s="142" t="s">
        <v>43</v>
      </c>
      <c r="AU99" s="54">
        <v>218</v>
      </c>
      <c r="AV99" s="54">
        <v>217</v>
      </c>
      <c r="AW99" s="54">
        <v>192</v>
      </c>
      <c r="AX99" s="54">
        <v>159</v>
      </c>
      <c r="AY99" s="54">
        <v>118</v>
      </c>
      <c r="AZ99" s="429">
        <f t="shared" si="94"/>
        <v>904</v>
      </c>
      <c r="BA99" s="54"/>
      <c r="BB99" s="54"/>
      <c r="BC99" s="429">
        <f t="shared" si="95"/>
        <v>0</v>
      </c>
      <c r="BD99" s="55">
        <v>444</v>
      </c>
      <c r="BE99" s="55">
        <v>0</v>
      </c>
      <c r="BF99" s="143">
        <v>46</v>
      </c>
      <c r="BG99" s="42">
        <v>194</v>
      </c>
      <c r="BI99" s="45"/>
      <c r="BJ99" s="142" t="s">
        <v>43</v>
      </c>
      <c r="BK99" s="55">
        <v>114</v>
      </c>
      <c r="BL99" s="103">
        <v>293</v>
      </c>
      <c r="BM99" s="102">
        <v>58</v>
      </c>
      <c r="BN99" s="55"/>
      <c r="BO99" s="42">
        <f t="shared" si="98"/>
        <v>465</v>
      </c>
      <c r="BP99" s="42">
        <v>140</v>
      </c>
      <c r="BQ99" s="55"/>
      <c r="BR99" s="55"/>
      <c r="BS99" s="102">
        <v>313</v>
      </c>
      <c r="BT99" s="240">
        <v>166</v>
      </c>
    </row>
    <row r="100" spans="1:75" ht="18" customHeight="1" thickBot="1">
      <c r="A100" s="146" t="s">
        <v>96</v>
      </c>
      <c r="B100" s="149">
        <v>7239</v>
      </c>
      <c r="C100" s="149">
        <v>3622</v>
      </c>
      <c r="D100" s="149">
        <v>5036</v>
      </c>
      <c r="E100" s="149">
        <v>2427</v>
      </c>
      <c r="F100" s="149">
        <v>4522</v>
      </c>
      <c r="G100" s="149">
        <v>2254</v>
      </c>
      <c r="H100" s="149">
        <v>2978</v>
      </c>
      <c r="I100" s="149">
        <v>1491</v>
      </c>
      <c r="J100" s="149">
        <v>1909</v>
      </c>
      <c r="K100" s="149">
        <v>957</v>
      </c>
      <c r="L100" s="308">
        <f t="shared" si="97"/>
        <v>21684</v>
      </c>
      <c r="M100" s="308">
        <f t="shared" si="97"/>
        <v>10751</v>
      </c>
      <c r="N100" s="149">
        <v>0</v>
      </c>
      <c r="O100" s="149"/>
      <c r="P100" s="149">
        <v>0</v>
      </c>
      <c r="Q100" s="149">
        <v>0</v>
      </c>
      <c r="R100" s="149"/>
      <c r="S100" s="149">
        <v>0</v>
      </c>
      <c r="T100" s="148">
        <f>N100+Q100</f>
        <v>0</v>
      </c>
      <c r="U100" s="148">
        <f>P100+S100</f>
        <v>0</v>
      </c>
      <c r="V100" s="248"/>
      <c r="W100" s="146" t="s">
        <v>96</v>
      </c>
      <c r="X100" s="149">
        <v>1851</v>
      </c>
      <c r="Y100" s="149">
        <v>878</v>
      </c>
      <c r="Z100" s="149">
        <v>1286</v>
      </c>
      <c r="AA100" s="149">
        <v>572</v>
      </c>
      <c r="AB100" s="149">
        <v>1257</v>
      </c>
      <c r="AC100" s="149">
        <v>610</v>
      </c>
      <c r="AD100" s="149">
        <v>640</v>
      </c>
      <c r="AE100" s="149">
        <v>321</v>
      </c>
      <c r="AF100" s="149">
        <v>429</v>
      </c>
      <c r="AG100" s="149">
        <v>193</v>
      </c>
      <c r="AH100" s="188">
        <f t="shared" si="93"/>
        <v>5463</v>
      </c>
      <c r="AI100" s="188">
        <f t="shared" si="93"/>
        <v>2574</v>
      </c>
      <c r="AJ100" s="149">
        <v>0</v>
      </c>
      <c r="AK100" s="149"/>
      <c r="AL100" s="149">
        <v>0</v>
      </c>
      <c r="AM100" s="149">
        <v>0</v>
      </c>
      <c r="AN100" s="149"/>
      <c r="AO100" s="149">
        <v>0</v>
      </c>
      <c r="AP100" s="148">
        <f>AJ100+AM100</f>
        <v>0</v>
      </c>
      <c r="AQ100" s="577"/>
      <c r="AR100" s="244">
        <f>AL100+AO100</f>
        <v>0</v>
      </c>
      <c r="AS100" s="45"/>
      <c r="AT100" s="146" t="s">
        <v>96</v>
      </c>
      <c r="AU100" s="147">
        <v>228</v>
      </c>
      <c r="AV100" s="147">
        <v>225</v>
      </c>
      <c r="AW100" s="147">
        <v>216</v>
      </c>
      <c r="AX100" s="147">
        <v>184</v>
      </c>
      <c r="AY100" s="147">
        <v>146</v>
      </c>
      <c r="AZ100" s="148">
        <f t="shared" si="94"/>
        <v>999</v>
      </c>
      <c r="BA100" s="147"/>
      <c r="BB100" s="147"/>
      <c r="BC100" s="148">
        <f t="shared" si="95"/>
        <v>0</v>
      </c>
      <c r="BD100" s="149">
        <v>487</v>
      </c>
      <c r="BE100" s="149">
        <v>0</v>
      </c>
      <c r="BF100" s="150">
        <v>9</v>
      </c>
      <c r="BG100" s="339">
        <v>210</v>
      </c>
      <c r="BI100" s="45"/>
      <c r="BJ100" s="146" t="s">
        <v>96</v>
      </c>
      <c r="BK100" s="149">
        <v>177</v>
      </c>
      <c r="BL100" s="154">
        <v>299</v>
      </c>
      <c r="BM100" s="154">
        <v>178</v>
      </c>
      <c r="BN100" s="149"/>
      <c r="BO100" s="339">
        <f t="shared" si="98"/>
        <v>654</v>
      </c>
      <c r="BP100" s="339">
        <v>323</v>
      </c>
      <c r="BQ100" s="149"/>
      <c r="BR100" s="149"/>
      <c r="BS100" s="154">
        <v>14</v>
      </c>
      <c r="BT100" s="245">
        <v>12</v>
      </c>
    </row>
    <row r="101" spans="1:75" ht="15" customHeight="1">
      <c r="A101" s="487" t="s">
        <v>182</v>
      </c>
      <c r="B101" s="487"/>
      <c r="C101" s="487"/>
      <c r="D101" s="487"/>
      <c r="E101" s="487"/>
      <c r="F101" s="487"/>
      <c r="G101" s="487"/>
      <c r="H101" s="487"/>
      <c r="I101" s="487"/>
      <c r="J101" s="487"/>
      <c r="K101" s="487"/>
      <c r="L101" s="487"/>
      <c r="M101" s="487"/>
      <c r="N101" s="487"/>
      <c r="O101" s="487"/>
      <c r="P101" s="487"/>
      <c r="Q101" s="487"/>
      <c r="R101" s="487"/>
      <c r="S101" s="487"/>
      <c r="T101" s="45"/>
      <c r="U101" s="45"/>
      <c r="V101" s="45"/>
      <c r="W101" s="487" t="s">
        <v>183</v>
      </c>
      <c r="X101" s="487"/>
      <c r="Y101" s="487"/>
      <c r="Z101" s="487"/>
      <c r="AA101" s="487"/>
      <c r="AB101" s="487"/>
      <c r="AC101" s="487"/>
      <c r="AD101" s="487"/>
      <c r="AE101" s="487"/>
      <c r="AF101" s="487"/>
      <c r="AG101" s="487"/>
      <c r="AH101" s="487"/>
      <c r="AI101" s="487"/>
      <c r="AJ101" s="487"/>
      <c r="AK101" s="487"/>
      <c r="AL101" s="487"/>
      <c r="AM101" s="487"/>
      <c r="AN101" s="487"/>
      <c r="AO101" s="487"/>
      <c r="AP101" s="428"/>
      <c r="AQ101" s="428"/>
      <c r="AR101" s="428"/>
      <c r="AS101" s="45"/>
      <c r="AT101" s="504" t="s">
        <v>184</v>
      </c>
      <c r="AU101" s="504"/>
      <c r="AV101" s="504"/>
      <c r="AW101" s="504"/>
      <c r="AX101" s="504"/>
      <c r="AY101" s="504"/>
      <c r="AZ101" s="504"/>
      <c r="BA101" s="504"/>
      <c r="BB101" s="504"/>
      <c r="BC101" s="504"/>
      <c r="BD101" s="504"/>
      <c r="BE101" s="504"/>
      <c r="BF101" s="504"/>
      <c r="BG101" s="504"/>
      <c r="BI101" s="45"/>
      <c r="BJ101" s="487" t="s">
        <v>489</v>
      </c>
      <c r="BK101" s="487"/>
      <c r="BL101" s="487"/>
      <c r="BM101" s="487"/>
      <c r="BN101" s="487"/>
      <c r="BO101" s="487"/>
      <c r="BP101" s="487"/>
      <c r="BQ101" s="487"/>
      <c r="BR101" s="487"/>
      <c r="BS101" s="487"/>
      <c r="BT101" s="487"/>
      <c r="BW101" s="427"/>
    </row>
    <row r="102" spans="1:75" ht="15" customHeight="1" thickBot="1">
      <c r="A102" s="488" t="s">
        <v>22</v>
      </c>
      <c r="B102" s="488"/>
      <c r="C102" s="488"/>
      <c r="D102" s="488"/>
      <c r="E102" s="488"/>
      <c r="F102" s="488"/>
      <c r="G102" s="488"/>
      <c r="H102" s="488"/>
      <c r="I102" s="488"/>
      <c r="J102" s="488"/>
      <c r="K102" s="488"/>
      <c r="L102" s="488"/>
      <c r="M102" s="488"/>
      <c r="N102" s="488"/>
      <c r="O102" s="488"/>
      <c r="P102" s="488"/>
      <c r="Q102" s="488"/>
      <c r="R102" s="488"/>
      <c r="S102" s="488"/>
      <c r="T102" s="45"/>
      <c r="U102" s="45"/>
      <c r="V102" s="45"/>
      <c r="W102" s="488" t="s">
        <v>22</v>
      </c>
      <c r="X102" s="488"/>
      <c r="Y102" s="488"/>
      <c r="Z102" s="488"/>
      <c r="AA102" s="488"/>
      <c r="AB102" s="488"/>
      <c r="AC102" s="488"/>
      <c r="AD102" s="488"/>
      <c r="AE102" s="488"/>
      <c r="AF102" s="488"/>
      <c r="AG102" s="488"/>
      <c r="AH102" s="488"/>
      <c r="AI102" s="488"/>
      <c r="AJ102" s="488"/>
      <c r="AK102" s="488"/>
      <c r="AL102" s="488"/>
      <c r="AM102" s="488"/>
      <c r="AN102" s="488"/>
      <c r="AO102" s="488"/>
      <c r="AP102" s="428"/>
      <c r="AQ102" s="428"/>
      <c r="AR102" s="428"/>
      <c r="AS102" s="45"/>
      <c r="AT102" s="503" t="s">
        <v>22</v>
      </c>
      <c r="AU102" s="503"/>
      <c r="AV102" s="503"/>
      <c r="AW102" s="503"/>
      <c r="AX102" s="503"/>
      <c r="AY102" s="503"/>
      <c r="AZ102" s="503"/>
      <c r="BA102" s="503"/>
      <c r="BB102" s="503"/>
      <c r="BC102" s="503"/>
      <c r="BD102" s="503"/>
      <c r="BE102" s="503"/>
      <c r="BF102" s="503"/>
      <c r="BG102" s="503"/>
      <c r="BI102" s="45"/>
      <c r="BJ102" s="488" t="s">
        <v>146</v>
      </c>
      <c r="BK102" s="488"/>
      <c r="BL102" s="488"/>
      <c r="BM102" s="488"/>
      <c r="BN102" s="488"/>
      <c r="BO102" s="488"/>
      <c r="BP102" s="488"/>
      <c r="BQ102" s="488"/>
      <c r="BR102" s="488"/>
      <c r="BS102" s="488"/>
      <c r="BT102" s="488"/>
      <c r="BW102" s="428"/>
    </row>
    <row r="103" spans="1:75" ht="29.25" customHeight="1">
      <c r="A103" s="481" t="s">
        <v>137</v>
      </c>
      <c r="B103" s="491" t="s">
        <v>0</v>
      </c>
      <c r="C103" s="491"/>
      <c r="D103" s="491" t="s">
        <v>1</v>
      </c>
      <c r="E103" s="491"/>
      <c r="F103" s="491" t="s">
        <v>2</v>
      </c>
      <c r="G103" s="491"/>
      <c r="H103" s="491" t="s">
        <v>3</v>
      </c>
      <c r="I103" s="491"/>
      <c r="J103" s="491" t="s">
        <v>4</v>
      </c>
      <c r="K103" s="491"/>
      <c r="L103" s="489" t="s">
        <v>11</v>
      </c>
      <c r="M103" s="489"/>
      <c r="N103" s="468" t="s">
        <v>482</v>
      </c>
      <c r="O103" s="468"/>
      <c r="P103" s="468"/>
      <c r="Q103" s="468" t="s">
        <v>483</v>
      </c>
      <c r="R103" s="468"/>
      <c r="S103" s="468"/>
      <c r="T103" s="491" t="s">
        <v>185</v>
      </c>
      <c r="U103" s="492"/>
      <c r="V103" s="45"/>
      <c r="W103" s="481" t="s">
        <v>137</v>
      </c>
      <c r="X103" s="491" t="s">
        <v>0</v>
      </c>
      <c r="Y103" s="491"/>
      <c r="Z103" s="491" t="s">
        <v>1</v>
      </c>
      <c r="AA103" s="491"/>
      <c r="AB103" s="491" t="s">
        <v>2</v>
      </c>
      <c r="AC103" s="491"/>
      <c r="AD103" s="491" t="s">
        <v>3</v>
      </c>
      <c r="AE103" s="491"/>
      <c r="AF103" s="491" t="s">
        <v>4</v>
      </c>
      <c r="AG103" s="491"/>
      <c r="AH103" s="493" t="s">
        <v>11</v>
      </c>
      <c r="AI103" s="493"/>
      <c r="AJ103" s="468" t="s">
        <v>478</v>
      </c>
      <c r="AK103" s="468"/>
      <c r="AL103" s="468"/>
      <c r="AM103" s="468" t="s">
        <v>480</v>
      </c>
      <c r="AN103" s="468"/>
      <c r="AO103" s="468"/>
      <c r="AP103" s="491" t="s">
        <v>185</v>
      </c>
      <c r="AQ103" s="573"/>
      <c r="AR103" s="492"/>
      <c r="AS103" s="45"/>
      <c r="AT103" s="481" t="s">
        <v>137</v>
      </c>
      <c r="AU103" s="491" t="s">
        <v>203</v>
      </c>
      <c r="AV103" s="491"/>
      <c r="AW103" s="491"/>
      <c r="AX103" s="491"/>
      <c r="AY103" s="491"/>
      <c r="AZ103" s="491"/>
      <c r="BA103" s="491"/>
      <c r="BB103" s="491"/>
      <c r="BC103" s="491"/>
      <c r="BD103" s="497" t="s">
        <v>204</v>
      </c>
      <c r="BE103" s="498"/>
      <c r="BF103" s="499"/>
      <c r="BG103" s="501" t="s">
        <v>205</v>
      </c>
      <c r="BI103" s="45"/>
      <c r="BJ103" s="481" t="s">
        <v>137</v>
      </c>
      <c r="BK103" s="483" t="s">
        <v>484</v>
      </c>
      <c r="BL103" s="484"/>
      <c r="BM103" s="484"/>
      <c r="BN103" s="484"/>
      <c r="BO103" s="484"/>
      <c r="BP103" s="485"/>
      <c r="BQ103" s="486" t="s">
        <v>485</v>
      </c>
      <c r="BR103" s="486"/>
      <c r="BS103" s="489" t="s">
        <v>486</v>
      </c>
      <c r="BT103" s="490"/>
      <c r="BW103" s="428"/>
    </row>
    <row r="104" spans="1:75" ht="59.25" customHeight="1">
      <c r="A104" s="482"/>
      <c r="B104" s="429" t="s">
        <v>410</v>
      </c>
      <c r="C104" s="429" t="s">
        <v>8</v>
      </c>
      <c r="D104" s="429" t="s">
        <v>410</v>
      </c>
      <c r="E104" s="429" t="s">
        <v>8</v>
      </c>
      <c r="F104" s="429" t="s">
        <v>410</v>
      </c>
      <c r="G104" s="429" t="s">
        <v>8</v>
      </c>
      <c r="H104" s="429" t="s">
        <v>410</v>
      </c>
      <c r="I104" s="429" t="s">
        <v>8</v>
      </c>
      <c r="J104" s="429" t="s">
        <v>410</v>
      </c>
      <c r="K104" s="429" t="s">
        <v>8</v>
      </c>
      <c r="L104" s="429" t="s">
        <v>410</v>
      </c>
      <c r="M104" s="429" t="s">
        <v>8</v>
      </c>
      <c r="N104" s="429" t="s">
        <v>410</v>
      </c>
      <c r="O104" s="429"/>
      <c r="P104" s="429" t="s">
        <v>8</v>
      </c>
      <c r="Q104" s="429" t="s">
        <v>410</v>
      </c>
      <c r="R104" s="429"/>
      <c r="S104" s="429" t="s">
        <v>8</v>
      </c>
      <c r="T104" s="429" t="s">
        <v>410</v>
      </c>
      <c r="U104" s="432" t="s">
        <v>8</v>
      </c>
      <c r="V104" s="45"/>
      <c r="W104" s="482"/>
      <c r="X104" s="429" t="s">
        <v>10</v>
      </c>
      <c r="Y104" s="429" t="s">
        <v>8</v>
      </c>
      <c r="Z104" s="429" t="s">
        <v>10</v>
      </c>
      <c r="AA104" s="429" t="s">
        <v>8</v>
      </c>
      <c r="AB104" s="429" t="s">
        <v>10</v>
      </c>
      <c r="AC104" s="429" t="s">
        <v>8</v>
      </c>
      <c r="AD104" s="429" t="s">
        <v>10</v>
      </c>
      <c r="AE104" s="429" t="s">
        <v>8</v>
      </c>
      <c r="AF104" s="429" t="s">
        <v>10</v>
      </c>
      <c r="AG104" s="429" t="s">
        <v>8</v>
      </c>
      <c r="AH104" s="429" t="s">
        <v>10</v>
      </c>
      <c r="AI104" s="429" t="s">
        <v>8</v>
      </c>
      <c r="AJ104" s="429" t="s">
        <v>10</v>
      </c>
      <c r="AK104" s="429"/>
      <c r="AL104" s="429" t="s">
        <v>8</v>
      </c>
      <c r="AM104" s="429" t="s">
        <v>10</v>
      </c>
      <c r="AN104" s="429"/>
      <c r="AO104" s="429" t="s">
        <v>8</v>
      </c>
      <c r="AP104" s="134" t="s">
        <v>154</v>
      </c>
      <c r="AQ104" s="560"/>
      <c r="AR104" s="9" t="s">
        <v>155</v>
      </c>
      <c r="AS104" s="45"/>
      <c r="AT104" s="482"/>
      <c r="AU104" s="429" t="s">
        <v>0</v>
      </c>
      <c r="AV104" s="429" t="s">
        <v>1</v>
      </c>
      <c r="AW104" s="429" t="s">
        <v>2</v>
      </c>
      <c r="AX104" s="429" t="s">
        <v>3</v>
      </c>
      <c r="AY104" s="429" t="s">
        <v>4</v>
      </c>
      <c r="AZ104" s="429" t="s">
        <v>7</v>
      </c>
      <c r="BA104" s="429" t="s">
        <v>5</v>
      </c>
      <c r="BB104" s="429" t="s">
        <v>6</v>
      </c>
      <c r="BC104" s="429" t="s">
        <v>7</v>
      </c>
      <c r="BD104" s="429" t="s">
        <v>451</v>
      </c>
      <c r="BE104" s="429" t="s">
        <v>454</v>
      </c>
      <c r="BF104" s="432" t="s">
        <v>452</v>
      </c>
      <c r="BG104" s="502"/>
      <c r="BI104" s="45"/>
      <c r="BJ104" s="482"/>
      <c r="BK104" s="429" t="s">
        <v>14</v>
      </c>
      <c r="BL104" s="429" t="s">
        <v>367</v>
      </c>
      <c r="BM104" s="429" t="s">
        <v>368</v>
      </c>
      <c r="BN104" s="429" t="s">
        <v>17</v>
      </c>
      <c r="BO104" s="238" t="s">
        <v>18</v>
      </c>
      <c r="BP104" s="429" t="s">
        <v>403</v>
      </c>
      <c r="BQ104" s="429" t="s">
        <v>16</v>
      </c>
      <c r="BR104" s="429" t="s">
        <v>371</v>
      </c>
      <c r="BS104" s="429" t="s">
        <v>20</v>
      </c>
      <c r="BT104" s="432" t="s">
        <v>403</v>
      </c>
      <c r="BW104" s="428"/>
    </row>
    <row r="105" spans="1:75" ht="12.75" customHeight="1">
      <c r="A105" s="151" t="s">
        <v>166</v>
      </c>
      <c r="B105" s="429"/>
      <c r="C105" s="429"/>
      <c r="D105" s="429"/>
      <c r="E105" s="429"/>
      <c r="F105" s="429"/>
      <c r="G105" s="429"/>
      <c r="H105" s="429"/>
      <c r="I105" s="429"/>
      <c r="J105" s="429"/>
      <c r="K105" s="429"/>
      <c r="L105" s="429"/>
      <c r="M105" s="429"/>
      <c r="N105" s="429"/>
      <c r="O105" s="429"/>
      <c r="P105" s="429"/>
      <c r="Q105" s="429"/>
      <c r="R105" s="429"/>
      <c r="S105" s="429"/>
      <c r="T105" s="429"/>
      <c r="U105" s="432"/>
      <c r="V105" s="45"/>
      <c r="W105" s="151" t="s">
        <v>166</v>
      </c>
      <c r="X105" s="429"/>
      <c r="Y105" s="429"/>
      <c r="Z105" s="429"/>
      <c r="AA105" s="429"/>
      <c r="AB105" s="429"/>
      <c r="AC105" s="429"/>
      <c r="AD105" s="429"/>
      <c r="AE105" s="429"/>
      <c r="AF105" s="429"/>
      <c r="AG105" s="429"/>
      <c r="AH105" s="429"/>
      <c r="AI105" s="429"/>
      <c r="AJ105" s="429"/>
      <c r="AK105" s="429"/>
      <c r="AL105" s="429"/>
      <c r="AM105" s="429"/>
      <c r="AN105" s="429"/>
      <c r="AO105" s="429"/>
      <c r="AP105" s="429"/>
      <c r="AQ105" s="576"/>
      <c r="AR105" s="432"/>
      <c r="AS105" s="45"/>
      <c r="AT105" s="151" t="s">
        <v>166</v>
      </c>
      <c r="AU105" s="429"/>
      <c r="AV105" s="429"/>
      <c r="AW105" s="429"/>
      <c r="AX105" s="429"/>
      <c r="AY105" s="429"/>
      <c r="AZ105" s="429"/>
      <c r="BA105" s="429"/>
      <c r="BB105" s="429"/>
      <c r="BC105" s="429"/>
      <c r="BD105" s="429"/>
      <c r="BE105" s="429"/>
      <c r="BF105" s="432"/>
      <c r="BG105" s="429"/>
      <c r="BI105" s="45"/>
      <c r="BJ105" s="151" t="s">
        <v>166</v>
      </c>
      <c r="BK105" s="42"/>
      <c r="BL105" s="42"/>
      <c r="BM105" s="42"/>
      <c r="BN105" s="42"/>
      <c r="BO105" s="42"/>
      <c r="BP105" s="42"/>
      <c r="BQ105" s="42"/>
      <c r="BR105" s="42"/>
      <c r="BS105" s="42"/>
      <c r="BT105" s="153"/>
      <c r="BW105" s="428"/>
    </row>
    <row r="106" spans="1:75" ht="15.9" customHeight="1">
      <c r="A106" s="142" t="s">
        <v>97</v>
      </c>
      <c r="B106" s="55">
        <v>9758</v>
      </c>
      <c r="C106" s="55">
        <v>4821</v>
      </c>
      <c r="D106" s="55">
        <v>6414</v>
      </c>
      <c r="E106" s="55">
        <v>3209</v>
      </c>
      <c r="F106" s="55">
        <v>5010</v>
      </c>
      <c r="G106" s="55">
        <v>2446</v>
      </c>
      <c r="H106" s="55">
        <v>2984</v>
      </c>
      <c r="I106" s="55">
        <v>1479</v>
      </c>
      <c r="J106" s="55">
        <v>2206</v>
      </c>
      <c r="K106" s="55">
        <v>1070</v>
      </c>
      <c r="L106" s="40">
        <f t="shared" si="97"/>
        <v>26372</v>
      </c>
      <c r="M106" s="40">
        <f t="shared" si="97"/>
        <v>13025</v>
      </c>
      <c r="N106" s="55">
        <v>0</v>
      </c>
      <c r="O106" s="55"/>
      <c r="P106" s="55">
        <v>0</v>
      </c>
      <c r="Q106" s="55">
        <v>0</v>
      </c>
      <c r="R106" s="55"/>
      <c r="S106" s="55">
        <v>0</v>
      </c>
      <c r="T106" s="429">
        <f>N106+Q106</f>
        <v>0</v>
      </c>
      <c r="U106" s="432">
        <f>P106+S106</f>
        <v>0</v>
      </c>
      <c r="V106" s="45"/>
      <c r="W106" s="142" t="s">
        <v>97</v>
      </c>
      <c r="X106" s="55">
        <v>0</v>
      </c>
      <c r="Y106" s="55">
        <v>0</v>
      </c>
      <c r="Z106" s="55">
        <v>1337</v>
      </c>
      <c r="AA106" s="55">
        <v>664</v>
      </c>
      <c r="AB106" s="55">
        <v>1080</v>
      </c>
      <c r="AC106" s="55">
        <v>530</v>
      </c>
      <c r="AD106" s="55">
        <v>0</v>
      </c>
      <c r="AE106" s="55">
        <v>0</v>
      </c>
      <c r="AF106" s="55">
        <v>425</v>
      </c>
      <c r="AG106" s="55">
        <v>213</v>
      </c>
      <c r="AH106" s="191">
        <f t="shared" si="93"/>
        <v>2842</v>
      </c>
      <c r="AI106" s="191">
        <f t="shared" si="93"/>
        <v>1407</v>
      </c>
      <c r="AJ106" s="55">
        <v>0</v>
      </c>
      <c r="AK106" s="55"/>
      <c r="AL106" s="55">
        <v>0</v>
      </c>
      <c r="AM106" s="55">
        <v>0</v>
      </c>
      <c r="AN106" s="55"/>
      <c r="AO106" s="55">
        <v>0</v>
      </c>
      <c r="AP106" s="429">
        <f>AJ106+AM106</f>
        <v>0</v>
      </c>
      <c r="AQ106" s="576"/>
      <c r="AR106" s="432">
        <f>AL106+AO106</f>
        <v>0</v>
      </c>
      <c r="AS106" s="45"/>
      <c r="AT106" s="142" t="s">
        <v>97</v>
      </c>
      <c r="AU106" s="54">
        <v>209</v>
      </c>
      <c r="AV106" s="54">
        <v>197</v>
      </c>
      <c r="AW106" s="54">
        <v>186</v>
      </c>
      <c r="AX106" s="54">
        <v>128</v>
      </c>
      <c r="AY106" s="54">
        <v>103</v>
      </c>
      <c r="AZ106" s="429">
        <f t="shared" si="94"/>
        <v>823</v>
      </c>
      <c r="BA106" s="54"/>
      <c r="BB106" s="54"/>
      <c r="BC106" s="429">
        <f t="shared" si="95"/>
        <v>0</v>
      </c>
      <c r="BD106" s="55">
        <v>414</v>
      </c>
      <c r="BE106" s="55"/>
      <c r="BF106" s="143">
        <v>10</v>
      </c>
      <c r="BG106" s="42">
        <v>169</v>
      </c>
      <c r="BI106" s="45"/>
      <c r="BJ106" s="142" t="s">
        <v>97</v>
      </c>
      <c r="BK106" s="69">
        <v>149</v>
      </c>
      <c r="BL106" s="102">
        <v>348</v>
      </c>
      <c r="BM106" s="102">
        <v>150</v>
      </c>
      <c r="BN106" s="55"/>
      <c r="BO106" s="42">
        <f t="shared" ref="BO106:BO142" si="99">BK106+BL106+BM106+BN106</f>
        <v>647</v>
      </c>
      <c r="BP106" s="42">
        <v>288</v>
      </c>
      <c r="BQ106" s="55"/>
      <c r="BR106" s="55"/>
      <c r="BS106" s="102">
        <v>25</v>
      </c>
      <c r="BT106" s="240">
        <v>15</v>
      </c>
    </row>
    <row r="107" spans="1:75" ht="15.9" customHeight="1">
      <c r="A107" s="142" t="s">
        <v>98</v>
      </c>
      <c r="B107" s="55">
        <v>2136</v>
      </c>
      <c r="C107" s="55">
        <v>1090</v>
      </c>
      <c r="D107" s="55">
        <v>2140</v>
      </c>
      <c r="E107" s="55">
        <v>1050</v>
      </c>
      <c r="F107" s="55">
        <v>2420</v>
      </c>
      <c r="G107" s="55">
        <v>1187</v>
      </c>
      <c r="H107" s="55">
        <v>2221</v>
      </c>
      <c r="I107" s="55">
        <v>1086</v>
      </c>
      <c r="J107" s="55">
        <v>1969</v>
      </c>
      <c r="K107" s="55">
        <v>1010</v>
      </c>
      <c r="L107" s="40">
        <f t="shared" si="97"/>
        <v>10886</v>
      </c>
      <c r="M107" s="40">
        <f t="shared" si="97"/>
        <v>5423</v>
      </c>
      <c r="N107" s="55">
        <v>0</v>
      </c>
      <c r="O107" s="55"/>
      <c r="P107" s="55">
        <v>0</v>
      </c>
      <c r="Q107" s="55">
        <v>0</v>
      </c>
      <c r="R107" s="55"/>
      <c r="S107" s="55">
        <v>0</v>
      </c>
      <c r="T107" s="429">
        <f>N107+Q107</f>
        <v>0</v>
      </c>
      <c r="U107" s="432">
        <f>P107+S107</f>
        <v>0</v>
      </c>
      <c r="V107" s="45"/>
      <c r="W107" s="142" t="s">
        <v>98</v>
      </c>
      <c r="X107" s="55">
        <v>515</v>
      </c>
      <c r="Y107" s="55">
        <v>216</v>
      </c>
      <c r="Z107" s="55">
        <v>443</v>
      </c>
      <c r="AA107" s="55">
        <v>204</v>
      </c>
      <c r="AB107" s="55">
        <v>608</v>
      </c>
      <c r="AC107" s="55">
        <v>304</v>
      </c>
      <c r="AD107" s="55">
        <v>531</v>
      </c>
      <c r="AE107" s="55">
        <v>230</v>
      </c>
      <c r="AF107" s="55">
        <v>231</v>
      </c>
      <c r="AG107" s="55">
        <v>105</v>
      </c>
      <c r="AH107" s="191">
        <f t="shared" si="93"/>
        <v>2328</v>
      </c>
      <c r="AI107" s="191">
        <f t="shared" si="93"/>
        <v>1059</v>
      </c>
      <c r="AJ107" s="55">
        <v>0</v>
      </c>
      <c r="AK107" s="55"/>
      <c r="AL107" s="55">
        <v>0</v>
      </c>
      <c r="AM107" s="55">
        <v>0</v>
      </c>
      <c r="AN107" s="55"/>
      <c r="AO107" s="55">
        <v>0</v>
      </c>
      <c r="AP107" s="429">
        <f>AJ107+AM107</f>
        <v>0</v>
      </c>
      <c r="AQ107" s="576"/>
      <c r="AR107" s="432">
        <f>AL107+AO107</f>
        <v>0</v>
      </c>
      <c r="AS107" s="45"/>
      <c r="AT107" s="142" t="s">
        <v>98</v>
      </c>
      <c r="AU107" s="54">
        <v>42</v>
      </c>
      <c r="AV107" s="54">
        <v>45</v>
      </c>
      <c r="AW107" s="54">
        <v>48</v>
      </c>
      <c r="AX107" s="54">
        <v>49</v>
      </c>
      <c r="AY107" s="54">
        <v>42</v>
      </c>
      <c r="AZ107" s="429">
        <f t="shared" si="94"/>
        <v>226</v>
      </c>
      <c r="BA107" s="54"/>
      <c r="BB107" s="54"/>
      <c r="BC107" s="429">
        <f t="shared" si="95"/>
        <v>0</v>
      </c>
      <c r="BD107" s="5">
        <v>169</v>
      </c>
      <c r="BE107" s="55">
        <v>0</v>
      </c>
      <c r="BF107" s="143">
        <v>0</v>
      </c>
      <c r="BG107" s="42">
        <v>15</v>
      </c>
      <c r="BI107" s="45"/>
      <c r="BJ107" s="142" t="s">
        <v>98</v>
      </c>
      <c r="BK107" s="69">
        <v>199</v>
      </c>
      <c r="BL107" s="102">
        <v>45</v>
      </c>
      <c r="BM107" s="102">
        <v>59</v>
      </c>
      <c r="BN107" s="55"/>
      <c r="BO107" s="42">
        <f t="shared" si="99"/>
        <v>303</v>
      </c>
      <c r="BP107" s="42">
        <v>240</v>
      </c>
      <c r="BQ107" s="55"/>
      <c r="BR107" s="55"/>
      <c r="BS107" s="102">
        <v>44</v>
      </c>
      <c r="BT107" s="240">
        <v>35</v>
      </c>
    </row>
    <row r="108" spans="1:75" ht="15.9" customHeight="1">
      <c r="A108" s="142" t="s">
        <v>99</v>
      </c>
      <c r="B108" s="55">
        <v>5101</v>
      </c>
      <c r="C108" s="55">
        <v>2557</v>
      </c>
      <c r="D108" s="55">
        <v>3239</v>
      </c>
      <c r="E108" s="55">
        <v>1637</v>
      </c>
      <c r="F108" s="55">
        <v>2934</v>
      </c>
      <c r="G108" s="55">
        <v>1541</v>
      </c>
      <c r="H108" s="55">
        <v>2030</v>
      </c>
      <c r="I108" s="55">
        <v>1070</v>
      </c>
      <c r="J108" s="55">
        <v>1243</v>
      </c>
      <c r="K108" s="55">
        <v>645</v>
      </c>
      <c r="L108" s="40">
        <f t="shared" si="97"/>
        <v>14547</v>
      </c>
      <c r="M108" s="40">
        <f t="shared" si="97"/>
        <v>7450</v>
      </c>
      <c r="N108" s="55">
        <v>0</v>
      </c>
      <c r="O108" s="55"/>
      <c r="P108" s="55">
        <v>0</v>
      </c>
      <c r="Q108" s="55">
        <v>0</v>
      </c>
      <c r="R108" s="55"/>
      <c r="S108" s="55">
        <v>0</v>
      </c>
      <c r="T108" s="429">
        <f>N108+Q108</f>
        <v>0</v>
      </c>
      <c r="U108" s="432">
        <f>P108+S108</f>
        <v>0</v>
      </c>
      <c r="V108" s="45"/>
      <c r="W108" s="142" t="s">
        <v>99</v>
      </c>
      <c r="X108" s="55">
        <v>1413</v>
      </c>
      <c r="Y108" s="55">
        <v>662</v>
      </c>
      <c r="Z108" s="55">
        <v>1015</v>
      </c>
      <c r="AA108" s="55">
        <v>478</v>
      </c>
      <c r="AB108" s="55">
        <v>838</v>
      </c>
      <c r="AC108" s="55">
        <v>433</v>
      </c>
      <c r="AD108" s="55">
        <v>516</v>
      </c>
      <c r="AE108" s="55">
        <v>262</v>
      </c>
      <c r="AF108" s="55">
        <v>366</v>
      </c>
      <c r="AG108" s="55">
        <v>185</v>
      </c>
      <c r="AH108" s="191">
        <f t="shared" si="93"/>
        <v>4148</v>
      </c>
      <c r="AI108" s="191">
        <f t="shared" si="93"/>
        <v>2020</v>
      </c>
      <c r="AJ108" s="55">
        <v>0</v>
      </c>
      <c r="AK108" s="55"/>
      <c r="AL108" s="55">
        <v>0</v>
      </c>
      <c r="AM108" s="55">
        <v>0</v>
      </c>
      <c r="AN108" s="55"/>
      <c r="AO108" s="55">
        <v>0</v>
      </c>
      <c r="AP108" s="429">
        <f>AJ108+AM108</f>
        <v>0</v>
      </c>
      <c r="AQ108" s="576"/>
      <c r="AR108" s="432">
        <f>AL108+AO108</f>
        <v>0</v>
      </c>
      <c r="AS108" s="45"/>
      <c r="AT108" s="142" t="s">
        <v>99</v>
      </c>
      <c r="AU108" s="54">
        <v>134</v>
      </c>
      <c r="AV108" s="54">
        <v>127</v>
      </c>
      <c r="AW108" s="54">
        <v>128</v>
      </c>
      <c r="AX108" s="54">
        <v>110</v>
      </c>
      <c r="AY108" s="54">
        <v>89</v>
      </c>
      <c r="AZ108" s="429">
        <f t="shared" si="94"/>
        <v>588</v>
      </c>
      <c r="BA108" s="54"/>
      <c r="BB108" s="54"/>
      <c r="BC108" s="429">
        <f t="shared" si="95"/>
        <v>0</v>
      </c>
      <c r="BD108" s="55">
        <v>277</v>
      </c>
      <c r="BE108" s="55">
        <v>0</v>
      </c>
      <c r="BF108" s="143">
        <v>2</v>
      </c>
      <c r="BG108" s="344">
        <v>126</v>
      </c>
      <c r="BI108" s="45"/>
      <c r="BJ108" s="142" t="s">
        <v>99</v>
      </c>
      <c r="BK108" s="69">
        <v>55</v>
      </c>
      <c r="BL108" s="102">
        <v>179</v>
      </c>
      <c r="BM108" s="102">
        <v>88</v>
      </c>
      <c r="BN108" s="55"/>
      <c r="BO108" s="42">
        <f t="shared" si="99"/>
        <v>322</v>
      </c>
      <c r="BP108" s="42">
        <v>189</v>
      </c>
      <c r="BQ108" s="55"/>
      <c r="BR108" s="55"/>
      <c r="BS108" s="102">
        <v>5</v>
      </c>
      <c r="BT108" s="240">
        <v>2</v>
      </c>
    </row>
    <row r="109" spans="1:75" ht="15.9" customHeight="1">
      <c r="A109" s="142" t="s">
        <v>100</v>
      </c>
      <c r="B109" s="55">
        <v>7472</v>
      </c>
      <c r="C109" s="55">
        <v>3686</v>
      </c>
      <c r="D109" s="55">
        <v>5322</v>
      </c>
      <c r="E109" s="55">
        <v>2592</v>
      </c>
      <c r="F109" s="55">
        <v>4498</v>
      </c>
      <c r="G109" s="55">
        <v>2220</v>
      </c>
      <c r="H109" s="55">
        <v>3633</v>
      </c>
      <c r="I109" s="55">
        <v>1879</v>
      </c>
      <c r="J109" s="55">
        <v>2514</v>
      </c>
      <c r="K109" s="55">
        <v>1291</v>
      </c>
      <c r="L109" s="40">
        <f t="shared" si="97"/>
        <v>23439</v>
      </c>
      <c r="M109" s="40">
        <f t="shared" si="97"/>
        <v>11668</v>
      </c>
      <c r="N109" s="55">
        <v>1604</v>
      </c>
      <c r="O109" s="55"/>
      <c r="P109" s="55">
        <v>814</v>
      </c>
      <c r="Q109" s="55">
        <v>1670</v>
      </c>
      <c r="R109" s="55"/>
      <c r="S109" s="55">
        <v>827</v>
      </c>
      <c r="T109" s="429">
        <f>N109+Q109</f>
        <v>3274</v>
      </c>
      <c r="U109" s="432">
        <f>P109+S109</f>
        <v>1641</v>
      </c>
      <c r="V109" s="45"/>
      <c r="W109" s="142" t="s">
        <v>100</v>
      </c>
      <c r="X109" s="55">
        <v>2429</v>
      </c>
      <c r="Y109" s="55">
        <v>1126</v>
      </c>
      <c r="Z109" s="55">
        <v>1244</v>
      </c>
      <c r="AA109" s="55">
        <v>549</v>
      </c>
      <c r="AB109" s="55">
        <v>1200</v>
      </c>
      <c r="AC109" s="55">
        <v>594</v>
      </c>
      <c r="AD109" s="55">
        <v>839</v>
      </c>
      <c r="AE109" s="55">
        <v>409</v>
      </c>
      <c r="AF109" s="55">
        <v>556</v>
      </c>
      <c r="AG109" s="55">
        <v>272</v>
      </c>
      <c r="AH109" s="191">
        <f t="shared" si="93"/>
        <v>6268</v>
      </c>
      <c r="AI109" s="191">
        <f t="shared" si="93"/>
        <v>2950</v>
      </c>
      <c r="AJ109" s="55">
        <v>259</v>
      </c>
      <c r="AK109" s="55"/>
      <c r="AL109" s="55">
        <v>136</v>
      </c>
      <c r="AM109" s="55">
        <v>191</v>
      </c>
      <c r="AN109" s="55"/>
      <c r="AO109" s="55">
        <v>77</v>
      </c>
      <c r="AP109" s="429">
        <f>AJ109+AM109</f>
        <v>450</v>
      </c>
      <c r="AQ109" s="576"/>
      <c r="AR109" s="432">
        <f>AL109+AO109</f>
        <v>213</v>
      </c>
      <c r="AS109" s="45"/>
      <c r="AT109" s="142" t="s">
        <v>100</v>
      </c>
      <c r="AU109" s="54">
        <v>176</v>
      </c>
      <c r="AV109" s="54">
        <v>171</v>
      </c>
      <c r="AW109" s="54">
        <v>163</v>
      </c>
      <c r="AX109" s="54">
        <v>147</v>
      </c>
      <c r="AY109" s="54">
        <v>108</v>
      </c>
      <c r="AZ109" s="429">
        <f t="shared" si="94"/>
        <v>765</v>
      </c>
      <c r="BA109" s="54">
        <v>32</v>
      </c>
      <c r="BB109" s="54">
        <v>37</v>
      </c>
      <c r="BC109" s="429">
        <f t="shared" si="95"/>
        <v>69</v>
      </c>
      <c r="BD109" s="55">
        <v>438</v>
      </c>
      <c r="BE109" s="55">
        <v>58</v>
      </c>
      <c r="BF109" s="143">
        <v>19</v>
      </c>
      <c r="BG109" s="42">
        <v>142</v>
      </c>
      <c r="BI109" s="45"/>
      <c r="BJ109" s="142" t="s">
        <v>100</v>
      </c>
      <c r="BK109" s="69">
        <v>184</v>
      </c>
      <c r="BL109" s="102">
        <v>312</v>
      </c>
      <c r="BM109" s="102">
        <v>152</v>
      </c>
      <c r="BN109" s="55"/>
      <c r="BO109" s="42">
        <f t="shared" si="99"/>
        <v>648</v>
      </c>
      <c r="BP109" s="42">
        <v>287</v>
      </c>
      <c r="BQ109" s="102">
        <v>48</v>
      </c>
      <c r="BR109" s="6"/>
      <c r="BS109" s="102">
        <v>37</v>
      </c>
      <c r="BT109" s="240">
        <v>19</v>
      </c>
    </row>
    <row r="110" spans="1:75" ht="15.9" customHeight="1">
      <c r="A110" s="142" t="s">
        <v>101</v>
      </c>
      <c r="B110" s="55">
        <v>4518</v>
      </c>
      <c r="C110" s="55">
        <v>2212</v>
      </c>
      <c r="D110" s="55">
        <v>2711</v>
      </c>
      <c r="E110" s="55">
        <v>1317</v>
      </c>
      <c r="F110" s="55">
        <v>2270</v>
      </c>
      <c r="G110" s="55">
        <v>1143</v>
      </c>
      <c r="H110" s="55">
        <v>1394</v>
      </c>
      <c r="I110" s="55">
        <v>687</v>
      </c>
      <c r="J110" s="55">
        <v>967</v>
      </c>
      <c r="K110" s="55">
        <v>488</v>
      </c>
      <c r="L110" s="40">
        <f t="shared" si="97"/>
        <v>11860</v>
      </c>
      <c r="M110" s="40">
        <f t="shared" si="97"/>
        <v>5847</v>
      </c>
      <c r="N110" s="55">
        <v>0</v>
      </c>
      <c r="O110" s="55"/>
      <c r="P110" s="55">
        <v>0</v>
      </c>
      <c r="Q110" s="55">
        <v>0</v>
      </c>
      <c r="R110" s="55"/>
      <c r="S110" s="55">
        <v>0</v>
      </c>
      <c r="T110" s="429">
        <f>N110+Q110</f>
        <v>0</v>
      </c>
      <c r="U110" s="432">
        <f>P110+S110</f>
        <v>0</v>
      </c>
      <c r="V110" s="45"/>
      <c r="W110" s="142" t="s">
        <v>101</v>
      </c>
      <c r="X110" s="55">
        <v>1045</v>
      </c>
      <c r="Y110" s="55">
        <v>493</v>
      </c>
      <c r="Z110" s="55">
        <v>657</v>
      </c>
      <c r="AA110" s="55">
        <v>296</v>
      </c>
      <c r="AB110" s="55">
        <v>542</v>
      </c>
      <c r="AC110" s="55">
        <v>268</v>
      </c>
      <c r="AD110" s="55">
        <v>273</v>
      </c>
      <c r="AE110" s="55">
        <v>127</v>
      </c>
      <c r="AF110" s="55">
        <v>241</v>
      </c>
      <c r="AG110" s="55">
        <v>125</v>
      </c>
      <c r="AH110" s="191">
        <f t="shared" si="93"/>
        <v>2758</v>
      </c>
      <c r="AI110" s="191">
        <f t="shared" si="93"/>
        <v>1309</v>
      </c>
      <c r="AJ110" s="55">
        <v>0</v>
      </c>
      <c r="AK110" s="55"/>
      <c r="AL110" s="55">
        <v>0</v>
      </c>
      <c r="AM110" s="55">
        <v>0</v>
      </c>
      <c r="AN110" s="55"/>
      <c r="AO110" s="55">
        <v>0</v>
      </c>
      <c r="AP110" s="429">
        <f>AJ110+AM110</f>
        <v>0</v>
      </c>
      <c r="AQ110" s="576"/>
      <c r="AR110" s="432">
        <f>AL110+AO110</f>
        <v>0</v>
      </c>
      <c r="AS110" s="45"/>
      <c r="AT110" s="142" t="s">
        <v>101</v>
      </c>
      <c r="AU110" s="54">
        <v>107</v>
      </c>
      <c r="AV110" s="54">
        <v>99</v>
      </c>
      <c r="AW110" s="54">
        <v>96</v>
      </c>
      <c r="AX110" s="54">
        <v>78</v>
      </c>
      <c r="AY110" s="54">
        <v>63</v>
      </c>
      <c r="AZ110" s="429">
        <f t="shared" si="94"/>
        <v>443</v>
      </c>
      <c r="BA110" s="54"/>
      <c r="BB110" s="54"/>
      <c r="BC110" s="429">
        <f t="shared" si="95"/>
        <v>0</v>
      </c>
      <c r="BD110" s="55">
        <v>201</v>
      </c>
      <c r="BE110" s="55">
        <v>0</v>
      </c>
      <c r="BF110" s="143">
        <v>4</v>
      </c>
      <c r="BG110" s="42">
        <v>96</v>
      </c>
      <c r="BI110" s="45"/>
      <c r="BJ110" s="142" t="s">
        <v>101</v>
      </c>
      <c r="BK110" s="69">
        <v>66</v>
      </c>
      <c r="BL110" s="103">
        <v>159</v>
      </c>
      <c r="BM110" s="102">
        <v>39</v>
      </c>
      <c r="BN110" s="55"/>
      <c r="BO110" s="42">
        <f t="shared" si="99"/>
        <v>264</v>
      </c>
      <c r="BP110" s="42">
        <v>104</v>
      </c>
      <c r="BQ110" s="55"/>
      <c r="BR110" s="55"/>
      <c r="BS110" s="102">
        <v>4</v>
      </c>
      <c r="BT110" s="240">
        <v>1</v>
      </c>
    </row>
    <row r="111" spans="1:75" ht="15.9" customHeight="1">
      <c r="A111" s="142" t="s">
        <v>44</v>
      </c>
      <c r="B111" s="55">
        <v>3471</v>
      </c>
      <c r="C111" s="55">
        <v>1709</v>
      </c>
      <c r="D111" s="55">
        <v>1779</v>
      </c>
      <c r="E111" s="55">
        <v>869</v>
      </c>
      <c r="F111" s="55">
        <v>1216</v>
      </c>
      <c r="G111" s="55">
        <v>616</v>
      </c>
      <c r="H111" s="55">
        <v>614</v>
      </c>
      <c r="I111" s="55">
        <v>315</v>
      </c>
      <c r="J111" s="55">
        <v>334</v>
      </c>
      <c r="K111" s="55">
        <v>169</v>
      </c>
      <c r="L111" s="40">
        <f t="shared" si="97"/>
        <v>7414</v>
      </c>
      <c r="M111" s="40">
        <f t="shared" si="97"/>
        <v>3678</v>
      </c>
      <c r="N111" s="55">
        <v>0</v>
      </c>
      <c r="O111" s="55"/>
      <c r="P111" s="55">
        <v>0</v>
      </c>
      <c r="Q111" s="55">
        <v>0</v>
      </c>
      <c r="R111" s="55"/>
      <c r="S111" s="55">
        <v>0</v>
      </c>
      <c r="T111" s="429">
        <f>N111+Q111</f>
        <v>0</v>
      </c>
      <c r="U111" s="432">
        <f>P111+S111</f>
        <v>0</v>
      </c>
      <c r="V111" s="45"/>
      <c r="W111" s="142" t="s">
        <v>44</v>
      </c>
      <c r="X111" s="55">
        <v>823</v>
      </c>
      <c r="Y111" s="55">
        <v>414</v>
      </c>
      <c r="Z111" s="55">
        <v>420</v>
      </c>
      <c r="AA111" s="55">
        <v>201</v>
      </c>
      <c r="AB111" s="55">
        <v>324</v>
      </c>
      <c r="AC111" s="55">
        <v>162</v>
      </c>
      <c r="AD111" s="55">
        <v>61</v>
      </c>
      <c r="AE111" s="55">
        <v>34</v>
      </c>
      <c r="AF111" s="55">
        <v>16</v>
      </c>
      <c r="AG111" s="55">
        <v>6</v>
      </c>
      <c r="AH111" s="191">
        <f t="shared" si="93"/>
        <v>1644</v>
      </c>
      <c r="AI111" s="191">
        <f t="shared" si="93"/>
        <v>817</v>
      </c>
      <c r="AJ111" s="55">
        <v>0</v>
      </c>
      <c r="AK111" s="55"/>
      <c r="AL111" s="55">
        <v>0</v>
      </c>
      <c r="AM111" s="55">
        <v>0</v>
      </c>
      <c r="AN111" s="55"/>
      <c r="AO111" s="55">
        <v>0</v>
      </c>
      <c r="AP111" s="429">
        <f>AJ111+AM111</f>
        <v>0</v>
      </c>
      <c r="AQ111" s="576"/>
      <c r="AR111" s="432">
        <f>AL111+AO111</f>
        <v>0</v>
      </c>
      <c r="AS111" s="45"/>
      <c r="AT111" s="142" t="s">
        <v>44</v>
      </c>
      <c r="AU111" s="54">
        <v>91</v>
      </c>
      <c r="AV111" s="54">
        <v>84</v>
      </c>
      <c r="AW111" s="54">
        <v>74</v>
      </c>
      <c r="AX111" s="54">
        <v>58</v>
      </c>
      <c r="AY111" s="54">
        <v>41</v>
      </c>
      <c r="AZ111" s="429">
        <f t="shared" si="94"/>
        <v>348</v>
      </c>
      <c r="BA111" s="54"/>
      <c r="BB111" s="54"/>
      <c r="BC111" s="429">
        <f t="shared" si="95"/>
        <v>0</v>
      </c>
      <c r="BD111" s="55">
        <v>142</v>
      </c>
      <c r="BE111" s="55">
        <v>0</v>
      </c>
      <c r="BF111" s="143">
        <v>3</v>
      </c>
      <c r="BG111" s="42">
        <v>90</v>
      </c>
      <c r="BI111" s="45"/>
      <c r="BJ111" s="142" t="s">
        <v>44</v>
      </c>
      <c r="BK111" s="69">
        <v>37</v>
      </c>
      <c r="BL111" s="102">
        <v>86</v>
      </c>
      <c r="BM111" s="102">
        <v>48</v>
      </c>
      <c r="BN111" s="55"/>
      <c r="BO111" s="42">
        <f t="shared" si="99"/>
        <v>171</v>
      </c>
      <c r="BP111" s="42">
        <v>74</v>
      </c>
      <c r="BQ111" s="55"/>
      <c r="BR111" s="55"/>
      <c r="BS111" s="102"/>
      <c r="BT111" s="240"/>
    </row>
    <row r="112" spans="1:75" ht="15.9" customHeight="1">
      <c r="A112" s="131" t="s">
        <v>167</v>
      </c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40"/>
      <c r="M112" s="40"/>
      <c r="N112" s="55"/>
      <c r="O112" s="55"/>
      <c r="P112" s="55"/>
      <c r="Q112" s="55"/>
      <c r="R112" s="55"/>
      <c r="S112" s="55"/>
      <c r="T112" s="429"/>
      <c r="U112" s="432"/>
      <c r="V112" s="45"/>
      <c r="W112" s="131" t="s">
        <v>167</v>
      </c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191"/>
      <c r="AI112" s="191"/>
      <c r="AJ112" s="55"/>
      <c r="AK112" s="55"/>
      <c r="AL112" s="55"/>
      <c r="AM112" s="55"/>
      <c r="AN112" s="55"/>
      <c r="AO112" s="55"/>
      <c r="AP112" s="429"/>
      <c r="AQ112" s="576"/>
      <c r="AR112" s="432"/>
      <c r="AS112" s="45"/>
      <c r="AT112" s="131" t="s">
        <v>167</v>
      </c>
      <c r="AU112" s="54"/>
      <c r="AV112" s="54"/>
      <c r="AW112" s="54"/>
      <c r="AX112" s="54"/>
      <c r="AY112" s="54"/>
      <c r="AZ112" s="429"/>
      <c r="BA112" s="54"/>
      <c r="BB112" s="54"/>
      <c r="BC112" s="429"/>
      <c r="BD112" s="55"/>
      <c r="BE112" s="55"/>
      <c r="BF112" s="143"/>
      <c r="BG112" s="42"/>
      <c r="BI112" s="45"/>
      <c r="BJ112" s="131" t="s">
        <v>167</v>
      </c>
      <c r="BK112" s="69"/>
      <c r="BL112" s="241"/>
      <c r="BM112" s="241"/>
      <c r="BN112" s="55"/>
      <c r="BO112" s="42">
        <f t="shared" si="99"/>
        <v>0</v>
      </c>
      <c r="BP112" s="42">
        <v>0</v>
      </c>
      <c r="BQ112" s="55"/>
      <c r="BR112" s="55"/>
      <c r="BS112" s="241"/>
      <c r="BT112" s="242"/>
    </row>
    <row r="113" spans="1:72" ht="15.9" customHeight="1">
      <c r="A113" s="142" t="s">
        <v>102</v>
      </c>
      <c r="B113" s="55">
        <v>6970</v>
      </c>
      <c r="C113" s="55">
        <v>3356</v>
      </c>
      <c r="D113" s="55">
        <v>5240</v>
      </c>
      <c r="E113" s="55">
        <v>2529</v>
      </c>
      <c r="F113" s="55">
        <v>4300</v>
      </c>
      <c r="G113" s="55">
        <v>2063</v>
      </c>
      <c r="H113" s="55">
        <v>2923</v>
      </c>
      <c r="I113" s="55">
        <v>1442</v>
      </c>
      <c r="J113" s="55">
        <v>1838</v>
      </c>
      <c r="K113" s="55">
        <v>897</v>
      </c>
      <c r="L113" s="40">
        <f t="shared" si="97"/>
        <v>21271</v>
      </c>
      <c r="M113" s="40">
        <f t="shared" si="97"/>
        <v>10287</v>
      </c>
      <c r="N113" s="55">
        <v>0</v>
      </c>
      <c r="O113" s="55"/>
      <c r="P113" s="55">
        <v>0</v>
      </c>
      <c r="Q113" s="55">
        <v>0</v>
      </c>
      <c r="R113" s="55"/>
      <c r="S113" s="55">
        <v>0</v>
      </c>
      <c r="T113" s="429">
        <f>N113+Q113</f>
        <v>0</v>
      </c>
      <c r="U113" s="432">
        <f>P113+S113</f>
        <v>0</v>
      </c>
      <c r="V113" s="45"/>
      <c r="W113" s="142" t="s">
        <v>102</v>
      </c>
      <c r="X113" s="55">
        <v>1500</v>
      </c>
      <c r="Y113" s="55">
        <v>695</v>
      </c>
      <c r="Z113" s="55">
        <v>1262</v>
      </c>
      <c r="AA113" s="55">
        <v>585</v>
      </c>
      <c r="AB113" s="55">
        <v>1102</v>
      </c>
      <c r="AC113" s="55">
        <v>521</v>
      </c>
      <c r="AD113" s="55">
        <v>563</v>
      </c>
      <c r="AE113" s="55">
        <v>272</v>
      </c>
      <c r="AF113" s="55">
        <v>196</v>
      </c>
      <c r="AG113" s="55">
        <v>92</v>
      </c>
      <c r="AH113" s="191">
        <f t="shared" si="93"/>
        <v>4623</v>
      </c>
      <c r="AI113" s="191">
        <f t="shared" si="93"/>
        <v>2165</v>
      </c>
      <c r="AJ113" s="55">
        <v>0</v>
      </c>
      <c r="AK113" s="55"/>
      <c r="AL113" s="55">
        <v>0</v>
      </c>
      <c r="AM113" s="55">
        <v>0</v>
      </c>
      <c r="AN113" s="55"/>
      <c r="AO113" s="55">
        <v>0</v>
      </c>
      <c r="AP113" s="429">
        <f>AJ113+AM113</f>
        <v>0</v>
      </c>
      <c r="AQ113" s="576"/>
      <c r="AR113" s="432">
        <f>AL113+AO113</f>
        <v>0</v>
      </c>
      <c r="AS113" s="45"/>
      <c r="AT113" s="142" t="s">
        <v>102</v>
      </c>
      <c r="AU113" s="54">
        <v>218</v>
      </c>
      <c r="AV113" s="54">
        <v>212</v>
      </c>
      <c r="AW113" s="54">
        <v>207</v>
      </c>
      <c r="AX113" s="54">
        <v>178</v>
      </c>
      <c r="AY113" s="54">
        <v>148</v>
      </c>
      <c r="AZ113" s="429">
        <f t="shared" si="94"/>
        <v>963</v>
      </c>
      <c r="BA113" s="54"/>
      <c r="BB113" s="54"/>
      <c r="BC113" s="429">
        <f t="shared" si="95"/>
        <v>0</v>
      </c>
      <c r="BD113" s="55">
        <v>448</v>
      </c>
      <c r="BE113" s="55">
        <v>0</v>
      </c>
      <c r="BF113" s="143">
        <v>45</v>
      </c>
      <c r="BG113" s="42">
        <v>205</v>
      </c>
      <c r="BI113" s="45"/>
      <c r="BJ113" s="142" t="s">
        <v>102</v>
      </c>
      <c r="BK113" s="69">
        <v>115</v>
      </c>
      <c r="BL113" s="102">
        <v>321</v>
      </c>
      <c r="BM113" s="102">
        <v>146</v>
      </c>
      <c r="BN113" s="55"/>
      <c r="BO113" s="42">
        <f t="shared" si="99"/>
        <v>582</v>
      </c>
      <c r="BP113" s="42">
        <v>280</v>
      </c>
      <c r="BQ113" s="55"/>
      <c r="BR113" s="55"/>
      <c r="BS113" s="102">
        <v>5</v>
      </c>
      <c r="BT113" s="240">
        <v>3</v>
      </c>
    </row>
    <row r="114" spans="1:72" ht="15.9" customHeight="1">
      <c r="A114" s="142" t="s">
        <v>45</v>
      </c>
      <c r="B114" s="55">
        <v>15753</v>
      </c>
      <c r="C114" s="55">
        <v>7637</v>
      </c>
      <c r="D114" s="55">
        <v>12131</v>
      </c>
      <c r="E114" s="55">
        <v>5890</v>
      </c>
      <c r="F114" s="55">
        <v>10645</v>
      </c>
      <c r="G114" s="55">
        <v>5204</v>
      </c>
      <c r="H114" s="55">
        <v>8302</v>
      </c>
      <c r="I114" s="55">
        <v>4189</v>
      </c>
      <c r="J114" s="55">
        <v>5405</v>
      </c>
      <c r="K114" s="55">
        <v>2727</v>
      </c>
      <c r="L114" s="40">
        <f t="shared" si="97"/>
        <v>52236</v>
      </c>
      <c r="M114" s="40">
        <f t="shared" si="97"/>
        <v>25647</v>
      </c>
      <c r="N114" s="55">
        <v>0</v>
      </c>
      <c r="O114" s="55"/>
      <c r="P114" s="55">
        <v>0</v>
      </c>
      <c r="Q114" s="55">
        <v>0</v>
      </c>
      <c r="R114" s="55"/>
      <c r="S114" s="55">
        <v>0</v>
      </c>
      <c r="T114" s="429">
        <f>N114+Q114</f>
        <v>0</v>
      </c>
      <c r="U114" s="432">
        <f>P114+S114</f>
        <v>0</v>
      </c>
      <c r="V114" s="45"/>
      <c r="W114" s="142" t="s">
        <v>45</v>
      </c>
      <c r="X114" s="55">
        <v>3711</v>
      </c>
      <c r="Y114" s="55">
        <v>1631</v>
      </c>
      <c r="Z114" s="55">
        <v>2810</v>
      </c>
      <c r="AA114" s="55">
        <v>1280</v>
      </c>
      <c r="AB114" s="55">
        <v>2514</v>
      </c>
      <c r="AC114" s="55">
        <v>1147</v>
      </c>
      <c r="AD114" s="55">
        <v>1593</v>
      </c>
      <c r="AE114" s="55">
        <v>750</v>
      </c>
      <c r="AF114" s="55">
        <v>372</v>
      </c>
      <c r="AG114" s="55">
        <v>195</v>
      </c>
      <c r="AH114" s="191">
        <f t="shared" si="93"/>
        <v>11000</v>
      </c>
      <c r="AI114" s="191">
        <f t="shared" si="93"/>
        <v>5003</v>
      </c>
      <c r="AJ114" s="55">
        <v>0</v>
      </c>
      <c r="AK114" s="55"/>
      <c r="AL114" s="55">
        <v>0</v>
      </c>
      <c r="AM114" s="55">
        <v>0</v>
      </c>
      <c r="AN114" s="55"/>
      <c r="AO114" s="55">
        <v>0</v>
      </c>
      <c r="AP114" s="429">
        <f>AJ114+AM114</f>
        <v>0</v>
      </c>
      <c r="AQ114" s="576"/>
      <c r="AR114" s="432">
        <f>AL114+AO114</f>
        <v>0</v>
      </c>
      <c r="AS114" s="45"/>
      <c r="AT114" s="142" t="s">
        <v>45</v>
      </c>
      <c r="AU114" s="54">
        <v>355</v>
      </c>
      <c r="AV114" s="54">
        <v>345</v>
      </c>
      <c r="AW114" s="54">
        <v>342</v>
      </c>
      <c r="AX114" s="54">
        <v>317</v>
      </c>
      <c r="AY114" s="54">
        <v>296</v>
      </c>
      <c r="AZ114" s="429">
        <f t="shared" si="94"/>
        <v>1655</v>
      </c>
      <c r="BA114" s="54"/>
      <c r="BB114" s="54"/>
      <c r="BC114" s="429">
        <f t="shared" si="95"/>
        <v>0</v>
      </c>
      <c r="BD114" s="55">
        <v>943</v>
      </c>
      <c r="BE114" s="55">
        <v>0</v>
      </c>
      <c r="BF114" s="143">
        <v>29</v>
      </c>
      <c r="BG114" s="42">
        <v>303</v>
      </c>
      <c r="BI114" s="45"/>
      <c r="BJ114" s="142" t="s">
        <v>45</v>
      </c>
      <c r="BK114" s="69">
        <v>357</v>
      </c>
      <c r="BL114" s="102">
        <v>705</v>
      </c>
      <c r="BM114" s="102">
        <v>227</v>
      </c>
      <c r="BN114" s="55"/>
      <c r="BO114" s="42">
        <f t="shared" si="99"/>
        <v>1289</v>
      </c>
      <c r="BP114" s="42">
        <v>681</v>
      </c>
      <c r="BQ114" s="55"/>
      <c r="BR114" s="55"/>
      <c r="BS114" s="102">
        <v>4</v>
      </c>
      <c r="BT114" s="240">
        <v>2</v>
      </c>
    </row>
    <row r="115" spans="1:72" ht="15.9" customHeight="1">
      <c r="A115" s="131" t="s">
        <v>189</v>
      </c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40"/>
      <c r="M115" s="40"/>
      <c r="N115" s="55"/>
      <c r="O115" s="55"/>
      <c r="P115" s="55"/>
      <c r="Q115" s="55"/>
      <c r="R115" s="55"/>
      <c r="S115" s="55"/>
      <c r="T115" s="429"/>
      <c r="U115" s="432"/>
      <c r="V115" s="45"/>
      <c r="W115" s="131" t="s">
        <v>189</v>
      </c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191"/>
      <c r="AI115" s="191"/>
      <c r="AJ115" s="55"/>
      <c r="AK115" s="55"/>
      <c r="AL115" s="55"/>
      <c r="AM115" s="55"/>
      <c r="AN115" s="55"/>
      <c r="AO115" s="55"/>
      <c r="AP115" s="429"/>
      <c r="AQ115" s="576"/>
      <c r="AR115" s="432"/>
      <c r="AS115" s="45"/>
      <c r="AT115" s="131" t="s">
        <v>189</v>
      </c>
      <c r="AU115" s="54"/>
      <c r="AV115" s="54"/>
      <c r="AW115" s="54"/>
      <c r="AX115" s="54"/>
      <c r="AY115" s="54"/>
      <c r="AZ115" s="429"/>
      <c r="BA115" s="54"/>
      <c r="BB115" s="54"/>
      <c r="BC115" s="429"/>
      <c r="BD115" s="55"/>
      <c r="BE115" s="55"/>
      <c r="BF115" s="143"/>
      <c r="BG115" s="42"/>
      <c r="BI115" s="45"/>
      <c r="BJ115" s="131" t="s">
        <v>189</v>
      </c>
      <c r="BK115" s="69"/>
      <c r="BL115" s="241"/>
      <c r="BM115" s="241"/>
      <c r="BN115" s="55"/>
      <c r="BO115" s="42"/>
      <c r="BP115" s="42"/>
      <c r="BQ115" s="55"/>
      <c r="BR115" s="55"/>
      <c r="BS115" s="241"/>
      <c r="BT115" s="242"/>
    </row>
    <row r="116" spans="1:72" ht="15.9" customHeight="1">
      <c r="A116" s="142" t="s">
        <v>103</v>
      </c>
      <c r="B116" s="55">
        <v>9184</v>
      </c>
      <c r="C116" s="55">
        <v>4413</v>
      </c>
      <c r="D116" s="55">
        <v>6094</v>
      </c>
      <c r="E116" s="55">
        <v>2947</v>
      </c>
      <c r="F116" s="55">
        <v>5383</v>
      </c>
      <c r="G116" s="55">
        <v>2749</v>
      </c>
      <c r="H116" s="55">
        <v>4112</v>
      </c>
      <c r="I116" s="55">
        <v>2082</v>
      </c>
      <c r="J116" s="55">
        <v>3581</v>
      </c>
      <c r="K116" s="55">
        <v>1860</v>
      </c>
      <c r="L116" s="40">
        <f t="shared" si="97"/>
        <v>28354</v>
      </c>
      <c r="M116" s="40">
        <f t="shared" si="97"/>
        <v>14051</v>
      </c>
      <c r="N116" s="55">
        <v>0</v>
      </c>
      <c r="O116" s="55"/>
      <c r="P116" s="55">
        <v>0</v>
      </c>
      <c r="Q116" s="55">
        <v>0</v>
      </c>
      <c r="R116" s="55"/>
      <c r="S116" s="55">
        <v>0</v>
      </c>
      <c r="T116" s="429">
        <f>N116+Q116</f>
        <v>0</v>
      </c>
      <c r="U116" s="432">
        <f>P116+S116</f>
        <v>0</v>
      </c>
      <c r="V116" s="45"/>
      <c r="W116" s="142" t="s">
        <v>103</v>
      </c>
      <c r="X116" s="55">
        <v>2009</v>
      </c>
      <c r="Y116" s="55">
        <v>906</v>
      </c>
      <c r="Z116" s="55">
        <v>1740</v>
      </c>
      <c r="AA116" s="55">
        <v>806</v>
      </c>
      <c r="AB116" s="55">
        <v>1345</v>
      </c>
      <c r="AC116" s="55">
        <v>649</v>
      </c>
      <c r="AD116" s="55">
        <v>632</v>
      </c>
      <c r="AE116" s="55">
        <v>307</v>
      </c>
      <c r="AF116" s="55">
        <v>615</v>
      </c>
      <c r="AG116" s="55">
        <v>300</v>
      </c>
      <c r="AH116" s="191">
        <f t="shared" si="93"/>
        <v>6341</v>
      </c>
      <c r="AI116" s="191">
        <f t="shared" si="93"/>
        <v>2968</v>
      </c>
      <c r="AJ116" s="55">
        <v>0</v>
      </c>
      <c r="AK116" s="55"/>
      <c r="AL116" s="55">
        <v>0</v>
      </c>
      <c r="AM116" s="55">
        <v>0</v>
      </c>
      <c r="AN116" s="55"/>
      <c r="AO116" s="55">
        <v>0</v>
      </c>
      <c r="AP116" s="429">
        <f>AJ116+AM116</f>
        <v>0</v>
      </c>
      <c r="AQ116" s="576"/>
      <c r="AR116" s="432">
        <f>AL116+AO116</f>
        <v>0</v>
      </c>
      <c r="AS116" s="45"/>
      <c r="AT116" s="142" t="s">
        <v>103</v>
      </c>
      <c r="AU116" s="54">
        <v>238</v>
      </c>
      <c r="AV116" s="54">
        <v>229</v>
      </c>
      <c r="AW116" s="54">
        <v>218</v>
      </c>
      <c r="AX116" s="54">
        <v>181</v>
      </c>
      <c r="AY116" s="54">
        <v>160</v>
      </c>
      <c r="AZ116" s="429">
        <f t="shared" si="94"/>
        <v>1026</v>
      </c>
      <c r="BA116" s="54"/>
      <c r="BB116" s="54"/>
      <c r="BC116" s="429">
        <f t="shared" si="95"/>
        <v>0</v>
      </c>
      <c r="BD116" s="55">
        <v>634</v>
      </c>
      <c r="BE116" s="55"/>
      <c r="BF116" s="143">
        <v>27</v>
      </c>
      <c r="BG116" s="42">
        <v>216</v>
      </c>
      <c r="BI116" s="45"/>
      <c r="BJ116" s="142" t="s">
        <v>103</v>
      </c>
      <c r="BK116" s="69">
        <v>314</v>
      </c>
      <c r="BL116" s="102">
        <v>372</v>
      </c>
      <c r="BM116" s="102">
        <v>168</v>
      </c>
      <c r="BN116" s="55"/>
      <c r="BO116" s="42">
        <f t="shared" si="99"/>
        <v>854</v>
      </c>
      <c r="BP116" s="42">
        <v>393</v>
      </c>
      <c r="BQ116" s="55"/>
      <c r="BR116" s="55"/>
      <c r="BS116" s="102">
        <v>18</v>
      </c>
      <c r="BT116" s="240">
        <v>15</v>
      </c>
    </row>
    <row r="117" spans="1:72" ht="15.9" customHeight="1">
      <c r="A117" s="142" t="s">
        <v>46</v>
      </c>
      <c r="B117" s="55">
        <v>10046</v>
      </c>
      <c r="C117" s="55">
        <v>4920</v>
      </c>
      <c r="D117" s="55">
        <v>6831</v>
      </c>
      <c r="E117" s="55">
        <v>3454</v>
      </c>
      <c r="F117" s="55">
        <v>6281</v>
      </c>
      <c r="G117" s="55">
        <v>3234</v>
      </c>
      <c r="H117" s="55">
        <v>4742</v>
      </c>
      <c r="I117" s="55">
        <v>2496</v>
      </c>
      <c r="J117" s="55">
        <v>3601</v>
      </c>
      <c r="K117" s="55">
        <v>1956</v>
      </c>
      <c r="L117" s="40">
        <f t="shared" si="97"/>
        <v>31501</v>
      </c>
      <c r="M117" s="40">
        <f t="shared" si="97"/>
        <v>16060</v>
      </c>
      <c r="N117" s="55">
        <v>0</v>
      </c>
      <c r="O117" s="55"/>
      <c r="P117" s="55">
        <v>0</v>
      </c>
      <c r="Q117" s="55">
        <v>0</v>
      </c>
      <c r="R117" s="55"/>
      <c r="S117" s="55">
        <v>0</v>
      </c>
      <c r="T117" s="429">
        <f>N117+Q117</f>
        <v>0</v>
      </c>
      <c r="U117" s="432">
        <f>P117+S117</f>
        <v>0</v>
      </c>
      <c r="V117" s="45"/>
      <c r="W117" s="142" t="s">
        <v>46</v>
      </c>
      <c r="X117" s="55">
        <v>2710</v>
      </c>
      <c r="Y117" s="55">
        <v>1249</v>
      </c>
      <c r="Z117" s="55">
        <v>1718</v>
      </c>
      <c r="AA117" s="55">
        <v>787</v>
      </c>
      <c r="AB117" s="55">
        <v>1504</v>
      </c>
      <c r="AC117" s="55">
        <v>724</v>
      </c>
      <c r="AD117" s="55">
        <v>780</v>
      </c>
      <c r="AE117" s="55">
        <v>388</v>
      </c>
      <c r="AF117" s="55">
        <v>335</v>
      </c>
      <c r="AG117" s="55">
        <v>165</v>
      </c>
      <c r="AH117" s="191">
        <f t="shared" si="93"/>
        <v>7047</v>
      </c>
      <c r="AI117" s="191">
        <f t="shared" si="93"/>
        <v>3313</v>
      </c>
      <c r="AJ117" s="55">
        <v>0</v>
      </c>
      <c r="AK117" s="55"/>
      <c r="AL117" s="55">
        <v>0</v>
      </c>
      <c r="AM117" s="55">
        <v>0</v>
      </c>
      <c r="AN117" s="55"/>
      <c r="AO117" s="55">
        <v>0</v>
      </c>
      <c r="AP117" s="429">
        <f>AJ117+AM117</f>
        <v>0</v>
      </c>
      <c r="AQ117" s="576"/>
      <c r="AR117" s="432">
        <f>AL117+AO117</f>
        <v>0</v>
      </c>
      <c r="AS117" s="45"/>
      <c r="AT117" s="142" t="s">
        <v>46</v>
      </c>
      <c r="AU117" s="54">
        <v>241</v>
      </c>
      <c r="AV117" s="54">
        <v>236</v>
      </c>
      <c r="AW117" s="54">
        <v>234</v>
      </c>
      <c r="AX117" s="54">
        <v>204</v>
      </c>
      <c r="AY117" s="54">
        <v>178</v>
      </c>
      <c r="AZ117" s="429">
        <f t="shared" si="94"/>
        <v>1093</v>
      </c>
      <c r="BA117" s="54"/>
      <c r="BB117" s="54"/>
      <c r="BC117" s="429">
        <f t="shared" si="95"/>
        <v>0</v>
      </c>
      <c r="BD117" s="55">
        <v>633</v>
      </c>
      <c r="BE117" s="55">
        <v>0</v>
      </c>
      <c r="BF117" s="143">
        <v>10</v>
      </c>
      <c r="BG117" s="42">
        <v>217</v>
      </c>
      <c r="BI117" s="45"/>
      <c r="BJ117" s="142" t="s">
        <v>46</v>
      </c>
      <c r="BK117" s="69">
        <v>230</v>
      </c>
      <c r="BL117" s="102">
        <v>426</v>
      </c>
      <c r="BM117" s="102">
        <v>164</v>
      </c>
      <c r="BN117" s="55"/>
      <c r="BO117" s="42">
        <f t="shared" si="99"/>
        <v>820</v>
      </c>
      <c r="BP117" s="42">
        <v>371</v>
      </c>
      <c r="BQ117" s="55"/>
      <c r="BR117" s="55"/>
      <c r="BS117" s="102">
        <v>15</v>
      </c>
      <c r="BT117" s="240">
        <v>10</v>
      </c>
    </row>
    <row r="118" spans="1:72" ht="15.9" customHeight="1">
      <c r="A118" s="142" t="s">
        <v>104</v>
      </c>
      <c r="B118" s="55">
        <v>1264</v>
      </c>
      <c r="C118" s="55">
        <v>643</v>
      </c>
      <c r="D118" s="55">
        <v>1237</v>
      </c>
      <c r="E118" s="55">
        <v>590</v>
      </c>
      <c r="F118" s="55">
        <v>1248</v>
      </c>
      <c r="G118" s="55">
        <v>649</v>
      </c>
      <c r="H118" s="55">
        <v>1057</v>
      </c>
      <c r="I118" s="55">
        <v>557</v>
      </c>
      <c r="J118" s="55">
        <v>987</v>
      </c>
      <c r="K118" s="55">
        <v>506</v>
      </c>
      <c r="L118" s="40">
        <f t="shared" si="97"/>
        <v>5793</v>
      </c>
      <c r="M118" s="40">
        <f t="shared" si="97"/>
        <v>2945</v>
      </c>
      <c r="N118" s="55">
        <v>0</v>
      </c>
      <c r="O118" s="55"/>
      <c r="P118" s="55">
        <v>0</v>
      </c>
      <c r="Q118" s="55">
        <v>0</v>
      </c>
      <c r="R118" s="55"/>
      <c r="S118" s="55">
        <v>0</v>
      </c>
      <c r="T118" s="429">
        <f>N118+Q118</f>
        <v>0</v>
      </c>
      <c r="U118" s="432">
        <f>P118+S118</f>
        <v>0</v>
      </c>
      <c r="V118" s="45"/>
      <c r="W118" s="142" t="s">
        <v>104</v>
      </c>
      <c r="X118" s="55">
        <v>303</v>
      </c>
      <c r="Y118" s="55">
        <v>131</v>
      </c>
      <c r="Z118" s="55">
        <v>272</v>
      </c>
      <c r="AA118" s="55">
        <v>113</v>
      </c>
      <c r="AB118" s="55">
        <v>279</v>
      </c>
      <c r="AC118" s="55">
        <v>136</v>
      </c>
      <c r="AD118" s="55">
        <v>150</v>
      </c>
      <c r="AE118" s="55">
        <v>70</v>
      </c>
      <c r="AF118" s="55">
        <v>60</v>
      </c>
      <c r="AG118" s="55">
        <v>27</v>
      </c>
      <c r="AH118" s="191">
        <f t="shared" ref="AH118:AI180" si="100">X118+Z118+AB118+AD118+AF118</f>
        <v>1064</v>
      </c>
      <c r="AI118" s="191">
        <f t="shared" si="100"/>
        <v>477</v>
      </c>
      <c r="AJ118" s="55">
        <v>0</v>
      </c>
      <c r="AK118" s="55"/>
      <c r="AL118" s="55">
        <v>0</v>
      </c>
      <c r="AM118" s="55">
        <v>0</v>
      </c>
      <c r="AN118" s="55"/>
      <c r="AO118" s="55">
        <v>0</v>
      </c>
      <c r="AP118" s="429">
        <f>AJ118+AM118</f>
        <v>0</v>
      </c>
      <c r="AQ118" s="576"/>
      <c r="AR118" s="432">
        <f>AL118+AO118</f>
        <v>0</v>
      </c>
      <c r="AS118" s="45"/>
      <c r="AT118" s="142" t="s">
        <v>104</v>
      </c>
      <c r="AU118" s="54">
        <v>26</v>
      </c>
      <c r="AV118" s="54">
        <v>25</v>
      </c>
      <c r="AW118" s="54">
        <v>26</v>
      </c>
      <c r="AX118" s="54">
        <v>24</v>
      </c>
      <c r="AY118" s="54">
        <v>25</v>
      </c>
      <c r="AZ118" s="429">
        <f t="shared" ref="AZ118:AZ180" si="101">SUM(AU118:AY118)</f>
        <v>126</v>
      </c>
      <c r="BA118" s="54"/>
      <c r="BB118" s="54"/>
      <c r="BC118" s="429">
        <f t="shared" ref="BC118:BC180" si="102">BA118+BB118</f>
        <v>0</v>
      </c>
      <c r="BD118" s="55">
        <v>120</v>
      </c>
      <c r="BE118" s="55"/>
      <c r="BF118" s="143">
        <v>11</v>
      </c>
      <c r="BG118" s="42">
        <v>17</v>
      </c>
      <c r="BI118" s="45"/>
      <c r="BJ118" s="142" t="s">
        <v>104</v>
      </c>
      <c r="BK118" s="69">
        <v>79</v>
      </c>
      <c r="BL118" s="102">
        <v>53</v>
      </c>
      <c r="BM118" s="102">
        <v>34</v>
      </c>
      <c r="BN118" s="102">
        <v>1</v>
      </c>
      <c r="BO118" s="42">
        <f t="shared" si="99"/>
        <v>167</v>
      </c>
      <c r="BP118" s="42">
        <v>130</v>
      </c>
      <c r="BQ118" s="102"/>
      <c r="BR118" s="102"/>
      <c r="BS118" s="102">
        <v>21</v>
      </c>
      <c r="BT118" s="240">
        <v>17</v>
      </c>
    </row>
    <row r="119" spans="1:72" ht="15.9" customHeight="1">
      <c r="A119" s="142" t="s">
        <v>66</v>
      </c>
      <c r="B119" s="55">
        <v>6359</v>
      </c>
      <c r="C119" s="55">
        <v>3155</v>
      </c>
      <c r="D119" s="55">
        <v>4188</v>
      </c>
      <c r="E119" s="55">
        <v>2102</v>
      </c>
      <c r="F119" s="55">
        <v>3648</v>
      </c>
      <c r="G119" s="55">
        <v>1803</v>
      </c>
      <c r="H119" s="55">
        <v>2653</v>
      </c>
      <c r="I119" s="55">
        <v>1407</v>
      </c>
      <c r="J119" s="55">
        <v>1803</v>
      </c>
      <c r="K119" s="55">
        <v>1001</v>
      </c>
      <c r="L119" s="40">
        <f t="shared" si="97"/>
        <v>18651</v>
      </c>
      <c r="M119" s="40">
        <f t="shared" si="97"/>
        <v>9468</v>
      </c>
      <c r="N119" s="55">
        <v>0</v>
      </c>
      <c r="O119" s="55"/>
      <c r="P119" s="55">
        <v>0</v>
      </c>
      <c r="Q119" s="55">
        <v>0</v>
      </c>
      <c r="R119" s="55"/>
      <c r="S119" s="55">
        <v>0</v>
      </c>
      <c r="T119" s="429">
        <f>N119+Q119</f>
        <v>0</v>
      </c>
      <c r="U119" s="432">
        <f>P119+S119</f>
        <v>0</v>
      </c>
      <c r="V119" s="45"/>
      <c r="W119" s="142" t="s">
        <v>66</v>
      </c>
      <c r="X119" s="55">
        <v>1595</v>
      </c>
      <c r="Y119" s="55">
        <v>698</v>
      </c>
      <c r="Z119" s="55">
        <v>1051</v>
      </c>
      <c r="AA119" s="55">
        <v>458</v>
      </c>
      <c r="AB119" s="55">
        <v>987</v>
      </c>
      <c r="AC119" s="55">
        <v>446</v>
      </c>
      <c r="AD119" s="55">
        <v>513</v>
      </c>
      <c r="AE119" s="55">
        <v>266</v>
      </c>
      <c r="AF119" s="55">
        <v>286</v>
      </c>
      <c r="AG119" s="55">
        <v>140</v>
      </c>
      <c r="AH119" s="191">
        <f t="shared" si="100"/>
        <v>4432</v>
      </c>
      <c r="AI119" s="191">
        <f t="shared" si="100"/>
        <v>2008</v>
      </c>
      <c r="AJ119" s="55">
        <v>0</v>
      </c>
      <c r="AK119" s="55"/>
      <c r="AL119" s="55">
        <v>0</v>
      </c>
      <c r="AM119" s="55">
        <v>0</v>
      </c>
      <c r="AN119" s="55"/>
      <c r="AO119" s="55">
        <v>0</v>
      </c>
      <c r="AP119" s="429">
        <f>AJ119+AM119</f>
        <v>0</v>
      </c>
      <c r="AQ119" s="576"/>
      <c r="AR119" s="432">
        <f>AL119+AO119</f>
        <v>0</v>
      </c>
      <c r="AS119" s="45"/>
      <c r="AT119" s="142" t="s">
        <v>66</v>
      </c>
      <c r="AU119" s="54">
        <v>185</v>
      </c>
      <c r="AV119" s="54">
        <v>182</v>
      </c>
      <c r="AW119" s="54">
        <v>174</v>
      </c>
      <c r="AX119" s="54">
        <v>167</v>
      </c>
      <c r="AY119" s="54">
        <v>145</v>
      </c>
      <c r="AZ119" s="429">
        <f t="shared" si="101"/>
        <v>853</v>
      </c>
      <c r="BA119" s="54"/>
      <c r="BB119" s="54"/>
      <c r="BC119" s="429">
        <f t="shared" si="102"/>
        <v>0</v>
      </c>
      <c r="BD119" s="55">
        <v>419</v>
      </c>
      <c r="BE119" s="55">
        <v>0</v>
      </c>
      <c r="BF119" s="143">
        <v>23</v>
      </c>
      <c r="BG119" s="42">
        <v>178</v>
      </c>
      <c r="BI119" s="45"/>
      <c r="BJ119" s="142" t="s">
        <v>66</v>
      </c>
      <c r="BK119" s="69">
        <v>177</v>
      </c>
      <c r="BL119" s="102">
        <v>208</v>
      </c>
      <c r="BM119" s="102">
        <v>107</v>
      </c>
      <c r="BN119" s="55"/>
      <c r="BO119" s="42">
        <f t="shared" si="99"/>
        <v>492</v>
      </c>
      <c r="BP119" s="42">
        <v>226</v>
      </c>
      <c r="BQ119" s="55"/>
      <c r="BR119" s="55"/>
      <c r="BS119" s="102">
        <v>9</v>
      </c>
      <c r="BT119" s="240">
        <v>4</v>
      </c>
    </row>
    <row r="120" spans="1:72" ht="15.9" customHeight="1">
      <c r="A120" s="142" t="s">
        <v>105</v>
      </c>
      <c r="B120" s="55">
        <v>2245</v>
      </c>
      <c r="C120" s="55">
        <v>1092</v>
      </c>
      <c r="D120" s="55">
        <v>1899</v>
      </c>
      <c r="E120" s="55">
        <v>915</v>
      </c>
      <c r="F120" s="55">
        <v>2025</v>
      </c>
      <c r="G120" s="55">
        <v>1003</v>
      </c>
      <c r="H120" s="55">
        <v>1643</v>
      </c>
      <c r="I120" s="55">
        <v>871</v>
      </c>
      <c r="J120" s="55">
        <v>1415</v>
      </c>
      <c r="K120" s="55">
        <v>774</v>
      </c>
      <c r="L120" s="40">
        <f t="shared" si="97"/>
        <v>9227</v>
      </c>
      <c r="M120" s="40">
        <f t="shared" si="97"/>
        <v>4655</v>
      </c>
      <c r="N120" s="55">
        <v>970</v>
      </c>
      <c r="O120" s="55"/>
      <c r="P120" s="55">
        <v>512</v>
      </c>
      <c r="Q120" s="55">
        <v>890</v>
      </c>
      <c r="R120" s="55"/>
      <c r="S120" s="55">
        <v>463</v>
      </c>
      <c r="T120" s="429">
        <f>N120+Q120</f>
        <v>1860</v>
      </c>
      <c r="U120" s="432">
        <f>P120+S120</f>
        <v>975</v>
      </c>
      <c r="V120" s="45"/>
      <c r="W120" s="142" t="s">
        <v>105</v>
      </c>
      <c r="X120" s="55">
        <v>578</v>
      </c>
      <c r="Y120" s="55">
        <v>269</v>
      </c>
      <c r="Z120" s="55">
        <v>469</v>
      </c>
      <c r="AA120" s="55">
        <v>185</v>
      </c>
      <c r="AB120" s="55">
        <v>519</v>
      </c>
      <c r="AC120" s="55">
        <v>232</v>
      </c>
      <c r="AD120" s="55">
        <v>306</v>
      </c>
      <c r="AE120" s="55">
        <v>155</v>
      </c>
      <c r="AF120" s="55">
        <v>250</v>
      </c>
      <c r="AG120" s="55">
        <v>129</v>
      </c>
      <c r="AH120" s="191">
        <f t="shared" si="100"/>
        <v>2122</v>
      </c>
      <c r="AI120" s="191">
        <f t="shared" si="100"/>
        <v>970</v>
      </c>
      <c r="AJ120" s="55">
        <v>131</v>
      </c>
      <c r="AK120" s="55"/>
      <c r="AL120" s="55">
        <v>57</v>
      </c>
      <c r="AM120" s="55">
        <v>119</v>
      </c>
      <c r="AN120" s="55"/>
      <c r="AO120" s="55">
        <v>48</v>
      </c>
      <c r="AP120" s="429">
        <f>AJ120+AM120</f>
        <v>250</v>
      </c>
      <c r="AQ120" s="576"/>
      <c r="AR120" s="432">
        <f>AL120+AO120</f>
        <v>105</v>
      </c>
      <c r="AS120" s="45"/>
      <c r="AT120" s="142" t="s">
        <v>105</v>
      </c>
      <c r="AU120" s="54">
        <v>60</v>
      </c>
      <c r="AV120" s="54">
        <v>58</v>
      </c>
      <c r="AW120" s="54">
        <v>57</v>
      </c>
      <c r="AX120" s="54">
        <v>54</v>
      </c>
      <c r="AY120" s="54">
        <v>52</v>
      </c>
      <c r="AZ120" s="429">
        <f t="shared" si="101"/>
        <v>281</v>
      </c>
      <c r="BA120" s="54">
        <v>18</v>
      </c>
      <c r="BB120" s="54">
        <v>17</v>
      </c>
      <c r="BC120" s="429">
        <f t="shared" si="102"/>
        <v>35</v>
      </c>
      <c r="BD120" s="55">
        <v>211</v>
      </c>
      <c r="BE120" s="55">
        <v>30</v>
      </c>
      <c r="BF120" s="143">
        <v>3</v>
      </c>
      <c r="BG120" s="42">
        <v>44</v>
      </c>
      <c r="BI120" s="45"/>
      <c r="BJ120" s="142" t="s">
        <v>105</v>
      </c>
      <c r="BK120" s="69">
        <v>80</v>
      </c>
      <c r="BL120" s="103">
        <v>85</v>
      </c>
      <c r="BM120" s="102">
        <v>95</v>
      </c>
      <c r="BN120" s="55"/>
      <c r="BO120" s="42">
        <f t="shared" si="99"/>
        <v>260</v>
      </c>
      <c r="BP120" s="42">
        <v>193</v>
      </c>
      <c r="BQ120" s="102">
        <v>55</v>
      </c>
      <c r="BR120" s="55"/>
      <c r="BS120" s="102">
        <v>14</v>
      </c>
      <c r="BT120" s="240">
        <v>9</v>
      </c>
    </row>
    <row r="121" spans="1:72" ht="15.9" customHeight="1">
      <c r="A121" s="131" t="s">
        <v>169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40"/>
      <c r="M121" s="40"/>
      <c r="N121" s="55"/>
      <c r="O121" s="55"/>
      <c r="P121" s="55"/>
      <c r="Q121" s="55"/>
      <c r="R121" s="55"/>
      <c r="S121" s="55"/>
      <c r="T121" s="429"/>
      <c r="U121" s="432"/>
      <c r="V121" s="45"/>
      <c r="W121" s="131" t="s">
        <v>169</v>
      </c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191"/>
      <c r="AI121" s="191"/>
      <c r="AJ121" s="55"/>
      <c r="AK121" s="55"/>
      <c r="AL121" s="55"/>
      <c r="AM121" s="55"/>
      <c r="AN121" s="55"/>
      <c r="AO121" s="55"/>
      <c r="AP121" s="429"/>
      <c r="AQ121" s="576"/>
      <c r="AR121" s="432"/>
      <c r="AS121" s="45"/>
      <c r="AT121" s="131" t="s">
        <v>169</v>
      </c>
      <c r="AU121" s="54"/>
      <c r="AV121" s="54"/>
      <c r="AW121" s="54"/>
      <c r="AX121" s="54"/>
      <c r="AY121" s="54"/>
      <c r="AZ121" s="429"/>
      <c r="BA121" s="54"/>
      <c r="BB121" s="54"/>
      <c r="BC121" s="429"/>
      <c r="BD121" s="55"/>
      <c r="BE121" s="55"/>
      <c r="BF121" s="143"/>
      <c r="BG121" s="42"/>
      <c r="BI121" s="45"/>
      <c r="BJ121" s="131" t="s">
        <v>169</v>
      </c>
      <c r="BK121" s="69"/>
      <c r="BL121" s="241"/>
      <c r="BM121" s="241"/>
      <c r="BN121" s="55"/>
      <c r="BO121" s="42"/>
      <c r="BP121" s="42"/>
      <c r="BQ121" s="55"/>
      <c r="BR121" s="55"/>
      <c r="BS121" s="241"/>
      <c r="BT121" s="242"/>
    </row>
    <row r="122" spans="1:72" ht="15.9" customHeight="1">
      <c r="A122" s="142" t="s">
        <v>106</v>
      </c>
      <c r="B122" s="55">
        <v>13645</v>
      </c>
      <c r="C122" s="55">
        <v>6559</v>
      </c>
      <c r="D122" s="55">
        <v>11437</v>
      </c>
      <c r="E122" s="55">
        <v>5410</v>
      </c>
      <c r="F122" s="55">
        <v>10410</v>
      </c>
      <c r="G122" s="55">
        <v>5139</v>
      </c>
      <c r="H122" s="55">
        <v>8143</v>
      </c>
      <c r="I122" s="55">
        <v>4205</v>
      </c>
      <c r="J122" s="55">
        <v>5646</v>
      </c>
      <c r="K122" s="55">
        <v>3116</v>
      </c>
      <c r="L122" s="40">
        <f t="shared" si="97"/>
        <v>49281</v>
      </c>
      <c r="M122" s="40">
        <f t="shared" si="97"/>
        <v>24429</v>
      </c>
      <c r="N122" s="55">
        <v>3353</v>
      </c>
      <c r="O122" s="55"/>
      <c r="P122" s="55">
        <v>1901</v>
      </c>
      <c r="Q122" s="55">
        <v>3690</v>
      </c>
      <c r="R122" s="55"/>
      <c r="S122" s="55">
        <v>2051</v>
      </c>
      <c r="T122" s="429">
        <f>N122+Q122</f>
        <v>7043</v>
      </c>
      <c r="U122" s="432">
        <f>P122+S122</f>
        <v>3952</v>
      </c>
      <c r="V122" s="45"/>
      <c r="W122" s="142" t="s">
        <v>106</v>
      </c>
      <c r="X122" s="55">
        <v>4005</v>
      </c>
      <c r="Y122" s="55">
        <v>1736</v>
      </c>
      <c r="Z122" s="55">
        <v>3596</v>
      </c>
      <c r="AA122" s="55">
        <v>1518</v>
      </c>
      <c r="AB122" s="55">
        <v>3248</v>
      </c>
      <c r="AC122" s="55">
        <v>1472</v>
      </c>
      <c r="AD122" s="55">
        <v>2067</v>
      </c>
      <c r="AE122" s="55">
        <v>1026</v>
      </c>
      <c r="AF122" s="55">
        <v>1185</v>
      </c>
      <c r="AG122" s="55">
        <v>615</v>
      </c>
      <c r="AH122" s="191">
        <f t="shared" si="100"/>
        <v>14101</v>
      </c>
      <c r="AI122" s="191">
        <f t="shared" si="100"/>
        <v>6367</v>
      </c>
      <c r="AJ122" s="55">
        <v>591</v>
      </c>
      <c r="AK122" s="55"/>
      <c r="AL122" s="55">
        <v>297</v>
      </c>
      <c r="AM122" s="55">
        <v>357</v>
      </c>
      <c r="AN122" s="55"/>
      <c r="AO122" s="55">
        <v>171</v>
      </c>
      <c r="AP122" s="429">
        <f>AJ122+AM122</f>
        <v>948</v>
      </c>
      <c r="AQ122" s="576"/>
      <c r="AR122" s="432">
        <f>AL122+AO122</f>
        <v>468</v>
      </c>
      <c r="AS122" s="45"/>
      <c r="AT122" s="142" t="s">
        <v>106</v>
      </c>
      <c r="AU122" s="54">
        <v>347</v>
      </c>
      <c r="AV122" s="54">
        <v>335</v>
      </c>
      <c r="AW122" s="54">
        <v>335</v>
      </c>
      <c r="AX122" s="54">
        <v>310</v>
      </c>
      <c r="AY122" s="54">
        <v>286</v>
      </c>
      <c r="AZ122" s="429">
        <f t="shared" si="101"/>
        <v>1613</v>
      </c>
      <c r="BA122" s="54">
        <v>71</v>
      </c>
      <c r="BB122" s="54">
        <v>77</v>
      </c>
      <c r="BC122" s="429">
        <f t="shared" si="102"/>
        <v>148</v>
      </c>
      <c r="BD122" s="55">
        <v>1123</v>
      </c>
      <c r="BE122" s="55">
        <v>109</v>
      </c>
      <c r="BF122" s="143">
        <v>46</v>
      </c>
      <c r="BG122" s="42">
        <v>295</v>
      </c>
      <c r="BI122" s="45"/>
      <c r="BJ122" s="142" t="s">
        <v>106</v>
      </c>
      <c r="BK122" s="69">
        <v>355</v>
      </c>
      <c r="BL122" s="102">
        <v>542</v>
      </c>
      <c r="BM122" s="102">
        <v>623</v>
      </c>
      <c r="BN122" s="102">
        <v>3</v>
      </c>
      <c r="BO122" s="42">
        <f t="shared" si="99"/>
        <v>1523</v>
      </c>
      <c r="BP122" s="42">
        <v>895</v>
      </c>
      <c r="BQ122" s="102">
        <v>128</v>
      </c>
      <c r="BR122" s="102">
        <v>27</v>
      </c>
      <c r="BS122" s="102">
        <v>46</v>
      </c>
      <c r="BT122" s="240">
        <v>21</v>
      </c>
    </row>
    <row r="123" spans="1:72" ht="15.9" customHeight="1">
      <c r="A123" s="142" t="s">
        <v>107</v>
      </c>
      <c r="B123" s="55">
        <v>12513</v>
      </c>
      <c r="C123" s="55">
        <v>6012</v>
      </c>
      <c r="D123" s="55">
        <v>9671</v>
      </c>
      <c r="E123" s="55">
        <v>4725</v>
      </c>
      <c r="F123" s="55">
        <v>8032</v>
      </c>
      <c r="G123" s="55">
        <v>4111</v>
      </c>
      <c r="H123" s="55">
        <v>5536</v>
      </c>
      <c r="I123" s="55">
        <v>2937</v>
      </c>
      <c r="J123" s="55">
        <v>3909</v>
      </c>
      <c r="K123" s="55">
        <v>2130</v>
      </c>
      <c r="L123" s="40">
        <f t="shared" si="97"/>
        <v>39661</v>
      </c>
      <c r="M123" s="40">
        <f t="shared" si="97"/>
        <v>19915</v>
      </c>
      <c r="N123" s="55">
        <v>0</v>
      </c>
      <c r="O123" s="55"/>
      <c r="P123" s="55">
        <v>0</v>
      </c>
      <c r="Q123" s="55">
        <v>0</v>
      </c>
      <c r="R123" s="55"/>
      <c r="S123" s="55">
        <v>0</v>
      </c>
      <c r="T123" s="429">
        <f>N123+Q123</f>
        <v>0</v>
      </c>
      <c r="U123" s="432">
        <f>P123+S123</f>
        <v>0</v>
      </c>
      <c r="V123" s="45"/>
      <c r="W123" s="142" t="s">
        <v>107</v>
      </c>
      <c r="X123" s="55">
        <v>4120</v>
      </c>
      <c r="Y123" s="55">
        <v>1851</v>
      </c>
      <c r="Z123" s="55">
        <v>3388</v>
      </c>
      <c r="AA123" s="55">
        <v>1573</v>
      </c>
      <c r="AB123" s="55">
        <v>2748</v>
      </c>
      <c r="AC123" s="55">
        <v>1311</v>
      </c>
      <c r="AD123" s="55">
        <v>1557</v>
      </c>
      <c r="AE123" s="55">
        <v>801</v>
      </c>
      <c r="AF123" s="55">
        <v>1072</v>
      </c>
      <c r="AG123" s="55">
        <v>580</v>
      </c>
      <c r="AH123" s="191">
        <f t="shared" si="100"/>
        <v>12885</v>
      </c>
      <c r="AI123" s="191">
        <f t="shared" si="100"/>
        <v>6116</v>
      </c>
      <c r="AJ123" s="55">
        <v>0</v>
      </c>
      <c r="AK123" s="55"/>
      <c r="AL123" s="55">
        <v>0</v>
      </c>
      <c r="AM123" s="55">
        <v>0</v>
      </c>
      <c r="AN123" s="55"/>
      <c r="AO123" s="55">
        <v>0</v>
      </c>
      <c r="AP123" s="429">
        <f>AJ123+AM123</f>
        <v>0</v>
      </c>
      <c r="AQ123" s="576"/>
      <c r="AR123" s="432">
        <f>AL123+AO123</f>
        <v>0</v>
      </c>
      <c r="AS123" s="45"/>
      <c r="AT123" s="142" t="s">
        <v>107</v>
      </c>
      <c r="AU123" s="54">
        <v>233</v>
      </c>
      <c r="AV123" s="54">
        <v>225</v>
      </c>
      <c r="AW123" s="54">
        <v>214</v>
      </c>
      <c r="AX123" s="54">
        <v>179</v>
      </c>
      <c r="AY123" s="54">
        <v>165</v>
      </c>
      <c r="AZ123" s="429">
        <f t="shared" si="101"/>
        <v>1016</v>
      </c>
      <c r="BA123" s="54"/>
      <c r="BB123" s="54"/>
      <c r="BC123" s="429">
        <f t="shared" si="102"/>
        <v>0</v>
      </c>
      <c r="BD123" s="55">
        <v>745</v>
      </c>
      <c r="BE123" s="55">
        <v>0</v>
      </c>
      <c r="BF123" s="143">
        <v>41</v>
      </c>
      <c r="BG123" s="42">
        <v>194</v>
      </c>
      <c r="BI123" s="45"/>
      <c r="BJ123" s="142" t="s">
        <v>107</v>
      </c>
      <c r="BK123" s="69">
        <v>313</v>
      </c>
      <c r="BL123" s="102">
        <v>366</v>
      </c>
      <c r="BM123" s="102">
        <v>247</v>
      </c>
      <c r="BN123" s="6"/>
      <c r="BO123" s="42">
        <f t="shared" si="99"/>
        <v>926</v>
      </c>
      <c r="BP123" s="42">
        <v>537</v>
      </c>
      <c r="BQ123" s="6"/>
      <c r="BR123" s="6"/>
      <c r="BS123" s="102">
        <v>30</v>
      </c>
      <c r="BT123" s="240">
        <v>11</v>
      </c>
    </row>
    <row r="124" spans="1:72" ht="15.9" customHeight="1">
      <c r="A124" s="142" t="s">
        <v>67</v>
      </c>
      <c r="B124" s="55">
        <v>3765</v>
      </c>
      <c r="C124" s="55">
        <v>1702</v>
      </c>
      <c r="D124" s="55">
        <v>3573</v>
      </c>
      <c r="E124" s="55">
        <v>1679</v>
      </c>
      <c r="F124" s="55">
        <v>3334</v>
      </c>
      <c r="G124" s="55">
        <v>1590</v>
      </c>
      <c r="H124" s="55">
        <v>2975</v>
      </c>
      <c r="I124" s="55">
        <v>1504</v>
      </c>
      <c r="J124" s="55">
        <v>3399</v>
      </c>
      <c r="K124" s="55">
        <v>1747</v>
      </c>
      <c r="L124" s="40">
        <f t="shared" si="97"/>
        <v>17046</v>
      </c>
      <c r="M124" s="40">
        <f t="shared" si="97"/>
        <v>8222</v>
      </c>
      <c r="N124" s="55">
        <v>0</v>
      </c>
      <c r="O124" s="55"/>
      <c r="P124" s="55">
        <v>0</v>
      </c>
      <c r="Q124" s="55">
        <v>0</v>
      </c>
      <c r="R124" s="55"/>
      <c r="S124" s="55">
        <v>0</v>
      </c>
      <c r="T124" s="429">
        <f>N124+Q124</f>
        <v>0</v>
      </c>
      <c r="U124" s="432">
        <f>P124+S124</f>
        <v>0</v>
      </c>
      <c r="V124" s="45"/>
      <c r="W124" s="142" t="s">
        <v>67</v>
      </c>
      <c r="X124" s="55">
        <v>923</v>
      </c>
      <c r="Y124" s="55">
        <v>383</v>
      </c>
      <c r="Z124" s="55">
        <v>1018</v>
      </c>
      <c r="AA124" s="55">
        <v>452</v>
      </c>
      <c r="AB124" s="55">
        <v>928</v>
      </c>
      <c r="AC124" s="55">
        <v>375</v>
      </c>
      <c r="AD124" s="55">
        <v>573</v>
      </c>
      <c r="AE124" s="55">
        <v>264</v>
      </c>
      <c r="AF124" s="55">
        <v>1175</v>
      </c>
      <c r="AG124" s="55">
        <v>615</v>
      </c>
      <c r="AH124" s="191">
        <f t="shared" si="100"/>
        <v>4617</v>
      </c>
      <c r="AI124" s="191">
        <f t="shared" si="100"/>
        <v>2089</v>
      </c>
      <c r="AJ124" s="55">
        <v>0</v>
      </c>
      <c r="AK124" s="55"/>
      <c r="AL124" s="55">
        <v>0</v>
      </c>
      <c r="AM124" s="55">
        <v>0</v>
      </c>
      <c r="AN124" s="55"/>
      <c r="AO124" s="55">
        <v>0</v>
      </c>
      <c r="AP124" s="429">
        <f>AJ124+AM124</f>
        <v>0</v>
      </c>
      <c r="AQ124" s="576"/>
      <c r="AR124" s="432">
        <f>AL124+AO124</f>
        <v>0</v>
      </c>
      <c r="AS124" s="45"/>
      <c r="AT124" s="142" t="s">
        <v>67</v>
      </c>
      <c r="AU124" s="54">
        <v>71</v>
      </c>
      <c r="AV124" s="54">
        <v>68</v>
      </c>
      <c r="AW124" s="54">
        <v>67</v>
      </c>
      <c r="AX124" s="54">
        <v>65</v>
      </c>
      <c r="AY124" s="54">
        <v>68</v>
      </c>
      <c r="AZ124" s="429">
        <f t="shared" si="101"/>
        <v>339</v>
      </c>
      <c r="BA124" s="54"/>
      <c r="BB124" s="54"/>
      <c r="BC124" s="429">
        <f t="shared" si="102"/>
        <v>0</v>
      </c>
      <c r="BD124" s="55">
        <v>228</v>
      </c>
      <c r="BE124" s="55">
        <v>0</v>
      </c>
      <c r="BF124" s="143">
        <v>8</v>
      </c>
      <c r="BG124" s="42">
        <v>31</v>
      </c>
      <c r="BI124" s="45"/>
      <c r="BJ124" s="142" t="s">
        <v>67</v>
      </c>
      <c r="BK124" s="69">
        <v>278</v>
      </c>
      <c r="BL124" s="102">
        <v>67</v>
      </c>
      <c r="BM124" s="102">
        <v>62</v>
      </c>
      <c r="BN124" s="102">
        <v>1</v>
      </c>
      <c r="BO124" s="42">
        <f t="shared" si="99"/>
        <v>408</v>
      </c>
      <c r="BP124" s="42">
        <v>343</v>
      </c>
      <c r="BQ124" s="102"/>
      <c r="BR124" s="102"/>
      <c r="BS124" s="102">
        <v>88</v>
      </c>
      <c r="BT124" s="240">
        <v>78</v>
      </c>
    </row>
    <row r="125" spans="1:72" ht="15.9" customHeight="1">
      <c r="A125" s="142" t="s">
        <v>47</v>
      </c>
      <c r="B125" s="55">
        <v>7101</v>
      </c>
      <c r="C125" s="55">
        <v>3491</v>
      </c>
      <c r="D125" s="55">
        <v>4394</v>
      </c>
      <c r="E125" s="55">
        <v>2173</v>
      </c>
      <c r="F125" s="55">
        <v>3247</v>
      </c>
      <c r="G125" s="55">
        <v>1642</v>
      </c>
      <c r="H125" s="55">
        <v>1880</v>
      </c>
      <c r="I125" s="55">
        <v>988</v>
      </c>
      <c r="J125" s="55">
        <v>1334</v>
      </c>
      <c r="K125" s="55">
        <v>715</v>
      </c>
      <c r="L125" s="40">
        <f t="shared" si="97"/>
        <v>17956</v>
      </c>
      <c r="M125" s="40">
        <f t="shared" si="97"/>
        <v>9009</v>
      </c>
      <c r="N125" s="55">
        <v>0</v>
      </c>
      <c r="O125" s="55"/>
      <c r="P125" s="55">
        <v>0</v>
      </c>
      <c r="Q125" s="55">
        <v>0</v>
      </c>
      <c r="R125" s="55"/>
      <c r="S125" s="55">
        <v>0</v>
      </c>
      <c r="T125" s="429">
        <f>N125+Q125</f>
        <v>0</v>
      </c>
      <c r="U125" s="432">
        <f>P125+S125</f>
        <v>0</v>
      </c>
      <c r="V125" s="45"/>
      <c r="W125" s="142" t="s">
        <v>47</v>
      </c>
      <c r="X125" s="55">
        <v>1535</v>
      </c>
      <c r="Y125" s="55">
        <v>701</v>
      </c>
      <c r="Z125" s="55">
        <v>1133</v>
      </c>
      <c r="AA125" s="55">
        <v>530</v>
      </c>
      <c r="AB125" s="55">
        <v>1039</v>
      </c>
      <c r="AC125" s="55">
        <v>517</v>
      </c>
      <c r="AD125" s="55">
        <v>360</v>
      </c>
      <c r="AE125" s="55">
        <v>167</v>
      </c>
      <c r="AF125" s="55">
        <v>431</v>
      </c>
      <c r="AG125" s="55">
        <v>219</v>
      </c>
      <c r="AH125" s="191">
        <f t="shared" si="100"/>
        <v>4498</v>
      </c>
      <c r="AI125" s="191">
        <f t="shared" si="100"/>
        <v>2134</v>
      </c>
      <c r="AJ125" s="55">
        <v>0</v>
      </c>
      <c r="AK125" s="55"/>
      <c r="AL125" s="55">
        <v>0</v>
      </c>
      <c r="AM125" s="55">
        <v>0</v>
      </c>
      <c r="AN125" s="55"/>
      <c r="AO125" s="55">
        <v>0</v>
      </c>
      <c r="AP125" s="429">
        <f>AJ125+AM125</f>
        <v>0</v>
      </c>
      <c r="AQ125" s="576"/>
      <c r="AR125" s="432">
        <f>AL125+AO125</f>
        <v>0</v>
      </c>
      <c r="AS125" s="45"/>
      <c r="AT125" s="142" t="s">
        <v>47</v>
      </c>
      <c r="AU125" s="54">
        <v>168</v>
      </c>
      <c r="AV125" s="54">
        <v>153</v>
      </c>
      <c r="AW125" s="54">
        <v>147</v>
      </c>
      <c r="AX125" s="54">
        <v>126</v>
      </c>
      <c r="AY125" s="54">
        <v>100</v>
      </c>
      <c r="AZ125" s="429">
        <f t="shared" si="101"/>
        <v>694</v>
      </c>
      <c r="BA125" s="54"/>
      <c r="BB125" s="54"/>
      <c r="BC125" s="429">
        <f t="shared" si="102"/>
        <v>0</v>
      </c>
      <c r="BD125" s="55">
        <v>365</v>
      </c>
      <c r="BE125" s="55">
        <v>0</v>
      </c>
      <c r="BF125" s="143">
        <v>27</v>
      </c>
      <c r="BG125" s="42">
        <v>137</v>
      </c>
      <c r="BI125" s="45"/>
      <c r="BJ125" s="142" t="s">
        <v>47</v>
      </c>
      <c r="BK125" s="69">
        <v>97</v>
      </c>
      <c r="BL125" s="102">
        <v>239</v>
      </c>
      <c r="BM125" s="102">
        <v>125</v>
      </c>
      <c r="BN125" s="55"/>
      <c r="BO125" s="42">
        <f t="shared" si="99"/>
        <v>461</v>
      </c>
      <c r="BP125" s="42">
        <v>211</v>
      </c>
      <c r="BQ125" s="55"/>
      <c r="BR125" s="55"/>
      <c r="BS125" s="102">
        <v>4</v>
      </c>
      <c r="BT125" s="240">
        <v>1</v>
      </c>
    </row>
    <row r="126" spans="1:72" ht="15.9" customHeight="1">
      <c r="A126" s="142" t="s">
        <v>48</v>
      </c>
      <c r="B126" s="55">
        <v>6907</v>
      </c>
      <c r="C126" s="55">
        <v>3387</v>
      </c>
      <c r="D126" s="55">
        <v>5710</v>
      </c>
      <c r="E126" s="55">
        <v>2759</v>
      </c>
      <c r="F126" s="55">
        <v>4820</v>
      </c>
      <c r="G126" s="55">
        <v>2409</v>
      </c>
      <c r="H126" s="55">
        <v>3402</v>
      </c>
      <c r="I126" s="55">
        <v>1768</v>
      </c>
      <c r="J126" s="55">
        <v>2367</v>
      </c>
      <c r="K126" s="55">
        <v>1342</v>
      </c>
      <c r="L126" s="40">
        <f t="shared" si="97"/>
        <v>23206</v>
      </c>
      <c r="M126" s="40">
        <f t="shared" si="97"/>
        <v>11665</v>
      </c>
      <c r="N126" s="55">
        <v>0</v>
      </c>
      <c r="O126" s="55"/>
      <c r="P126" s="55">
        <v>0</v>
      </c>
      <c r="Q126" s="55">
        <v>0</v>
      </c>
      <c r="R126" s="55"/>
      <c r="S126" s="55">
        <v>0</v>
      </c>
      <c r="T126" s="429">
        <f>N126+Q126</f>
        <v>0</v>
      </c>
      <c r="U126" s="432">
        <f>P126+S126</f>
        <v>0</v>
      </c>
      <c r="V126" s="45"/>
      <c r="W126" s="142" t="s">
        <v>48</v>
      </c>
      <c r="X126" s="55">
        <v>633</v>
      </c>
      <c r="Y126" s="55">
        <v>293</v>
      </c>
      <c r="Z126" s="55">
        <v>1808</v>
      </c>
      <c r="AA126" s="55">
        <v>781</v>
      </c>
      <c r="AB126" s="55">
        <v>1602</v>
      </c>
      <c r="AC126" s="55">
        <v>728</v>
      </c>
      <c r="AD126" s="55">
        <v>344</v>
      </c>
      <c r="AE126" s="55">
        <v>158</v>
      </c>
      <c r="AF126" s="55">
        <v>620</v>
      </c>
      <c r="AG126" s="55">
        <v>336</v>
      </c>
      <c r="AH126" s="191">
        <f t="shared" si="100"/>
        <v>5007</v>
      </c>
      <c r="AI126" s="191">
        <f t="shared" si="100"/>
        <v>2296</v>
      </c>
      <c r="AJ126" s="55">
        <v>0</v>
      </c>
      <c r="AK126" s="55"/>
      <c r="AL126" s="55">
        <v>0</v>
      </c>
      <c r="AM126" s="55">
        <v>0</v>
      </c>
      <c r="AN126" s="55"/>
      <c r="AO126" s="55">
        <v>0</v>
      </c>
      <c r="AP126" s="429">
        <f>AJ126+AM126</f>
        <v>0</v>
      </c>
      <c r="AQ126" s="576"/>
      <c r="AR126" s="432">
        <f>AL126+AO126</f>
        <v>0</v>
      </c>
      <c r="AS126" s="45"/>
      <c r="AT126" s="142" t="s">
        <v>48</v>
      </c>
      <c r="AU126" s="54">
        <v>145</v>
      </c>
      <c r="AV126" s="54">
        <v>140</v>
      </c>
      <c r="AW126" s="54">
        <v>132</v>
      </c>
      <c r="AX126" s="54">
        <v>119</v>
      </c>
      <c r="AY126" s="54">
        <v>111</v>
      </c>
      <c r="AZ126" s="429">
        <f t="shared" si="101"/>
        <v>647</v>
      </c>
      <c r="BA126" s="54"/>
      <c r="BB126" s="54"/>
      <c r="BC126" s="429">
        <f t="shared" si="102"/>
        <v>0</v>
      </c>
      <c r="BD126" s="55">
        <v>488</v>
      </c>
      <c r="BE126" s="55">
        <v>0</v>
      </c>
      <c r="BF126" s="143">
        <v>23</v>
      </c>
      <c r="BG126" s="42">
        <v>120</v>
      </c>
      <c r="BI126" s="45"/>
      <c r="BJ126" s="142" t="s">
        <v>48</v>
      </c>
      <c r="BK126" s="69">
        <v>195</v>
      </c>
      <c r="BL126" s="102">
        <v>313</v>
      </c>
      <c r="BM126" s="102">
        <v>95</v>
      </c>
      <c r="BN126" s="55"/>
      <c r="BO126" s="42">
        <f t="shared" si="99"/>
        <v>603</v>
      </c>
      <c r="BP126" s="42">
        <v>339</v>
      </c>
      <c r="BQ126" s="55"/>
      <c r="BR126" s="55"/>
      <c r="BS126" s="102">
        <v>23</v>
      </c>
      <c r="BT126" s="240">
        <v>10</v>
      </c>
    </row>
    <row r="127" spans="1:72" ht="15.9" customHeight="1">
      <c r="A127" s="142" t="s">
        <v>108</v>
      </c>
      <c r="B127" s="55">
        <v>5787</v>
      </c>
      <c r="C127" s="55">
        <v>2694</v>
      </c>
      <c r="D127" s="55">
        <v>6329</v>
      </c>
      <c r="E127" s="55">
        <v>2934</v>
      </c>
      <c r="F127" s="55">
        <v>5685</v>
      </c>
      <c r="G127" s="55">
        <v>2839</v>
      </c>
      <c r="H127" s="55">
        <v>4402</v>
      </c>
      <c r="I127" s="55">
        <v>2295</v>
      </c>
      <c r="J127" s="55">
        <v>3336</v>
      </c>
      <c r="K127" s="55">
        <v>1842</v>
      </c>
      <c r="L127" s="40">
        <f t="shared" si="97"/>
        <v>25539</v>
      </c>
      <c r="M127" s="40">
        <f t="shared" si="97"/>
        <v>12604</v>
      </c>
      <c r="N127" s="55">
        <v>0</v>
      </c>
      <c r="O127" s="55"/>
      <c r="P127" s="55">
        <v>0</v>
      </c>
      <c r="Q127" s="55">
        <v>0</v>
      </c>
      <c r="R127" s="55"/>
      <c r="S127" s="55">
        <v>0</v>
      </c>
      <c r="T127" s="429">
        <f>N127+Q127</f>
        <v>0</v>
      </c>
      <c r="U127" s="432">
        <f>P127+S127</f>
        <v>0</v>
      </c>
      <c r="V127" s="45"/>
      <c r="W127" s="142" t="s">
        <v>108</v>
      </c>
      <c r="X127" s="55">
        <v>1631</v>
      </c>
      <c r="Y127" s="55">
        <v>735</v>
      </c>
      <c r="Z127" s="55">
        <v>2119</v>
      </c>
      <c r="AA127" s="55">
        <v>891</v>
      </c>
      <c r="AB127" s="55">
        <v>1849</v>
      </c>
      <c r="AC127" s="55">
        <v>848</v>
      </c>
      <c r="AD127" s="55">
        <v>1085</v>
      </c>
      <c r="AE127" s="55">
        <v>528</v>
      </c>
      <c r="AF127" s="55">
        <v>945</v>
      </c>
      <c r="AG127" s="55">
        <v>519</v>
      </c>
      <c r="AH127" s="191">
        <f t="shared" si="100"/>
        <v>7629</v>
      </c>
      <c r="AI127" s="191">
        <f t="shared" si="100"/>
        <v>3521</v>
      </c>
      <c r="AJ127" s="55">
        <v>0</v>
      </c>
      <c r="AK127" s="55"/>
      <c r="AL127" s="55">
        <v>0</v>
      </c>
      <c r="AM127" s="55">
        <v>0</v>
      </c>
      <c r="AN127" s="55"/>
      <c r="AO127" s="55">
        <v>0</v>
      </c>
      <c r="AP127" s="429">
        <f>AJ127+AM127</f>
        <v>0</v>
      </c>
      <c r="AQ127" s="576"/>
      <c r="AR127" s="432">
        <f>AL127+AO127</f>
        <v>0</v>
      </c>
      <c r="AS127" s="45"/>
      <c r="AT127" s="142" t="s">
        <v>108</v>
      </c>
      <c r="AU127" s="54">
        <v>127</v>
      </c>
      <c r="AV127" s="54">
        <v>140</v>
      </c>
      <c r="AW127" s="54">
        <v>132</v>
      </c>
      <c r="AX127" s="54">
        <v>119</v>
      </c>
      <c r="AY127" s="54">
        <v>113</v>
      </c>
      <c r="AZ127" s="429">
        <f t="shared" si="101"/>
        <v>631</v>
      </c>
      <c r="BA127" s="54"/>
      <c r="BB127" s="54"/>
      <c r="BC127" s="429">
        <f t="shared" si="102"/>
        <v>0</v>
      </c>
      <c r="BD127" s="55">
        <v>464</v>
      </c>
      <c r="BE127" s="55">
        <v>0</v>
      </c>
      <c r="BF127" s="143">
        <v>17</v>
      </c>
      <c r="BG127" s="42">
        <v>103</v>
      </c>
      <c r="BI127" s="45"/>
      <c r="BJ127" s="142" t="s">
        <v>108</v>
      </c>
      <c r="BK127" s="69">
        <v>262</v>
      </c>
      <c r="BL127" s="102">
        <v>200</v>
      </c>
      <c r="BM127" s="102">
        <v>158</v>
      </c>
      <c r="BN127" s="102">
        <v>2</v>
      </c>
      <c r="BO127" s="42">
        <f t="shared" si="99"/>
        <v>622</v>
      </c>
      <c r="BP127" s="42">
        <v>387</v>
      </c>
      <c r="BQ127" s="102"/>
      <c r="BR127" s="102"/>
      <c r="BS127" s="102">
        <v>26</v>
      </c>
      <c r="BT127" s="240">
        <v>9</v>
      </c>
    </row>
    <row r="128" spans="1:72" ht="15.9" customHeight="1">
      <c r="A128" s="142" t="s">
        <v>109</v>
      </c>
      <c r="B128" s="55">
        <v>10916</v>
      </c>
      <c r="C128" s="55">
        <v>5145</v>
      </c>
      <c r="D128" s="55">
        <v>8583</v>
      </c>
      <c r="E128" s="55">
        <v>4134</v>
      </c>
      <c r="F128" s="55">
        <v>7433</v>
      </c>
      <c r="G128" s="55">
        <v>3664</v>
      </c>
      <c r="H128" s="55">
        <v>5412</v>
      </c>
      <c r="I128" s="55">
        <v>2868</v>
      </c>
      <c r="J128" s="55">
        <v>4068</v>
      </c>
      <c r="K128" s="55">
        <v>2254</v>
      </c>
      <c r="L128" s="40">
        <f t="shared" si="97"/>
        <v>36412</v>
      </c>
      <c r="M128" s="40">
        <f t="shared" si="97"/>
        <v>18065</v>
      </c>
      <c r="N128" s="55">
        <v>0</v>
      </c>
      <c r="O128" s="55"/>
      <c r="P128" s="55">
        <v>0</v>
      </c>
      <c r="Q128" s="55">
        <v>0</v>
      </c>
      <c r="R128" s="55"/>
      <c r="S128" s="55">
        <v>0</v>
      </c>
      <c r="T128" s="429">
        <f>N128+Q128</f>
        <v>0</v>
      </c>
      <c r="U128" s="432">
        <f>P128+S128</f>
        <v>0</v>
      </c>
      <c r="V128" s="45"/>
      <c r="W128" s="142" t="s">
        <v>109</v>
      </c>
      <c r="X128" s="55">
        <v>3528</v>
      </c>
      <c r="Y128" s="55">
        <v>1541</v>
      </c>
      <c r="Z128" s="55">
        <v>3079</v>
      </c>
      <c r="AA128" s="55">
        <v>1353</v>
      </c>
      <c r="AB128" s="55">
        <v>2779</v>
      </c>
      <c r="AC128" s="55">
        <v>1328</v>
      </c>
      <c r="AD128" s="55">
        <v>1532</v>
      </c>
      <c r="AE128" s="55">
        <v>764</v>
      </c>
      <c r="AF128" s="55">
        <v>1269</v>
      </c>
      <c r="AG128" s="55">
        <v>671</v>
      </c>
      <c r="AH128" s="191">
        <f t="shared" si="100"/>
        <v>12187</v>
      </c>
      <c r="AI128" s="191">
        <f t="shared" si="100"/>
        <v>5657</v>
      </c>
      <c r="AJ128" s="55">
        <v>0</v>
      </c>
      <c r="AK128" s="55"/>
      <c r="AL128" s="55">
        <v>0</v>
      </c>
      <c r="AM128" s="55">
        <v>0</v>
      </c>
      <c r="AN128" s="55"/>
      <c r="AO128" s="55">
        <v>0</v>
      </c>
      <c r="AP128" s="429">
        <f>AJ128+AM128</f>
        <v>0</v>
      </c>
      <c r="AQ128" s="576"/>
      <c r="AR128" s="432">
        <f>AL128+AO128</f>
        <v>0</v>
      </c>
      <c r="AS128" s="45"/>
      <c r="AT128" s="142" t="s">
        <v>109</v>
      </c>
      <c r="AU128" s="54">
        <v>227</v>
      </c>
      <c r="AV128" s="54">
        <v>218</v>
      </c>
      <c r="AW128" s="54">
        <v>206</v>
      </c>
      <c r="AX128" s="54">
        <v>189</v>
      </c>
      <c r="AY128" s="54">
        <v>172</v>
      </c>
      <c r="AZ128" s="429">
        <f t="shared" si="101"/>
        <v>1012</v>
      </c>
      <c r="BA128" s="54"/>
      <c r="BB128" s="54"/>
      <c r="BC128" s="429">
        <f t="shared" si="102"/>
        <v>0</v>
      </c>
      <c r="BD128" s="55">
        <v>823</v>
      </c>
      <c r="BE128" s="55"/>
      <c r="BF128" s="143">
        <v>19</v>
      </c>
      <c r="BG128" s="42">
        <v>182</v>
      </c>
      <c r="BI128" s="45"/>
      <c r="BJ128" s="142" t="s">
        <v>109</v>
      </c>
      <c r="BK128" s="69">
        <v>330</v>
      </c>
      <c r="BL128" s="102">
        <v>465</v>
      </c>
      <c r="BM128" s="102">
        <v>175</v>
      </c>
      <c r="BN128" s="55"/>
      <c r="BO128" s="42">
        <f t="shared" si="99"/>
        <v>970</v>
      </c>
      <c r="BP128" s="42">
        <v>565</v>
      </c>
      <c r="BQ128" s="55"/>
      <c r="BR128" s="55"/>
      <c r="BS128" s="102">
        <v>40</v>
      </c>
      <c r="BT128" s="240">
        <v>13</v>
      </c>
    </row>
    <row r="129" spans="1:75" ht="15.9" customHeight="1">
      <c r="A129" s="131" t="s">
        <v>170</v>
      </c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40"/>
      <c r="M129" s="40"/>
      <c r="N129" s="55"/>
      <c r="O129" s="55"/>
      <c r="P129" s="55"/>
      <c r="Q129" s="55"/>
      <c r="R129" s="55"/>
      <c r="S129" s="55"/>
      <c r="T129" s="429"/>
      <c r="U129" s="432"/>
      <c r="V129" s="45"/>
      <c r="W129" s="131" t="s">
        <v>170</v>
      </c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191"/>
      <c r="AI129" s="191"/>
      <c r="AJ129" s="55"/>
      <c r="AK129" s="55"/>
      <c r="AL129" s="55"/>
      <c r="AM129" s="55"/>
      <c r="AN129" s="55"/>
      <c r="AO129" s="55"/>
      <c r="AP129" s="429"/>
      <c r="AQ129" s="576"/>
      <c r="AR129" s="432"/>
      <c r="AS129" s="45"/>
      <c r="AT129" s="131" t="s">
        <v>170</v>
      </c>
      <c r="AU129" s="54"/>
      <c r="AV129" s="54"/>
      <c r="AW129" s="54"/>
      <c r="AX129" s="54"/>
      <c r="AY129" s="54"/>
      <c r="AZ129" s="429"/>
      <c r="BA129" s="54"/>
      <c r="BB129" s="54"/>
      <c r="BC129" s="429"/>
      <c r="BD129" s="55"/>
      <c r="BE129" s="55"/>
      <c r="BF129" s="143"/>
      <c r="BG129" s="42"/>
      <c r="BI129" s="45"/>
      <c r="BJ129" s="131" t="s">
        <v>170</v>
      </c>
      <c r="BK129" s="69"/>
      <c r="BL129" s="241"/>
      <c r="BM129" s="241"/>
      <c r="BN129" s="55"/>
      <c r="BO129" s="42"/>
      <c r="BP129" s="42"/>
      <c r="BQ129" s="55"/>
      <c r="BR129" s="55"/>
      <c r="BS129" s="241"/>
      <c r="BT129" s="242"/>
    </row>
    <row r="130" spans="1:75" ht="15.9" customHeight="1">
      <c r="A130" s="142" t="s">
        <v>110</v>
      </c>
      <c r="B130" s="55">
        <v>3717</v>
      </c>
      <c r="C130" s="55">
        <v>1728</v>
      </c>
      <c r="D130" s="55">
        <v>1724</v>
      </c>
      <c r="E130" s="55">
        <v>834</v>
      </c>
      <c r="F130" s="55">
        <v>1086</v>
      </c>
      <c r="G130" s="55">
        <v>458</v>
      </c>
      <c r="H130" s="55">
        <v>614</v>
      </c>
      <c r="I130" s="55">
        <v>229</v>
      </c>
      <c r="J130" s="55">
        <v>433</v>
      </c>
      <c r="K130" s="55">
        <v>153</v>
      </c>
      <c r="L130" s="40">
        <f t="shared" si="97"/>
        <v>7574</v>
      </c>
      <c r="M130" s="40">
        <f t="shared" si="97"/>
        <v>3402</v>
      </c>
      <c r="N130" s="55">
        <v>0</v>
      </c>
      <c r="O130" s="55"/>
      <c r="P130" s="55">
        <v>0</v>
      </c>
      <c r="Q130" s="55">
        <v>0</v>
      </c>
      <c r="R130" s="55"/>
      <c r="S130" s="55">
        <v>0</v>
      </c>
      <c r="T130" s="429">
        <f>N130+Q130</f>
        <v>0</v>
      </c>
      <c r="U130" s="432">
        <f>P130+S130</f>
        <v>0</v>
      </c>
      <c r="V130" s="45"/>
      <c r="W130" s="142" t="s">
        <v>110</v>
      </c>
      <c r="X130" s="55">
        <v>1707</v>
      </c>
      <c r="Y130" s="55">
        <v>817</v>
      </c>
      <c r="Z130" s="55">
        <v>689</v>
      </c>
      <c r="AA130" s="55">
        <v>338</v>
      </c>
      <c r="AB130" s="55">
        <v>433</v>
      </c>
      <c r="AC130" s="55">
        <v>191</v>
      </c>
      <c r="AD130" s="55">
        <v>187</v>
      </c>
      <c r="AE130" s="55">
        <v>67</v>
      </c>
      <c r="AF130" s="55">
        <v>146</v>
      </c>
      <c r="AG130" s="55">
        <v>47</v>
      </c>
      <c r="AH130" s="191">
        <f t="shared" si="100"/>
        <v>3162</v>
      </c>
      <c r="AI130" s="191">
        <f t="shared" si="100"/>
        <v>1460</v>
      </c>
      <c r="AJ130" s="55">
        <v>0</v>
      </c>
      <c r="AK130" s="55"/>
      <c r="AL130" s="55">
        <v>0</v>
      </c>
      <c r="AM130" s="55">
        <v>0</v>
      </c>
      <c r="AN130" s="55"/>
      <c r="AO130" s="55">
        <v>0</v>
      </c>
      <c r="AP130" s="429">
        <f>AJ130+AM130</f>
        <v>0</v>
      </c>
      <c r="AQ130" s="576"/>
      <c r="AR130" s="432">
        <f>AL130+AO130</f>
        <v>0</v>
      </c>
      <c r="AS130" s="45"/>
      <c r="AT130" s="142" t="s">
        <v>110</v>
      </c>
      <c r="AU130" s="54">
        <v>89</v>
      </c>
      <c r="AV130" s="54">
        <v>87</v>
      </c>
      <c r="AW130" s="54">
        <v>74</v>
      </c>
      <c r="AX130" s="54">
        <v>47</v>
      </c>
      <c r="AY130" s="54">
        <v>31</v>
      </c>
      <c r="AZ130" s="429">
        <f t="shared" si="101"/>
        <v>328</v>
      </c>
      <c r="BA130" s="54"/>
      <c r="BB130" s="54"/>
      <c r="BC130" s="429">
        <f t="shared" si="102"/>
        <v>0</v>
      </c>
      <c r="BD130" s="55">
        <v>174</v>
      </c>
      <c r="BE130" s="55">
        <v>0</v>
      </c>
      <c r="BF130" s="143">
        <v>9</v>
      </c>
      <c r="BG130" s="344">
        <v>82</v>
      </c>
      <c r="BI130" s="45"/>
      <c r="BJ130" s="142" t="s">
        <v>110</v>
      </c>
      <c r="BK130" s="69">
        <v>68</v>
      </c>
      <c r="BL130" s="102">
        <v>99</v>
      </c>
      <c r="BM130" s="102">
        <v>29</v>
      </c>
      <c r="BN130" s="55"/>
      <c r="BO130" s="42">
        <f t="shared" si="99"/>
        <v>196</v>
      </c>
      <c r="BP130" s="42">
        <v>80</v>
      </c>
      <c r="BQ130" s="55"/>
      <c r="BR130" s="55"/>
      <c r="BS130" s="241"/>
      <c r="BT130" s="242"/>
    </row>
    <row r="131" spans="1:75" ht="15.9" customHeight="1">
      <c r="A131" s="142" t="s">
        <v>111</v>
      </c>
      <c r="B131" s="55">
        <v>13636</v>
      </c>
      <c r="C131" s="55">
        <v>6663</v>
      </c>
      <c r="D131" s="55">
        <v>8197</v>
      </c>
      <c r="E131" s="55">
        <v>4049</v>
      </c>
      <c r="F131" s="55">
        <v>5736</v>
      </c>
      <c r="G131" s="55">
        <v>2792</v>
      </c>
      <c r="H131" s="55">
        <v>3110</v>
      </c>
      <c r="I131" s="55">
        <v>1541</v>
      </c>
      <c r="J131" s="55">
        <v>2040</v>
      </c>
      <c r="K131" s="55">
        <v>1025</v>
      </c>
      <c r="L131" s="40">
        <f t="shared" si="97"/>
        <v>32719</v>
      </c>
      <c r="M131" s="40">
        <f t="shared" si="97"/>
        <v>16070</v>
      </c>
      <c r="N131" s="55">
        <v>0</v>
      </c>
      <c r="O131" s="55"/>
      <c r="P131" s="55">
        <v>0</v>
      </c>
      <c r="Q131" s="55">
        <v>0</v>
      </c>
      <c r="R131" s="55"/>
      <c r="S131" s="55">
        <v>0</v>
      </c>
      <c r="T131" s="429">
        <f>N131+Q131</f>
        <v>0</v>
      </c>
      <c r="U131" s="432">
        <f>P131+S131</f>
        <v>0</v>
      </c>
      <c r="V131" s="45"/>
      <c r="W131" s="142" t="s">
        <v>111</v>
      </c>
      <c r="X131" s="55">
        <v>4308</v>
      </c>
      <c r="Y131" s="55">
        <v>2099</v>
      </c>
      <c r="Z131" s="55">
        <v>2184</v>
      </c>
      <c r="AA131" s="55">
        <v>1052</v>
      </c>
      <c r="AB131" s="55">
        <v>1799</v>
      </c>
      <c r="AC131" s="55">
        <v>844</v>
      </c>
      <c r="AD131" s="55">
        <v>948</v>
      </c>
      <c r="AE131" s="55">
        <v>466</v>
      </c>
      <c r="AF131" s="55">
        <v>460</v>
      </c>
      <c r="AG131" s="55">
        <v>216</v>
      </c>
      <c r="AH131" s="191">
        <f t="shared" si="100"/>
        <v>9699</v>
      </c>
      <c r="AI131" s="191">
        <f t="shared" si="100"/>
        <v>4677</v>
      </c>
      <c r="AJ131" s="55">
        <v>0</v>
      </c>
      <c r="AK131" s="55"/>
      <c r="AL131" s="55">
        <v>0</v>
      </c>
      <c r="AM131" s="55">
        <v>0</v>
      </c>
      <c r="AN131" s="55"/>
      <c r="AO131" s="55">
        <v>0</v>
      </c>
      <c r="AP131" s="429">
        <f>AJ131+AM131</f>
        <v>0</v>
      </c>
      <c r="AQ131" s="576"/>
      <c r="AR131" s="432">
        <f>AL131+AO131</f>
        <v>0</v>
      </c>
      <c r="AS131" s="45"/>
      <c r="AT131" s="142" t="s">
        <v>111</v>
      </c>
      <c r="AU131" s="54">
        <v>330</v>
      </c>
      <c r="AV131" s="54">
        <v>306</v>
      </c>
      <c r="AW131" s="54">
        <v>262</v>
      </c>
      <c r="AX131" s="54">
        <v>168</v>
      </c>
      <c r="AY131" s="54">
        <v>121</v>
      </c>
      <c r="AZ131" s="429">
        <f t="shared" si="101"/>
        <v>1187</v>
      </c>
      <c r="BA131" s="54"/>
      <c r="BB131" s="54"/>
      <c r="BC131" s="429">
        <f t="shared" si="102"/>
        <v>0</v>
      </c>
      <c r="BD131" s="55">
        <v>602</v>
      </c>
      <c r="BE131" s="55">
        <v>0</v>
      </c>
      <c r="BF131" s="143">
        <v>53</v>
      </c>
      <c r="BG131" s="42">
        <v>301</v>
      </c>
      <c r="BI131" s="45"/>
      <c r="BJ131" s="142" t="s">
        <v>111</v>
      </c>
      <c r="BK131" s="69">
        <v>224</v>
      </c>
      <c r="BL131" s="102">
        <v>351</v>
      </c>
      <c r="BM131" s="102">
        <v>161</v>
      </c>
      <c r="BN131" s="55"/>
      <c r="BO131" s="42">
        <f t="shared" si="99"/>
        <v>736</v>
      </c>
      <c r="BP131" s="42">
        <v>440</v>
      </c>
      <c r="BQ131" s="55"/>
      <c r="BR131" s="55"/>
      <c r="BS131" s="102">
        <v>13</v>
      </c>
      <c r="BT131" s="240">
        <v>10</v>
      </c>
    </row>
    <row r="132" spans="1:75" ht="15.9" customHeight="1">
      <c r="A132" s="142" t="s">
        <v>112</v>
      </c>
      <c r="B132" s="55">
        <v>4216</v>
      </c>
      <c r="C132" s="55">
        <v>2056</v>
      </c>
      <c r="D132" s="55">
        <v>2541</v>
      </c>
      <c r="E132" s="55">
        <v>1240</v>
      </c>
      <c r="F132" s="55">
        <v>1694</v>
      </c>
      <c r="G132" s="55">
        <v>814</v>
      </c>
      <c r="H132" s="55">
        <v>962</v>
      </c>
      <c r="I132" s="55">
        <v>479</v>
      </c>
      <c r="J132" s="55">
        <v>597</v>
      </c>
      <c r="K132" s="55">
        <v>249</v>
      </c>
      <c r="L132" s="40">
        <f t="shared" si="97"/>
        <v>10010</v>
      </c>
      <c r="M132" s="40">
        <f t="shared" si="97"/>
        <v>4838</v>
      </c>
      <c r="N132" s="55">
        <v>0</v>
      </c>
      <c r="O132" s="55"/>
      <c r="P132" s="55">
        <v>0</v>
      </c>
      <c r="Q132" s="55">
        <v>0</v>
      </c>
      <c r="R132" s="55"/>
      <c r="S132" s="55">
        <v>0</v>
      </c>
      <c r="T132" s="429">
        <f>N132+Q132</f>
        <v>0</v>
      </c>
      <c r="U132" s="432">
        <f>P132+S132</f>
        <v>0</v>
      </c>
      <c r="V132" s="45"/>
      <c r="W132" s="142" t="s">
        <v>112</v>
      </c>
      <c r="X132" s="55">
        <v>276</v>
      </c>
      <c r="Y132" s="55">
        <v>129</v>
      </c>
      <c r="Z132" s="55">
        <v>627</v>
      </c>
      <c r="AA132" s="55">
        <v>291</v>
      </c>
      <c r="AB132" s="55">
        <v>421</v>
      </c>
      <c r="AC132" s="55">
        <v>187</v>
      </c>
      <c r="AD132" s="55">
        <v>92</v>
      </c>
      <c r="AE132" s="55">
        <v>40</v>
      </c>
      <c r="AF132" s="55">
        <v>141</v>
      </c>
      <c r="AG132" s="55">
        <v>56</v>
      </c>
      <c r="AH132" s="191">
        <f t="shared" si="100"/>
        <v>1557</v>
      </c>
      <c r="AI132" s="191">
        <f t="shared" si="100"/>
        <v>703</v>
      </c>
      <c r="AJ132" s="55">
        <v>0</v>
      </c>
      <c r="AK132" s="55"/>
      <c r="AL132" s="55">
        <v>0</v>
      </c>
      <c r="AM132" s="55">
        <v>0</v>
      </c>
      <c r="AN132" s="55"/>
      <c r="AO132" s="55">
        <v>0</v>
      </c>
      <c r="AP132" s="429">
        <f>AJ132+AM132</f>
        <v>0</v>
      </c>
      <c r="AQ132" s="576"/>
      <c r="AR132" s="432">
        <f>AL132+AO132</f>
        <v>0</v>
      </c>
      <c r="AS132" s="45"/>
      <c r="AT132" s="142" t="s">
        <v>112</v>
      </c>
      <c r="AU132" s="54">
        <v>132</v>
      </c>
      <c r="AV132" s="54">
        <v>126</v>
      </c>
      <c r="AW132" s="54">
        <v>115</v>
      </c>
      <c r="AX132" s="54">
        <v>90</v>
      </c>
      <c r="AY132" s="54">
        <v>63</v>
      </c>
      <c r="AZ132" s="429">
        <f t="shared" si="101"/>
        <v>526</v>
      </c>
      <c r="BA132" s="54"/>
      <c r="BB132" s="54"/>
      <c r="BC132" s="429">
        <f t="shared" si="102"/>
        <v>0</v>
      </c>
      <c r="BD132" s="5">
        <v>219</v>
      </c>
      <c r="BE132" s="55"/>
      <c r="BF132" s="143">
        <v>22</v>
      </c>
      <c r="BG132" s="344">
        <v>125</v>
      </c>
      <c r="BI132" s="45"/>
      <c r="BJ132" s="142" t="s">
        <v>112</v>
      </c>
      <c r="BK132" s="69">
        <v>95</v>
      </c>
      <c r="BL132" s="102">
        <v>137</v>
      </c>
      <c r="BM132" s="102">
        <v>67</v>
      </c>
      <c r="BN132" s="55"/>
      <c r="BO132" s="42">
        <f t="shared" si="99"/>
        <v>299</v>
      </c>
      <c r="BP132" s="42">
        <v>154</v>
      </c>
      <c r="BQ132" s="55"/>
      <c r="BR132" s="55"/>
      <c r="BS132" s="102">
        <v>1</v>
      </c>
      <c r="BT132" s="240"/>
    </row>
    <row r="133" spans="1:75" ht="15.9" customHeight="1">
      <c r="A133" s="131" t="s">
        <v>171</v>
      </c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40"/>
      <c r="M133" s="40"/>
      <c r="N133" s="55"/>
      <c r="O133" s="55"/>
      <c r="P133" s="55"/>
      <c r="Q133" s="55"/>
      <c r="R133" s="55"/>
      <c r="S133" s="55"/>
      <c r="T133" s="429"/>
      <c r="U133" s="432"/>
      <c r="V133" s="45"/>
      <c r="W133" s="131" t="s">
        <v>171</v>
      </c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191"/>
      <c r="AI133" s="191"/>
      <c r="AJ133" s="55"/>
      <c r="AK133" s="55"/>
      <c r="AL133" s="55"/>
      <c r="AM133" s="55"/>
      <c r="AN133" s="55"/>
      <c r="AO133" s="55"/>
      <c r="AP133" s="429"/>
      <c r="AQ133" s="576"/>
      <c r="AR133" s="432"/>
      <c r="AS133" s="45"/>
      <c r="AT133" s="131" t="s">
        <v>171</v>
      </c>
      <c r="AU133" s="54"/>
      <c r="AV133" s="54"/>
      <c r="AW133" s="54"/>
      <c r="AX133" s="54"/>
      <c r="AY133" s="54"/>
      <c r="AZ133" s="429"/>
      <c r="BA133" s="54"/>
      <c r="BB133" s="54"/>
      <c r="BC133" s="429"/>
      <c r="BD133" s="55"/>
      <c r="BE133" s="55"/>
      <c r="BF133" s="143"/>
      <c r="BG133" s="42"/>
      <c r="BI133" s="45"/>
      <c r="BJ133" s="131" t="s">
        <v>171</v>
      </c>
      <c r="BK133" s="69"/>
      <c r="BL133" s="241"/>
      <c r="BM133" s="241"/>
      <c r="BN133" s="55"/>
      <c r="BO133" s="42"/>
      <c r="BP133" s="42"/>
      <c r="BQ133" s="55"/>
      <c r="BR133" s="55"/>
      <c r="BS133" s="241"/>
      <c r="BT133" s="242"/>
    </row>
    <row r="134" spans="1:75" ht="15.9" customHeight="1">
      <c r="A134" s="142" t="s">
        <v>113</v>
      </c>
      <c r="B134" s="55">
        <v>11371</v>
      </c>
      <c r="C134" s="55">
        <v>5337</v>
      </c>
      <c r="D134" s="55">
        <v>9673</v>
      </c>
      <c r="E134" s="55">
        <v>4519</v>
      </c>
      <c r="F134" s="55">
        <v>9511</v>
      </c>
      <c r="G134" s="55">
        <v>4546</v>
      </c>
      <c r="H134" s="55">
        <v>7617</v>
      </c>
      <c r="I134" s="55">
        <v>3905</v>
      </c>
      <c r="J134" s="55">
        <v>5313</v>
      </c>
      <c r="K134" s="55">
        <v>2750</v>
      </c>
      <c r="L134" s="40">
        <f t="shared" ref="L134:M180" si="103">B134+D134+F134+H134+J134</f>
        <v>43485</v>
      </c>
      <c r="M134" s="40">
        <f t="shared" si="103"/>
        <v>21057</v>
      </c>
      <c r="N134" s="55">
        <v>0</v>
      </c>
      <c r="O134" s="55"/>
      <c r="P134" s="55">
        <v>0</v>
      </c>
      <c r="Q134" s="55">
        <v>0</v>
      </c>
      <c r="R134" s="55"/>
      <c r="S134" s="55">
        <v>0</v>
      </c>
      <c r="T134" s="429">
        <f>N134+Q134</f>
        <v>0</v>
      </c>
      <c r="U134" s="432">
        <f>P134+S134</f>
        <v>0</v>
      </c>
      <c r="V134" s="45"/>
      <c r="W134" s="142" t="s">
        <v>113</v>
      </c>
      <c r="X134" s="55">
        <v>2913</v>
      </c>
      <c r="Y134" s="55">
        <v>1233</v>
      </c>
      <c r="Z134" s="55">
        <v>2560</v>
      </c>
      <c r="AA134" s="55">
        <v>1016</v>
      </c>
      <c r="AB134" s="55">
        <v>2617</v>
      </c>
      <c r="AC134" s="55">
        <v>1110</v>
      </c>
      <c r="AD134" s="55">
        <v>1802</v>
      </c>
      <c r="AE134" s="55">
        <v>831</v>
      </c>
      <c r="AF134" s="55">
        <v>826</v>
      </c>
      <c r="AG134" s="55">
        <v>433</v>
      </c>
      <c r="AH134" s="191">
        <f t="shared" si="100"/>
        <v>10718</v>
      </c>
      <c r="AI134" s="191">
        <f t="shared" si="100"/>
        <v>4623</v>
      </c>
      <c r="AJ134" s="55">
        <v>0</v>
      </c>
      <c r="AK134" s="55"/>
      <c r="AL134" s="55">
        <v>0</v>
      </c>
      <c r="AM134" s="55">
        <v>0</v>
      </c>
      <c r="AN134" s="55"/>
      <c r="AO134" s="55">
        <v>0</v>
      </c>
      <c r="AP134" s="429">
        <f>AJ134+AM134</f>
        <v>0</v>
      </c>
      <c r="AQ134" s="576"/>
      <c r="AR134" s="432">
        <f>AL134+AO134</f>
        <v>0</v>
      </c>
      <c r="AS134" s="45"/>
      <c r="AT134" s="142" t="s">
        <v>113</v>
      </c>
      <c r="AU134" s="54">
        <v>291</v>
      </c>
      <c r="AV134" s="54">
        <v>278</v>
      </c>
      <c r="AW134" s="54">
        <v>286</v>
      </c>
      <c r="AX134" s="54">
        <v>272</v>
      </c>
      <c r="AY134" s="54">
        <v>268</v>
      </c>
      <c r="AZ134" s="429">
        <f t="shared" si="101"/>
        <v>1395</v>
      </c>
      <c r="BA134" s="54"/>
      <c r="BB134" s="54"/>
      <c r="BC134" s="429">
        <f t="shared" si="102"/>
        <v>0</v>
      </c>
      <c r="BD134" s="55">
        <v>904</v>
      </c>
      <c r="BE134" s="55"/>
      <c r="BF134" s="143">
        <v>32</v>
      </c>
      <c r="BG134" s="42">
        <v>253</v>
      </c>
      <c r="BI134" s="45"/>
      <c r="BJ134" s="142" t="s">
        <v>113</v>
      </c>
      <c r="BK134" s="69">
        <v>384</v>
      </c>
      <c r="BL134" s="102">
        <v>500</v>
      </c>
      <c r="BM134" s="102">
        <v>288</v>
      </c>
      <c r="BN134" s="55"/>
      <c r="BO134" s="42">
        <f t="shared" si="99"/>
        <v>1172</v>
      </c>
      <c r="BP134" s="42">
        <v>753</v>
      </c>
      <c r="BQ134" s="55"/>
      <c r="BR134" s="55"/>
      <c r="BS134" s="102">
        <v>13</v>
      </c>
      <c r="BT134" s="240">
        <v>6</v>
      </c>
    </row>
    <row r="135" spans="1:75" ht="15.9" customHeight="1">
      <c r="A135" s="142" t="s">
        <v>49</v>
      </c>
      <c r="B135" s="55">
        <v>9008</v>
      </c>
      <c r="C135" s="55">
        <v>4204</v>
      </c>
      <c r="D135" s="55">
        <v>7836</v>
      </c>
      <c r="E135" s="55">
        <v>3698</v>
      </c>
      <c r="F135" s="55">
        <v>7134</v>
      </c>
      <c r="G135" s="55">
        <v>3449</v>
      </c>
      <c r="H135" s="55">
        <v>5593</v>
      </c>
      <c r="I135" s="55">
        <v>2732</v>
      </c>
      <c r="J135" s="55">
        <v>3682</v>
      </c>
      <c r="K135" s="55">
        <v>1844</v>
      </c>
      <c r="L135" s="40">
        <f t="shared" si="103"/>
        <v>33253</v>
      </c>
      <c r="M135" s="40">
        <f t="shared" si="103"/>
        <v>15927</v>
      </c>
      <c r="N135" s="55">
        <v>0</v>
      </c>
      <c r="O135" s="55"/>
      <c r="P135" s="55">
        <v>0</v>
      </c>
      <c r="Q135" s="55">
        <v>0</v>
      </c>
      <c r="R135" s="55"/>
      <c r="S135" s="55">
        <v>0</v>
      </c>
      <c r="T135" s="429">
        <f>N135+Q135</f>
        <v>0</v>
      </c>
      <c r="U135" s="432">
        <f>P135+S135</f>
        <v>0</v>
      </c>
      <c r="V135" s="45"/>
      <c r="W135" s="142" t="s">
        <v>49</v>
      </c>
      <c r="X135" s="55">
        <v>2137</v>
      </c>
      <c r="Y135" s="55">
        <v>935</v>
      </c>
      <c r="Z135" s="55">
        <v>1692</v>
      </c>
      <c r="AA135" s="55">
        <v>699</v>
      </c>
      <c r="AB135" s="55">
        <v>1495</v>
      </c>
      <c r="AC135" s="55">
        <v>648</v>
      </c>
      <c r="AD135" s="55">
        <v>1058</v>
      </c>
      <c r="AE135" s="55">
        <v>485</v>
      </c>
      <c r="AF135" s="55">
        <v>415</v>
      </c>
      <c r="AG135" s="55">
        <v>194</v>
      </c>
      <c r="AH135" s="191">
        <f t="shared" si="100"/>
        <v>6797</v>
      </c>
      <c r="AI135" s="191">
        <f t="shared" si="100"/>
        <v>2961</v>
      </c>
      <c r="AJ135" s="55">
        <v>0</v>
      </c>
      <c r="AK135" s="55"/>
      <c r="AL135" s="55">
        <v>0</v>
      </c>
      <c r="AM135" s="55">
        <v>0</v>
      </c>
      <c r="AN135" s="55"/>
      <c r="AO135" s="55">
        <v>0</v>
      </c>
      <c r="AP135" s="429">
        <f>AJ135+AM135</f>
        <v>0</v>
      </c>
      <c r="AQ135" s="576"/>
      <c r="AR135" s="432">
        <f>AL135+AO135</f>
        <v>0</v>
      </c>
      <c r="AS135" s="45"/>
      <c r="AT135" s="142" t="s">
        <v>49</v>
      </c>
      <c r="AU135" s="54">
        <v>215</v>
      </c>
      <c r="AV135" s="54">
        <v>207</v>
      </c>
      <c r="AW135" s="54">
        <v>206</v>
      </c>
      <c r="AX135" s="54">
        <v>201</v>
      </c>
      <c r="AY135" s="54">
        <v>192</v>
      </c>
      <c r="AZ135" s="429">
        <f t="shared" si="101"/>
        <v>1021</v>
      </c>
      <c r="BA135" s="54"/>
      <c r="BB135" s="54"/>
      <c r="BC135" s="429">
        <f t="shared" si="102"/>
        <v>0</v>
      </c>
      <c r="BD135" s="5">
        <v>601</v>
      </c>
      <c r="BE135" s="55">
        <v>0</v>
      </c>
      <c r="BF135" s="143">
        <v>34</v>
      </c>
      <c r="BG135" s="344">
        <v>178</v>
      </c>
      <c r="BI135" s="45"/>
      <c r="BJ135" s="142" t="s">
        <v>49</v>
      </c>
      <c r="BK135" s="69">
        <v>176</v>
      </c>
      <c r="BL135" s="69">
        <v>448</v>
      </c>
      <c r="BM135" s="102"/>
      <c r="BN135" s="55"/>
      <c r="BO135" s="42">
        <f t="shared" si="99"/>
        <v>624</v>
      </c>
      <c r="BP135" s="42"/>
      <c r="BQ135" s="55"/>
      <c r="BR135" s="55"/>
      <c r="BS135" s="102"/>
      <c r="BT135" s="240"/>
    </row>
    <row r="136" spans="1:75" ht="15.9" customHeight="1">
      <c r="A136" s="142" t="s">
        <v>68</v>
      </c>
      <c r="B136" s="55">
        <v>9078</v>
      </c>
      <c r="C136" s="55">
        <v>4367</v>
      </c>
      <c r="D136" s="55">
        <v>7378</v>
      </c>
      <c r="E136" s="55">
        <v>3480</v>
      </c>
      <c r="F136" s="55">
        <v>6649</v>
      </c>
      <c r="G136" s="55">
        <v>3269</v>
      </c>
      <c r="H136" s="55">
        <v>5065</v>
      </c>
      <c r="I136" s="55">
        <v>2568</v>
      </c>
      <c r="J136" s="55">
        <v>3776</v>
      </c>
      <c r="K136" s="55">
        <v>1941</v>
      </c>
      <c r="L136" s="40">
        <f t="shared" si="103"/>
        <v>31946</v>
      </c>
      <c r="M136" s="40">
        <f t="shared" si="103"/>
        <v>15625</v>
      </c>
      <c r="N136" s="55">
        <v>0</v>
      </c>
      <c r="O136" s="55"/>
      <c r="P136" s="55">
        <v>0</v>
      </c>
      <c r="Q136" s="55">
        <v>0</v>
      </c>
      <c r="R136" s="55"/>
      <c r="S136" s="55">
        <v>0</v>
      </c>
      <c r="T136" s="429">
        <f>N136+Q136</f>
        <v>0</v>
      </c>
      <c r="U136" s="432">
        <f>P136+S136</f>
        <v>0</v>
      </c>
      <c r="V136" s="45"/>
      <c r="W136" s="142" t="s">
        <v>68</v>
      </c>
      <c r="X136" s="55">
        <v>1460</v>
      </c>
      <c r="Y136" s="55">
        <v>620</v>
      </c>
      <c r="Z136" s="55">
        <v>1641</v>
      </c>
      <c r="AA136" s="55">
        <v>700</v>
      </c>
      <c r="AB136" s="55">
        <v>1516</v>
      </c>
      <c r="AC136" s="55">
        <v>660</v>
      </c>
      <c r="AD136" s="55">
        <v>894</v>
      </c>
      <c r="AE136" s="55">
        <v>413</v>
      </c>
      <c r="AF136" s="55">
        <v>536</v>
      </c>
      <c r="AG136" s="55">
        <v>271</v>
      </c>
      <c r="AH136" s="191">
        <f t="shared" si="100"/>
        <v>6047</v>
      </c>
      <c r="AI136" s="191">
        <f t="shared" si="100"/>
        <v>2664</v>
      </c>
      <c r="AJ136" s="55">
        <v>0</v>
      </c>
      <c r="AK136" s="55"/>
      <c r="AL136" s="55">
        <v>0</v>
      </c>
      <c r="AM136" s="55">
        <v>0</v>
      </c>
      <c r="AN136" s="55"/>
      <c r="AO136" s="55">
        <v>0</v>
      </c>
      <c r="AP136" s="429">
        <f>AJ136+AM136</f>
        <v>0</v>
      </c>
      <c r="AQ136" s="576"/>
      <c r="AR136" s="432">
        <f>AL136+AO136</f>
        <v>0</v>
      </c>
      <c r="AS136" s="45"/>
      <c r="AT136" s="142" t="s">
        <v>68</v>
      </c>
      <c r="AU136" s="54">
        <v>209</v>
      </c>
      <c r="AV136" s="54">
        <v>199</v>
      </c>
      <c r="AW136" s="54">
        <v>200</v>
      </c>
      <c r="AX136" s="54">
        <v>193</v>
      </c>
      <c r="AY136" s="54">
        <v>183</v>
      </c>
      <c r="AZ136" s="429">
        <f t="shared" si="101"/>
        <v>984</v>
      </c>
      <c r="BA136" s="54"/>
      <c r="BB136" s="54"/>
      <c r="BC136" s="429">
        <f t="shared" si="102"/>
        <v>0</v>
      </c>
      <c r="BD136" s="55">
        <v>650</v>
      </c>
      <c r="BE136" s="55"/>
      <c r="BF136" s="143">
        <v>25</v>
      </c>
      <c r="BG136" s="42">
        <v>171</v>
      </c>
      <c r="BI136" s="45"/>
      <c r="BJ136" s="142" t="s">
        <v>68</v>
      </c>
      <c r="BK136" s="69">
        <v>226</v>
      </c>
      <c r="BL136" s="102">
        <v>452</v>
      </c>
      <c r="BM136" s="102">
        <v>195</v>
      </c>
      <c r="BN136" s="55"/>
      <c r="BO136" s="42">
        <f t="shared" si="99"/>
        <v>873</v>
      </c>
      <c r="BP136" s="42">
        <v>509</v>
      </c>
      <c r="BQ136" s="55"/>
      <c r="BR136" s="55"/>
      <c r="BS136" s="102">
        <v>12</v>
      </c>
      <c r="BT136" s="240">
        <v>7</v>
      </c>
    </row>
    <row r="137" spans="1:75" ht="15.9" customHeight="1">
      <c r="A137" s="131" t="s">
        <v>172</v>
      </c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40"/>
      <c r="M137" s="40"/>
      <c r="N137" s="55"/>
      <c r="O137" s="55"/>
      <c r="P137" s="55"/>
      <c r="Q137" s="55"/>
      <c r="R137" s="55"/>
      <c r="S137" s="55"/>
      <c r="T137" s="429"/>
      <c r="U137" s="432"/>
      <c r="V137" s="45"/>
      <c r="W137" s="131" t="s">
        <v>172</v>
      </c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191"/>
      <c r="AI137" s="191"/>
      <c r="AJ137" s="55"/>
      <c r="AK137" s="55"/>
      <c r="AL137" s="55"/>
      <c r="AM137" s="55"/>
      <c r="AN137" s="55"/>
      <c r="AO137" s="55"/>
      <c r="AP137" s="429"/>
      <c r="AQ137" s="576"/>
      <c r="AR137" s="432"/>
      <c r="AS137" s="45"/>
      <c r="AT137" s="131" t="s">
        <v>172</v>
      </c>
      <c r="AU137" s="54"/>
      <c r="AV137" s="54"/>
      <c r="AW137" s="54"/>
      <c r="AX137" s="54"/>
      <c r="AY137" s="54"/>
      <c r="AZ137" s="429"/>
      <c r="BA137" s="54"/>
      <c r="BB137" s="54"/>
      <c r="BC137" s="429"/>
      <c r="BD137" s="55"/>
      <c r="BE137" s="55"/>
      <c r="BF137" s="143"/>
      <c r="BG137" s="42"/>
      <c r="BI137" s="45"/>
      <c r="BJ137" s="131" t="s">
        <v>172</v>
      </c>
      <c r="BK137" s="69"/>
      <c r="BL137" s="241"/>
      <c r="BM137" s="241"/>
      <c r="BN137" s="55"/>
      <c r="BO137" s="42"/>
      <c r="BP137" s="42"/>
      <c r="BQ137" s="55"/>
      <c r="BR137" s="55"/>
      <c r="BS137" s="241"/>
      <c r="BT137" s="242"/>
    </row>
    <row r="138" spans="1:75" ht="15.9" customHeight="1">
      <c r="A138" s="142" t="s">
        <v>114</v>
      </c>
      <c r="B138" s="55">
        <v>2451</v>
      </c>
      <c r="C138" s="55">
        <v>1221</v>
      </c>
      <c r="D138" s="55">
        <v>1430</v>
      </c>
      <c r="E138" s="55">
        <v>704</v>
      </c>
      <c r="F138" s="55">
        <v>838</v>
      </c>
      <c r="G138" s="55">
        <v>424</v>
      </c>
      <c r="H138" s="55">
        <v>403</v>
      </c>
      <c r="I138" s="55">
        <v>204</v>
      </c>
      <c r="J138" s="55">
        <v>199</v>
      </c>
      <c r="K138" s="55">
        <v>95</v>
      </c>
      <c r="L138" s="40">
        <f t="shared" si="103"/>
        <v>5321</v>
      </c>
      <c r="M138" s="40">
        <f t="shared" si="103"/>
        <v>2648</v>
      </c>
      <c r="N138" s="55">
        <v>0</v>
      </c>
      <c r="O138" s="55"/>
      <c r="P138" s="55">
        <v>0</v>
      </c>
      <c r="Q138" s="55">
        <v>0</v>
      </c>
      <c r="R138" s="55"/>
      <c r="S138" s="55">
        <v>0</v>
      </c>
      <c r="T138" s="429">
        <f>N138+Q138</f>
        <v>0</v>
      </c>
      <c r="U138" s="432">
        <f>P138+S138</f>
        <v>0</v>
      </c>
      <c r="V138" s="45"/>
      <c r="W138" s="142" t="s">
        <v>114</v>
      </c>
      <c r="X138" s="55">
        <v>15</v>
      </c>
      <c r="Y138" s="55">
        <v>9</v>
      </c>
      <c r="Z138" s="55">
        <v>291</v>
      </c>
      <c r="AA138" s="55">
        <v>132</v>
      </c>
      <c r="AB138" s="55">
        <v>194</v>
      </c>
      <c r="AC138" s="55">
        <v>81</v>
      </c>
      <c r="AD138" s="55">
        <v>18</v>
      </c>
      <c r="AE138" s="55">
        <v>9</v>
      </c>
      <c r="AF138" s="55">
        <v>32</v>
      </c>
      <c r="AG138" s="55">
        <v>16</v>
      </c>
      <c r="AH138" s="191">
        <f t="shared" si="100"/>
        <v>550</v>
      </c>
      <c r="AI138" s="191">
        <f t="shared" si="100"/>
        <v>247</v>
      </c>
      <c r="AJ138" s="55">
        <v>0</v>
      </c>
      <c r="AK138" s="55"/>
      <c r="AL138" s="55">
        <v>0</v>
      </c>
      <c r="AM138" s="55">
        <v>0</v>
      </c>
      <c r="AN138" s="55"/>
      <c r="AO138" s="55">
        <v>0</v>
      </c>
      <c r="AP138" s="429">
        <f>AJ138+AM138</f>
        <v>0</v>
      </c>
      <c r="AQ138" s="576"/>
      <c r="AR138" s="432">
        <f>AL138+AO138</f>
        <v>0</v>
      </c>
      <c r="AS138" s="45"/>
      <c r="AT138" s="142" t="s">
        <v>114</v>
      </c>
      <c r="AU138" s="54">
        <v>54</v>
      </c>
      <c r="AV138" s="54">
        <v>51</v>
      </c>
      <c r="AW138" s="54">
        <v>46</v>
      </c>
      <c r="AX138" s="54">
        <v>35</v>
      </c>
      <c r="AY138" s="54">
        <v>22</v>
      </c>
      <c r="AZ138" s="429">
        <f t="shared" si="101"/>
        <v>208</v>
      </c>
      <c r="BA138" s="54"/>
      <c r="BB138" s="54"/>
      <c r="BC138" s="429">
        <f t="shared" si="102"/>
        <v>0</v>
      </c>
      <c r="BD138" s="55">
        <v>84</v>
      </c>
      <c r="BE138" s="55">
        <v>0</v>
      </c>
      <c r="BF138" s="143">
        <v>1</v>
      </c>
      <c r="BG138" s="42">
        <v>51</v>
      </c>
      <c r="BI138" s="45"/>
      <c r="BJ138" s="142" t="s">
        <v>114</v>
      </c>
      <c r="BK138" s="69">
        <v>23</v>
      </c>
      <c r="BL138" s="102">
        <v>65</v>
      </c>
      <c r="BM138" s="102">
        <v>29</v>
      </c>
      <c r="BN138" s="55"/>
      <c r="BO138" s="42">
        <f t="shared" si="99"/>
        <v>117</v>
      </c>
      <c r="BP138" s="42">
        <v>45</v>
      </c>
      <c r="BQ138" s="55"/>
      <c r="BR138" s="55"/>
      <c r="BS138" s="102">
        <v>1</v>
      </c>
      <c r="BT138" s="240">
        <v>1</v>
      </c>
    </row>
    <row r="139" spans="1:75" ht="15.9" customHeight="1">
      <c r="A139" s="142" t="s">
        <v>50</v>
      </c>
      <c r="B139" s="55">
        <v>3348</v>
      </c>
      <c r="C139" s="55">
        <v>1678</v>
      </c>
      <c r="D139" s="55">
        <v>1738</v>
      </c>
      <c r="E139" s="55">
        <v>872</v>
      </c>
      <c r="F139" s="55">
        <v>1283</v>
      </c>
      <c r="G139" s="55">
        <v>658</v>
      </c>
      <c r="H139" s="55">
        <v>699</v>
      </c>
      <c r="I139" s="55">
        <v>340</v>
      </c>
      <c r="J139" s="55">
        <v>394</v>
      </c>
      <c r="K139" s="55">
        <v>149</v>
      </c>
      <c r="L139" s="40">
        <f t="shared" si="103"/>
        <v>7462</v>
      </c>
      <c r="M139" s="40">
        <f t="shared" si="103"/>
        <v>3697</v>
      </c>
      <c r="N139" s="55">
        <v>0</v>
      </c>
      <c r="O139" s="55"/>
      <c r="P139" s="55">
        <v>0</v>
      </c>
      <c r="Q139" s="55">
        <v>0</v>
      </c>
      <c r="R139" s="55"/>
      <c r="S139" s="55">
        <v>0</v>
      </c>
      <c r="T139" s="429">
        <f>N139+Q139</f>
        <v>0</v>
      </c>
      <c r="U139" s="432">
        <f>P139+S139</f>
        <v>0</v>
      </c>
      <c r="V139" s="45"/>
      <c r="W139" s="142" t="s">
        <v>50</v>
      </c>
      <c r="X139" s="55">
        <v>872</v>
      </c>
      <c r="Y139" s="55">
        <v>440</v>
      </c>
      <c r="Z139" s="55">
        <v>369</v>
      </c>
      <c r="AA139" s="55">
        <v>197</v>
      </c>
      <c r="AB139" s="55">
        <v>301</v>
      </c>
      <c r="AC139" s="55">
        <v>156</v>
      </c>
      <c r="AD139" s="55">
        <v>134</v>
      </c>
      <c r="AE139" s="55">
        <v>63</v>
      </c>
      <c r="AF139" s="55">
        <v>52</v>
      </c>
      <c r="AG139" s="55">
        <v>25</v>
      </c>
      <c r="AH139" s="191">
        <f t="shared" si="100"/>
        <v>1728</v>
      </c>
      <c r="AI139" s="191">
        <f t="shared" si="100"/>
        <v>881</v>
      </c>
      <c r="AJ139" s="55">
        <v>0</v>
      </c>
      <c r="AK139" s="55"/>
      <c r="AL139" s="55">
        <v>0</v>
      </c>
      <c r="AM139" s="55">
        <v>0</v>
      </c>
      <c r="AN139" s="55"/>
      <c r="AO139" s="55">
        <v>0</v>
      </c>
      <c r="AP139" s="429">
        <f>AJ139+AM139</f>
        <v>0</v>
      </c>
      <c r="AQ139" s="576"/>
      <c r="AR139" s="432">
        <f>AL139+AO139</f>
        <v>0</v>
      </c>
      <c r="AS139" s="45"/>
      <c r="AT139" s="142" t="s">
        <v>50</v>
      </c>
      <c r="AU139" s="54">
        <v>64</v>
      </c>
      <c r="AV139" s="54">
        <v>51</v>
      </c>
      <c r="AW139" s="54">
        <v>43</v>
      </c>
      <c r="AX139" s="54">
        <v>29</v>
      </c>
      <c r="AY139" s="54">
        <v>20</v>
      </c>
      <c r="AZ139" s="429">
        <f t="shared" si="101"/>
        <v>207</v>
      </c>
      <c r="BA139" s="54"/>
      <c r="BB139" s="54"/>
      <c r="BC139" s="429">
        <f t="shared" si="102"/>
        <v>0</v>
      </c>
      <c r="BD139" s="55">
        <v>98</v>
      </c>
      <c r="BE139" s="55">
        <v>0</v>
      </c>
      <c r="BF139" s="143">
        <v>0</v>
      </c>
      <c r="BG139" s="42">
        <v>48</v>
      </c>
      <c r="BI139" s="45"/>
      <c r="BJ139" s="142" t="s">
        <v>50</v>
      </c>
      <c r="BK139" s="69">
        <v>28</v>
      </c>
      <c r="BL139" s="102">
        <v>82</v>
      </c>
      <c r="BM139" s="102">
        <v>44</v>
      </c>
      <c r="BN139" s="55"/>
      <c r="BO139" s="42">
        <f t="shared" si="99"/>
        <v>154</v>
      </c>
      <c r="BP139" s="42">
        <v>64</v>
      </c>
      <c r="BQ139" s="55"/>
      <c r="BR139" s="55"/>
      <c r="BS139" s="102">
        <v>3</v>
      </c>
      <c r="BT139" s="240">
        <v>3</v>
      </c>
    </row>
    <row r="140" spans="1:75" ht="15.9" customHeight="1">
      <c r="A140" s="142" t="s">
        <v>115</v>
      </c>
      <c r="B140" s="55">
        <v>4085</v>
      </c>
      <c r="C140" s="55">
        <v>2022</v>
      </c>
      <c r="D140" s="55">
        <v>2305</v>
      </c>
      <c r="E140" s="55">
        <v>1184</v>
      </c>
      <c r="F140" s="55">
        <v>1596</v>
      </c>
      <c r="G140" s="55">
        <v>821</v>
      </c>
      <c r="H140" s="55">
        <v>811</v>
      </c>
      <c r="I140" s="55">
        <v>432</v>
      </c>
      <c r="J140" s="55">
        <v>518</v>
      </c>
      <c r="K140" s="55">
        <v>257</v>
      </c>
      <c r="L140" s="40">
        <f t="shared" si="103"/>
        <v>9315</v>
      </c>
      <c r="M140" s="40">
        <f t="shared" si="103"/>
        <v>4716</v>
      </c>
      <c r="N140" s="55">
        <v>0</v>
      </c>
      <c r="O140" s="55"/>
      <c r="P140" s="55">
        <v>0</v>
      </c>
      <c r="Q140" s="55">
        <v>0</v>
      </c>
      <c r="R140" s="55"/>
      <c r="S140" s="55">
        <v>0</v>
      </c>
      <c r="T140" s="429">
        <f>N140+Q140</f>
        <v>0</v>
      </c>
      <c r="U140" s="432">
        <f>P140+S140</f>
        <v>0</v>
      </c>
      <c r="V140" s="45"/>
      <c r="W140" s="142" t="s">
        <v>115</v>
      </c>
      <c r="X140" s="55">
        <v>894</v>
      </c>
      <c r="Y140" s="55">
        <v>407</v>
      </c>
      <c r="Z140" s="55">
        <v>393</v>
      </c>
      <c r="AA140" s="55">
        <v>193</v>
      </c>
      <c r="AB140" s="55">
        <v>285</v>
      </c>
      <c r="AC140" s="55">
        <v>150</v>
      </c>
      <c r="AD140" s="55">
        <v>100</v>
      </c>
      <c r="AE140" s="55">
        <v>54</v>
      </c>
      <c r="AF140" s="55">
        <v>87</v>
      </c>
      <c r="AG140" s="55">
        <v>43</v>
      </c>
      <c r="AH140" s="191">
        <f t="shared" si="100"/>
        <v>1759</v>
      </c>
      <c r="AI140" s="191">
        <f t="shared" si="100"/>
        <v>847</v>
      </c>
      <c r="AJ140" s="55">
        <v>0</v>
      </c>
      <c r="AK140" s="55"/>
      <c r="AL140" s="55">
        <v>0</v>
      </c>
      <c r="AM140" s="55">
        <v>0</v>
      </c>
      <c r="AN140" s="55"/>
      <c r="AO140" s="55">
        <v>0</v>
      </c>
      <c r="AP140" s="429">
        <f>AJ140+AM140</f>
        <v>0</v>
      </c>
      <c r="AQ140" s="576"/>
      <c r="AR140" s="432">
        <f>AL140+AO140</f>
        <v>0</v>
      </c>
      <c r="AS140" s="45"/>
      <c r="AT140" s="142" t="s">
        <v>115</v>
      </c>
      <c r="AU140" s="54">
        <v>106</v>
      </c>
      <c r="AV140" s="54">
        <v>91</v>
      </c>
      <c r="AW140" s="54">
        <v>78</v>
      </c>
      <c r="AX140" s="54">
        <v>52</v>
      </c>
      <c r="AY140" s="54">
        <v>36</v>
      </c>
      <c r="AZ140" s="429">
        <f t="shared" si="101"/>
        <v>363</v>
      </c>
      <c r="BA140" s="54"/>
      <c r="BB140" s="54"/>
      <c r="BC140" s="429">
        <f t="shared" si="102"/>
        <v>0</v>
      </c>
      <c r="BD140" s="55">
        <v>140</v>
      </c>
      <c r="BE140" s="55">
        <v>0</v>
      </c>
      <c r="BF140" s="143">
        <v>10</v>
      </c>
      <c r="BG140" s="42">
        <v>100</v>
      </c>
      <c r="BI140" s="45"/>
      <c r="BJ140" s="142" t="s">
        <v>115</v>
      </c>
      <c r="BK140" s="69">
        <v>38</v>
      </c>
      <c r="BL140" s="102">
        <v>70</v>
      </c>
      <c r="BM140" s="102">
        <v>99</v>
      </c>
      <c r="BN140" s="55"/>
      <c r="BO140" s="42">
        <f t="shared" si="99"/>
        <v>207</v>
      </c>
      <c r="BP140" s="42">
        <v>84</v>
      </c>
      <c r="BQ140" s="55"/>
      <c r="BR140" s="55"/>
      <c r="BS140" s="102">
        <v>4</v>
      </c>
      <c r="BT140" s="240">
        <v>2</v>
      </c>
    </row>
    <row r="141" spans="1:75" ht="15.9" customHeight="1">
      <c r="A141" s="142" t="s">
        <v>51</v>
      </c>
      <c r="B141" s="55">
        <v>5720</v>
      </c>
      <c r="C141" s="55">
        <v>2903</v>
      </c>
      <c r="D141" s="55">
        <v>3087</v>
      </c>
      <c r="E141" s="55">
        <v>1540</v>
      </c>
      <c r="F141" s="55">
        <v>2122</v>
      </c>
      <c r="G141" s="55">
        <v>1075</v>
      </c>
      <c r="H141" s="55">
        <v>1396</v>
      </c>
      <c r="I141" s="55">
        <v>734</v>
      </c>
      <c r="J141" s="55">
        <v>907</v>
      </c>
      <c r="K141" s="55">
        <v>474</v>
      </c>
      <c r="L141" s="40">
        <f t="shared" si="103"/>
        <v>13232</v>
      </c>
      <c r="M141" s="40">
        <f t="shared" si="103"/>
        <v>6726</v>
      </c>
      <c r="N141" s="55">
        <v>0</v>
      </c>
      <c r="O141" s="55"/>
      <c r="P141" s="55">
        <v>0</v>
      </c>
      <c r="Q141" s="55">
        <v>0</v>
      </c>
      <c r="R141" s="55"/>
      <c r="S141" s="55">
        <v>0</v>
      </c>
      <c r="T141" s="429">
        <f>N141+Q141</f>
        <v>0</v>
      </c>
      <c r="U141" s="432">
        <f>P141+S141</f>
        <v>0</v>
      </c>
      <c r="V141" s="45"/>
      <c r="W141" s="142" t="s">
        <v>51</v>
      </c>
      <c r="X141" s="55">
        <v>1442</v>
      </c>
      <c r="Y141" s="55">
        <v>686</v>
      </c>
      <c r="Z141" s="55">
        <v>798</v>
      </c>
      <c r="AA141" s="55">
        <v>362</v>
      </c>
      <c r="AB141" s="55">
        <v>525</v>
      </c>
      <c r="AC141" s="55">
        <v>261</v>
      </c>
      <c r="AD141" s="55">
        <v>270</v>
      </c>
      <c r="AE141" s="55">
        <v>141</v>
      </c>
      <c r="AF141" s="55">
        <v>127</v>
      </c>
      <c r="AG141" s="55">
        <v>60</v>
      </c>
      <c r="AH141" s="191">
        <f t="shared" si="100"/>
        <v>3162</v>
      </c>
      <c r="AI141" s="191">
        <f t="shared" si="100"/>
        <v>1510</v>
      </c>
      <c r="AJ141" s="55">
        <v>0</v>
      </c>
      <c r="AK141" s="55"/>
      <c r="AL141" s="55">
        <v>0</v>
      </c>
      <c r="AM141" s="55">
        <v>0</v>
      </c>
      <c r="AN141" s="55"/>
      <c r="AO141" s="55">
        <v>0</v>
      </c>
      <c r="AP141" s="429">
        <f>AJ141+AM141</f>
        <v>0</v>
      </c>
      <c r="AQ141" s="576"/>
      <c r="AR141" s="432">
        <f>AL141+AO141</f>
        <v>0</v>
      </c>
      <c r="AS141" s="45"/>
      <c r="AT141" s="142" t="s">
        <v>51</v>
      </c>
      <c r="AU141" s="54">
        <v>118</v>
      </c>
      <c r="AV141" s="54">
        <v>107</v>
      </c>
      <c r="AW141" s="54">
        <v>90</v>
      </c>
      <c r="AX141" s="54">
        <v>70</v>
      </c>
      <c r="AY141" s="54">
        <v>49</v>
      </c>
      <c r="AZ141" s="429">
        <f t="shared" si="101"/>
        <v>434</v>
      </c>
      <c r="BA141" s="54"/>
      <c r="BB141" s="54"/>
      <c r="BC141" s="429">
        <f t="shared" si="102"/>
        <v>0</v>
      </c>
      <c r="BD141" s="5">
        <v>65</v>
      </c>
      <c r="BE141" s="55">
        <v>0</v>
      </c>
      <c r="BF141" s="143">
        <v>10</v>
      </c>
      <c r="BG141" s="42">
        <v>97</v>
      </c>
      <c r="BI141" s="45"/>
      <c r="BJ141" s="142" t="s">
        <v>51</v>
      </c>
      <c r="BK141" s="69">
        <v>82</v>
      </c>
      <c r="BL141" s="103">
        <v>133</v>
      </c>
      <c r="BM141" s="102">
        <v>70</v>
      </c>
      <c r="BN141" s="55"/>
      <c r="BO141" s="42">
        <f t="shared" si="99"/>
        <v>285</v>
      </c>
      <c r="BP141" s="42">
        <v>149</v>
      </c>
      <c r="BQ141" s="55"/>
      <c r="BR141" s="55"/>
      <c r="BS141" s="102">
        <v>8</v>
      </c>
      <c r="BT141" s="240">
        <v>6</v>
      </c>
    </row>
    <row r="142" spans="1:75" ht="15.9" customHeight="1" thickBot="1">
      <c r="A142" s="146" t="s">
        <v>116</v>
      </c>
      <c r="B142" s="149">
        <v>2867</v>
      </c>
      <c r="C142" s="149">
        <v>1409</v>
      </c>
      <c r="D142" s="149">
        <v>761</v>
      </c>
      <c r="E142" s="149">
        <v>352</v>
      </c>
      <c r="F142" s="149">
        <v>411</v>
      </c>
      <c r="G142" s="149">
        <v>219</v>
      </c>
      <c r="H142" s="149">
        <v>270</v>
      </c>
      <c r="I142" s="149">
        <v>128</v>
      </c>
      <c r="J142" s="149">
        <v>106</v>
      </c>
      <c r="K142" s="149">
        <v>51</v>
      </c>
      <c r="L142" s="132">
        <f t="shared" si="103"/>
        <v>4415</v>
      </c>
      <c r="M142" s="132">
        <f t="shared" si="103"/>
        <v>2159</v>
      </c>
      <c r="N142" s="149">
        <v>0</v>
      </c>
      <c r="O142" s="149"/>
      <c r="P142" s="149">
        <v>0</v>
      </c>
      <c r="Q142" s="149">
        <v>0</v>
      </c>
      <c r="R142" s="149"/>
      <c r="S142" s="149">
        <v>0</v>
      </c>
      <c r="T142" s="148">
        <f>N142+Q142</f>
        <v>0</v>
      </c>
      <c r="U142" s="244">
        <f>P142+S142</f>
        <v>0</v>
      </c>
      <c r="V142" s="45"/>
      <c r="W142" s="146" t="s">
        <v>116</v>
      </c>
      <c r="X142" s="149">
        <v>467</v>
      </c>
      <c r="Y142" s="149">
        <v>223</v>
      </c>
      <c r="Z142" s="149">
        <v>135</v>
      </c>
      <c r="AA142" s="149">
        <v>58</v>
      </c>
      <c r="AB142" s="149">
        <v>103</v>
      </c>
      <c r="AC142" s="149">
        <v>50</v>
      </c>
      <c r="AD142" s="149">
        <v>62</v>
      </c>
      <c r="AE142" s="149">
        <v>29</v>
      </c>
      <c r="AF142" s="149">
        <v>8</v>
      </c>
      <c r="AG142" s="149">
        <v>1</v>
      </c>
      <c r="AH142" s="188">
        <f t="shared" si="100"/>
        <v>775</v>
      </c>
      <c r="AI142" s="188">
        <f t="shared" si="100"/>
        <v>361</v>
      </c>
      <c r="AJ142" s="149">
        <v>0</v>
      </c>
      <c r="AK142" s="149"/>
      <c r="AL142" s="149">
        <v>0</v>
      </c>
      <c r="AM142" s="149">
        <v>0</v>
      </c>
      <c r="AN142" s="149"/>
      <c r="AO142" s="149">
        <v>0</v>
      </c>
      <c r="AP142" s="148">
        <f>AJ142+AM142</f>
        <v>0</v>
      </c>
      <c r="AQ142" s="577"/>
      <c r="AR142" s="244">
        <f>AL142+AO142</f>
        <v>0</v>
      </c>
      <c r="AS142" s="45"/>
      <c r="AT142" s="146" t="s">
        <v>116</v>
      </c>
      <c r="AU142" s="147">
        <v>61</v>
      </c>
      <c r="AV142" s="147">
        <v>38</v>
      </c>
      <c r="AW142" s="147">
        <v>28</v>
      </c>
      <c r="AX142" s="147">
        <v>23</v>
      </c>
      <c r="AY142" s="147">
        <v>13</v>
      </c>
      <c r="AZ142" s="148">
        <f t="shared" si="101"/>
        <v>163</v>
      </c>
      <c r="BA142" s="147"/>
      <c r="BB142" s="147"/>
      <c r="BC142" s="148">
        <f t="shared" si="102"/>
        <v>0</v>
      </c>
      <c r="BD142" s="149">
        <v>57</v>
      </c>
      <c r="BE142" s="149">
        <v>0</v>
      </c>
      <c r="BF142" s="150">
        <v>1</v>
      </c>
      <c r="BG142" s="149">
        <v>56</v>
      </c>
      <c r="BI142" s="45"/>
      <c r="BJ142" s="146" t="s">
        <v>116</v>
      </c>
      <c r="BK142" s="249">
        <v>30</v>
      </c>
      <c r="BL142" s="154">
        <v>51</v>
      </c>
      <c r="BM142" s="154">
        <v>14</v>
      </c>
      <c r="BN142" s="149"/>
      <c r="BO142" s="339">
        <f t="shared" si="99"/>
        <v>95</v>
      </c>
      <c r="BP142" s="339">
        <v>35</v>
      </c>
      <c r="BQ142" s="149"/>
      <c r="BR142" s="149"/>
      <c r="BS142" s="154">
        <v>1</v>
      </c>
      <c r="BT142" s="245"/>
    </row>
    <row r="143" spans="1:75" s="14" customFormat="1" ht="12" customHeight="1">
      <c r="A143" s="487" t="s">
        <v>182</v>
      </c>
      <c r="B143" s="487"/>
      <c r="C143" s="487"/>
      <c r="D143" s="487"/>
      <c r="E143" s="487"/>
      <c r="F143" s="487"/>
      <c r="G143" s="487"/>
      <c r="H143" s="487"/>
      <c r="I143" s="487"/>
      <c r="J143" s="487"/>
      <c r="K143" s="487"/>
      <c r="L143" s="487"/>
      <c r="M143" s="487"/>
      <c r="N143" s="487"/>
      <c r="O143" s="487"/>
      <c r="P143" s="487"/>
      <c r="Q143" s="487"/>
      <c r="R143" s="487"/>
      <c r="S143" s="487"/>
      <c r="T143" s="250"/>
      <c r="U143" s="250"/>
      <c r="V143" s="250"/>
      <c r="W143" s="487" t="s">
        <v>183</v>
      </c>
      <c r="X143" s="487"/>
      <c r="Y143" s="487"/>
      <c r="Z143" s="487"/>
      <c r="AA143" s="487"/>
      <c r="AB143" s="487"/>
      <c r="AC143" s="487"/>
      <c r="AD143" s="487"/>
      <c r="AE143" s="487"/>
      <c r="AF143" s="487"/>
      <c r="AG143" s="487"/>
      <c r="AH143" s="487"/>
      <c r="AI143" s="487"/>
      <c r="AJ143" s="487"/>
      <c r="AK143" s="487"/>
      <c r="AL143" s="487"/>
      <c r="AM143" s="487"/>
      <c r="AN143" s="487"/>
      <c r="AO143" s="487"/>
      <c r="AP143" s="428"/>
      <c r="AQ143" s="428"/>
      <c r="AR143" s="428"/>
      <c r="AS143" s="250"/>
      <c r="AT143" s="504" t="s">
        <v>184</v>
      </c>
      <c r="AU143" s="504"/>
      <c r="AV143" s="504"/>
      <c r="AW143" s="504"/>
      <c r="AX143" s="504"/>
      <c r="AY143" s="504"/>
      <c r="AZ143" s="504"/>
      <c r="BA143" s="504"/>
      <c r="BB143" s="504"/>
      <c r="BC143" s="504"/>
      <c r="BD143" s="504"/>
      <c r="BE143" s="504"/>
      <c r="BF143" s="504"/>
      <c r="BG143" s="504"/>
      <c r="BI143" s="250"/>
      <c r="BJ143" s="487" t="s">
        <v>489</v>
      </c>
      <c r="BK143" s="487"/>
      <c r="BL143" s="487"/>
      <c r="BM143" s="487"/>
      <c r="BN143" s="487"/>
      <c r="BO143" s="487"/>
      <c r="BP143" s="487"/>
      <c r="BQ143" s="487"/>
      <c r="BR143" s="487"/>
      <c r="BS143" s="487"/>
      <c r="BT143" s="487"/>
      <c r="BW143" s="427"/>
    </row>
    <row r="144" spans="1:75" s="14" customFormat="1" ht="12" customHeight="1" thickBot="1">
      <c r="A144" s="488" t="s">
        <v>22</v>
      </c>
      <c r="B144" s="488"/>
      <c r="C144" s="488"/>
      <c r="D144" s="488"/>
      <c r="E144" s="488"/>
      <c r="F144" s="488"/>
      <c r="G144" s="488"/>
      <c r="H144" s="488"/>
      <c r="I144" s="488"/>
      <c r="J144" s="488"/>
      <c r="K144" s="488"/>
      <c r="L144" s="488"/>
      <c r="M144" s="488"/>
      <c r="N144" s="488"/>
      <c r="O144" s="488"/>
      <c r="P144" s="488"/>
      <c r="Q144" s="488"/>
      <c r="R144" s="488"/>
      <c r="S144" s="488"/>
      <c r="T144" s="250"/>
      <c r="U144" s="250"/>
      <c r="V144" s="250"/>
      <c r="W144" s="488" t="s">
        <v>22</v>
      </c>
      <c r="X144" s="488"/>
      <c r="Y144" s="488"/>
      <c r="Z144" s="488"/>
      <c r="AA144" s="488"/>
      <c r="AB144" s="488"/>
      <c r="AC144" s="488"/>
      <c r="AD144" s="488"/>
      <c r="AE144" s="488"/>
      <c r="AF144" s="488"/>
      <c r="AG144" s="488"/>
      <c r="AH144" s="488"/>
      <c r="AI144" s="488"/>
      <c r="AJ144" s="488"/>
      <c r="AK144" s="488"/>
      <c r="AL144" s="488"/>
      <c r="AM144" s="488"/>
      <c r="AN144" s="488"/>
      <c r="AO144" s="488"/>
      <c r="AP144" s="428"/>
      <c r="AQ144" s="428"/>
      <c r="AR144" s="428"/>
      <c r="AS144" s="250"/>
      <c r="AT144" s="503" t="s">
        <v>22</v>
      </c>
      <c r="AU144" s="503"/>
      <c r="AV144" s="503"/>
      <c r="AW144" s="503"/>
      <c r="AX144" s="503"/>
      <c r="AY144" s="503"/>
      <c r="AZ144" s="503"/>
      <c r="BA144" s="503"/>
      <c r="BB144" s="503"/>
      <c r="BC144" s="503"/>
      <c r="BD144" s="503"/>
      <c r="BE144" s="503"/>
      <c r="BF144" s="503"/>
      <c r="BG144" s="503"/>
      <c r="BI144" s="250"/>
      <c r="BJ144" s="488" t="s">
        <v>146</v>
      </c>
      <c r="BK144" s="488"/>
      <c r="BL144" s="488"/>
      <c r="BM144" s="488"/>
      <c r="BN144" s="488"/>
      <c r="BO144" s="488"/>
      <c r="BP144" s="488"/>
      <c r="BQ144" s="488"/>
      <c r="BR144" s="488"/>
      <c r="BS144" s="488"/>
      <c r="BT144" s="488"/>
      <c r="BW144" s="428"/>
    </row>
    <row r="145" spans="1:75" s="14" customFormat="1" ht="27" customHeight="1">
      <c r="A145" s="481" t="s">
        <v>137</v>
      </c>
      <c r="B145" s="491" t="s">
        <v>0</v>
      </c>
      <c r="C145" s="491"/>
      <c r="D145" s="491" t="s">
        <v>1</v>
      </c>
      <c r="E145" s="491"/>
      <c r="F145" s="491" t="s">
        <v>2</v>
      </c>
      <c r="G145" s="491"/>
      <c r="H145" s="491" t="s">
        <v>3</v>
      </c>
      <c r="I145" s="491"/>
      <c r="J145" s="491" t="s">
        <v>4</v>
      </c>
      <c r="K145" s="491"/>
      <c r="L145" s="489" t="s">
        <v>11</v>
      </c>
      <c r="M145" s="489"/>
      <c r="N145" s="468" t="s">
        <v>482</v>
      </c>
      <c r="O145" s="468"/>
      <c r="P145" s="468"/>
      <c r="Q145" s="468" t="s">
        <v>483</v>
      </c>
      <c r="R145" s="468"/>
      <c r="S145" s="468"/>
      <c r="T145" s="491" t="s">
        <v>185</v>
      </c>
      <c r="U145" s="492"/>
      <c r="V145" s="45"/>
      <c r="W145" s="481" t="s">
        <v>137</v>
      </c>
      <c r="X145" s="491" t="s">
        <v>0</v>
      </c>
      <c r="Y145" s="491"/>
      <c r="Z145" s="491" t="s">
        <v>1</v>
      </c>
      <c r="AA145" s="491"/>
      <c r="AB145" s="491" t="s">
        <v>2</v>
      </c>
      <c r="AC145" s="491"/>
      <c r="AD145" s="491" t="s">
        <v>3</v>
      </c>
      <c r="AE145" s="491"/>
      <c r="AF145" s="491" t="s">
        <v>4</v>
      </c>
      <c r="AG145" s="491"/>
      <c r="AH145" s="493" t="s">
        <v>11</v>
      </c>
      <c r="AI145" s="493"/>
      <c r="AJ145" s="468" t="s">
        <v>478</v>
      </c>
      <c r="AK145" s="468"/>
      <c r="AL145" s="468"/>
      <c r="AM145" s="468" t="s">
        <v>480</v>
      </c>
      <c r="AN145" s="468"/>
      <c r="AO145" s="468"/>
      <c r="AP145" s="491" t="s">
        <v>185</v>
      </c>
      <c r="AQ145" s="573"/>
      <c r="AR145" s="492"/>
      <c r="AS145" s="45"/>
      <c r="AT145" s="481" t="s">
        <v>137</v>
      </c>
      <c r="AU145" s="491" t="s">
        <v>203</v>
      </c>
      <c r="AV145" s="491"/>
      <c r="AW145" s="491"/>
      <c r="AX145" s="491"/>
      <c r="AY145" s="491"/>
      <c r="AZ145" s="491"/>
      <c r="BA145" s="491"/>
      <c r="BB145" s="491"/>
      <c r="BC145" s="491"/>
      <c r="BD145" s="497" t="s">
        <v>204</v>
      </c>
      <c r="BE145" s="498"/>
      <c r="BF145" s="499"/>
      <c r="BG145" s="501" t="s">
        <v>205</v>
      </c>
      <c r="BI145" s="45"/>
      <c r="BJ145" s="481" t="s">
        <v>137</v>
      </c>
      <c r="BK145" s="483" t="s">
        <v>484</v>
      </c>
      <c r="BL145" s="484"/>
      <c r="BM145" s="484"/>
      <c r="BN145" s="484"/>
      <c r="BO145" s="484"/>
      <c r="BP145" s="485"/>
      <c r="BQ145" s="486" t="s">
        <v>485</v>
      </c>
      <c r="BR145" s="486"/>
      <c r="BS145" s="489" t="s">
        <v>486</v>
      </c>
      <c r="BT145" s="490"/>
      <c r="BW145" s="428"/>
    </row>
    <row r="146" spans="1:75" ht="56.25" customHeight="1">
      <c r="A146" s="482"/>
      <c r="B146" s="429" t="s">
        <v>410</v>
      </c>
      <c r="C146" s="429" t="s">
        <v>8</v>
      </c>
      <c r="D146" s="429" t="s">
        <v>410</v>
      </c>
      <c r="E146" s="429" t="s">
        <v>8</v>
      </c>
      <c r="F146" s="429" t="s">
        <v>410</v>
      </c>
      <c r="G146" s="429" t="s">
        <v>8</v>
      </c>
      <c r="H146" s="429" t="s">
        <v>410</v>
      </c>
      <c r="I146" s="429" t="s">
        <v>8</v>
      </c>
      <c r="J146" s="429" t="s">
        <v>410</v>
      </c>
      <c r="K146" s="429" t="s">
        <v>8</v>
      </c>
      <c r="L146" s="429" t="s">
        <v>410</v>
      </c>
      <c r="M146" s="429" t="s">
        <v>8</v>
      </c>
      <c r="N146" s="429" t="s">
        <v>410</v>
      </c>
      <c r="O146" s="429"/>
      <c r="P146" s="429" t="s">
        <v>8</v>
      </c>
      <c r="Q146" s="429" t="s">
        <v>410</v>
      </c>
      <c r="R146" s="429"/>
      <c r="S146" s="429" t="s">
        <v>8</v>
      </c>
      <c r="T146" s="429" t="s">
        <v>410</v>
      </c>
      <c r="U146" s="432" t="s">
        <v>8</v>
      </c>
      <c r="V146" s="45"/>
      <c r="W146" s="482"/>
      <c r="X146" s="429" t="s">
        <v>10</v>
      </c>
      <c r="Y146" s="429" t="s">
        <v>8</v>
      </c>
      <c r="Z146" s="429" t="s">
        <v>10</v>
      </c>
      <c r="AA146" s="429" t="s">
        <v>8</v>
      </c>
      <c r="AB146" s="429" t="s">
        <v>10</v>
      </c>
      <c r="AC146" s="429" t="s">
        <v>8</v>
      </c>
      <c r="AD146" s="429" t="s">
        <v>10</v>
      </c>
      <c r="AE146" s="429" t="s">
        <v>8</v>
      </c>
      <c r="AF146" s="429" t="s">
        <v>10</v>
      </c>
      <c r="AG146" s="429" t="s">
        <v>8</v>
      </c>
      <c r="AH146" s="429" t="s">
        <v>10</v>
      </c>
      <c r="AI146" s="429" t="s">
        <v>8</v>
      </c>
      <c r="AJ146" s="429" t="s">
        <v>10</v>
      </c>
      <c r="AK146" s="429"/>
      <c r="AL146" s="429" t="s">
        <v>8</v>
      </c>
      <c r="AM146" s="429" t="s">
        <v>10</v>
      </c>
      <c r="AN146" s="429"/>
      <c r="AO146" s="429" t="s">
        <v>8</v>
      </c>
      <c r="AP146" s="134" t="s">
        <v>154</v>
      </c>
      <c r="AQ146" s="560"/>
      <c r="AR146" s="9" t="s">
        <v>155</v>
      </c>
      <c r="AS146" s="45"/>
      <c r="AT146" s="482"/>
      <c r="AU146" s="429" t="s">
        <v>0</v>
      </c>
      <c r="AV146" s="429" t="s">
        <v>1</v>
      </c>
      <c r="AW146" s="429" t="s">
        <v>2</v>
      </c>
      <c r="AX146" s="429" t="s">
        <v>3</v>
      </c>
      <c r="AY146" s="429" t="s">
        <v>4</v>
      </c>
      <c r="AZ146" s="429" t="s">
        <v>20</v>
      </c>
      <c r="BA146" s="429" t="s">
        <v>5</v>
      </c>
      <c r="BB146" s="429" t="s">
        <v>6</v>
      </c>
      <c r="BC146" s="429" t="s">
        <v>7</v>
      </c>
      <c r="BD146" s="429" t="s">
        <v>451</v>
      </c>
      <c r="BE146" s="429" t="s">
        <v>454</v>
      </c>
      <c r="BF146" s="432" t="s">
        <v>452</v>
      </c>
      <c r="BG146" s="502"/>
      <c r="BI146" s="45"/>
      <c r="BJ146" s="482"/>
      <c r="BK146" s="429" t="s">
        <v>14</v>
      </c>
      <c r="BL146" s="429" t="s">
        <v>367</v>
      </c>
      <c r="BM146" s="429" t="s">
        <v>368</v>
      </c>
      <c r="BN146" s="429" t="s">
        <v>17</v>
      </c>
      <c r="BO146" s="238" t="s">
        <v>18</v>
      </c>
      <c r="BP146" s="429" t="s">
        <v>403</v>
      </c>
      <c r="BQ146" s="429" t="s">
        <v>16</v>
      </c>
      <c r="BR146" s="429" t="s">
        <v>371</v>
      </c>
      <c r="BS146" s="429" t="s">
        <v>20</v>
      </c>
      <c r="BT146" s="432" t="s">
        <v>403</v>
      </c>
      <c r="BW146" s="428"/>
    </row>
    <row r="147" spans="1:75" ht="15" customHeight="1">
      <c r="A147" s="151" t="s">
        <v>173</v>
      </c>
      <c r="B147" s="429"/>
      <c r="C147" s="429"/>
      <c r="D147" s="429"/>
      <c r="E147" s="429"/>
      <c r="F147" s="429"/>
      <c r="G147" s="429"/>
      <c r="H147" s="429"/>
      <c r="I147" s="429"/>
      <c r="J147" s="429"/>
      <c r="K147" s="429"/>
      <c r="L147" s="429"/>
      <c r="M147" s="429"/>
      <c r="N147" s="429"/>
      <c r="O147" s="429"/>
      <c r="P147" s="429"/>
      <c r="Q147" s="429"/>
      <c r="R147" s="429"/>
      <c r="S147" s="429"/>
      <c r="T147" s="429"/>
      <c r="U147" s="432"/>
      <c r="V147" s="45"/>
      <c r="W147" s="151" t="s">
        <v>173</v>
      </c>
      <c r="X147" s="429"/>
      <c r="Y147" s="429"/>
      <c r="Z147" s="429"/>
      <c r="AA147" s="429"/>
      <c r="AB147" s="429"/>
      <c r="AC147" s="429"/>
      <c r="AD147" s="429"/>
      <c r="AE147" s="429"/>
      <c r="AF147" s="429"/>
      <c r="AG147" s="429"/>
      <c r="AH147" s="429"/>
      <c r="AI147" s="429"/>
      <c r="AJ147" s="429"/>
      <c r="AK147" s="429"/>
      <c r="AL147" s="429"/>
      <c r="AM147" s="429"/>
      <c r="AN147" s="429"/>
      <c r="AO147" s="429"/>
      <c r="AP147" s="429"/>
      <c r="AQ147" s="576"/>
      <c r="AR147" s="432"/>
      <c r="AS147" s="45"/>
      <c r="AT147" s="151" t="s">
        <v>173</v>
      </c>
      <c r="AU147" s="429"/>
      <c r="AV147" s="429"/>
      <c r="AW147" s="429"/>
      <c r="AX147" s="429"/>
      <c r="AY147" s="429"/>
      <c r="AZ147" s="429"/>
      <c r="BA147" s="429"/>
      <c r="BB147" s="429"/>
      <c r="BC147" s="429"/>
      <c r="BD147" s="429"/>
      <c r="BE147" s="429"/>
      <c r="BF147" s="432"/>
      <c r="BG147" s="429"/>
      <c r="BI147" s="45"/>
      <c r="BJ147" s="151" t="s">
        <v>173</v>
      </c>
      <c r="BK147" s="42"/>
      <c r="BL147" s="42"/>
      <c r="BM147" s="42"/>
      <c r="BN147" s="42"/>
      <c r="BO147" s="42"/>
      <c r="BP147" s="42"/>
      <c r="BQ147" s="42"/>
      <c r="BR147" s="42"/>
      <c r="BS147" s="42"/>
      <c r="BT147" s="153"/>
      <c r="BW147" s="428"/>
    </row>
    <row r="148" spans="1:75" ht="15" customHeight="1">
      <c r="A148" s="142" t="s">
        <v>188</v>
      </c>
      <c r="B148" s="55">
        <v>8407</v>
      </c>
      <c r="C148" s="55">
        <v>4276</v>
      </c>
      <c r="D148" s="55">
        <v>5065</v>
      </c>
      <c r="E148" s="55">
        <v>2532</v>
      </c>
      <c r="F148" s="55">
        <v>3526</v>
      </c>
      <c r="G148" s="55">
        <v>1784</v>
      </c>
      <c r="H148" s="55">
        <v>2173</v>
      </c>
      <c r="I148" s="55">
        <v>1113</v>
      </c>
      <c r="J148" s="55">
        <v>1505</v>
      </c>
      <c r="K148" s="55">
        <v>725</v>
      </c>
      <c r="L148" s="40">
        <f t="shared" si="103"/>
        <v>20676</v>
      </c>
      <c r="M148" s="40">
        <f t="shared" si="103"/>
        <v>10430</v>
      </c>
      <c r="N148" s="55">
        <v>0</v>
      </c>
      <c r="O148" s="55"/>
      <c r="P148" s="55">
        <v>0</v>
      </c>
      <c r="Q148" s="55">
        <v>0</v>
      </c>
      <c r="R148" s="55"/>
      <c r="S148" s="55">
        <v>0</v>
      </c>
      <c r="T148" s="429">
        <f>N148+Q148</f>
        <v>0</v>
      </c>
      <c r="U148" s="432">
        <f>P148+S148</f>
        <v>0</v>
      </c>
      <c r="V148" s="45"/>
      <c r="W148" s="142" t="s">
        <v>188</v>
      </c>
      <c r="X148" s="55">
        <v>1692</v>
      </c>
      <c r="Y148" s="55">
        <v>807</v>
      </c>
      <c r="Z148" s="55">
        <v>1207</v>
      </c>
      <c r="AA148" s="55">
        <v>609</v>
      </c>
      <c r="AB148" s="55">
        <v>857</v>
      </c>
      <c r="AC148" s="55">
        <v>434</v>
      </c>
      <c r="AD148" s="55">
        <v>353</v>
      </c>
      <c r="AE148" s="55">
        <v>185</v>
      </c>
      <c r="AF148" s="55">
        <v>234</v>
      </c>
      <c r="AG148" s="55">
        <v>100</v>
      </c>
      <c r="AH148" s="191">
        <f t="shared" si="100"/>
        <v>4343</v>
      </c>
      <c r="AI148" s="191">
        <f t="shared" si="100"/>
        <v>2135</v>
      </c>
      <c r="AJ148" s="55">
        <v>0</v>
      </c>
      <c r="AK148" s="55"/>
      <c r="AL148" s="55">
        <v>0</v>
      </c>
      <c r="AM148" s="55">
        <v>0</v>
      </c>
      <c r="AN148" s="55"/>
      <c r="AO148" s="55">
        <v>0</v>
      </c>
      <c r="AP148" s="429">
        <f>AJ148+AM148</f>
        <v>0</v>
      </c>
      <c r="AQ148" s="576"/>
      <c r="AR148" s="432">
        <f>AL148+AO148</f>
        <v>0</v>
      </c>
      <c r="AS148" s="45"/>
      <c r="AT148" s="142" t="s">
        <v>188</v>
      </c>
      <c r="AU148" s="54">
        <v>165</v>
      </c>
      <c r="AV148" s="54">
        <v>153</v>
      </c>
      <c r="AW148" s="54">
        <v>140</v>
      </c>
      <c r="AX148" s="54">
        <v>105</v>
      </c>
      <c r="AY148" s="54">
        <v>79</v>
      </c>
      <c r="AZ148" s="429">
        <f>SUM(AU148:AY148)</f>
        <v>642</v>
      </c>
      <c r="BA148" s="54"/>
      <c r="BB148" s="54"/>
      <c r="BC148" s="429">
        <f t="shared" si="102"/>
        <v>0</v>
      </c>
      <c r="BD148" s="55">
        <v>265</v>
      </c>
      <c r="BE148" s="55">
        <v>0</v>
      </c>
      <c r="BF148" s="143">
        <v>17</v>
      </c>
      <c r="BG148" s="42">
        <v>134</v>
      </c>
      <c r="BI148" s="45"/>
      <c r="BJ148" s="142" t="s">
        <v>188</v>
      </c>
      <c r="BK148" s="55">
        <v>85</v>
      </c>
      <c r="BL148" s="102">
        <v>279</v>
      </c>
      <c r="BM148" s="102">
        <v>84</v>
      </c>
      <c r="BN148" s="55"/>
      <c r="BO148" s="42">
        <f t="shared" ref="BO148:BO180" si="104">BK148+BL148+BM148+BN148</f>
        <v>448</v>
      </c>
      <c r="BP148" s="42">
        <v>226</v>
      </c>
      <c r="BQ148" s="55"/>
      <c r="BR148" s="55"/>
      <c r="BS148" s="102">
        <v>20</v>
      </c>
      <c r="BT148" s="240">
        <v>11</v>
      </c>
    </row>
    <row r="149" spans="1:75" ht="15" customHeight="1">
      <c r="A149" s="142" t="s">
        <v>52</v>
      </c>
      <c r="B149" s="55">
        <v>7814</v>
      </c>
      <c r="C149" s="55">
        <v>3880</v>
      </c>
      <c r="D149" s="55">
        <v>4363</v>
      </c>
      <c r="E149" s="55">
        <v>2262</v>
      </c>
      <c r="F149" s="55">
        <v>3377</v>
      </c>
      <c r="G149" s="55">
        <v>1739</v>
      </c>
      <c r="H149" s="55">
        <v>1871</v>
      </c>
      <c r="I149" s="55">
        <v>970</v>
      </c>
      <c r="J149" s="55">
        <v>1260</v>
      </c>
      <c r="K149" s="55">
        <v>609</v>
      </c>
      <c r="L149" s="40">
        <f t="shared" si="103"/>
        <v>18685</v>
      </c>
      <c r="M149" s="40">
        <f t="shared" si="103"/>
        <v>9460</v>
      </c>
      <c r="N149" s="55">
        <v>0</v>
      </c>
      <c r="O149" s="55"/>
      <c r="P149" s="55">
        <v>0</v>
      </c>
      <c r="Q149" s="55">
        <v>0</v>
      </c>
      <c r="R149" s="55"/>
      <c r="S149" s="55">
        <v>0</v>
      </c>
      <c r="T149" s="429">
        <f>N149+Q149</f>
        <v>0</v>
      </c>
      <c r="U149" s="432">
        <f>P149+S149</f>
        <v>0</v>
      </c>
      <c r="V149" s="45"/>
      <c r="W149" s="142" t="s">
        <v>52</v>
      </c>
      <c r="X149" s="55">
        <v>2363</v>
      </c>
      <c r="Y149" s="55">
        <v>1163</v>
      </c>
      <c r="Z149" s="55">
        <v>1291</v>
      </c>
      <c r="AA149" s="55">
        <v>688</v>
      </c>
      <c r="AB149" s="55">
        <v>898</v>
      </c>
      <c r="AC149" s="55">
        <v>467</v>
      </c>
      <c r="AD149" s="55">
        <v>346</v>
      </c>
      <c r="AE149" s="55">
        <v>172</v>
      </c>
      <c r="AF149" s="55">
        <v>243</v>
      </c>
      <c r="AG149" s="55">
        <v>112</v>
      </c>
      <c r="AH149" s="191">
        <f t="shared" si="100"/>
        <v>5141</v>
      </c>
      <c r="AI149" s="191">
        <f t="shared" si="100"/>
        <v>2602</v>
      </c>
      <c r="AJ149" s="55">
        <v>0</v>
      </c>
      <c r="AK149" s="55"/>
      <c r="AL149" s="55">
        <v>0</v>
      </c>
      <c r="AM149" s="55">
        <v>0</v>
      </c>
      <c r="AN149" s="55"/>
      <c r="AO149" s="55">
        <v>0</v>
      </c>
      <c r="AP149" s="429">
        <f>AJ149+AM149</f>
        <v>0</v>
      </c>
      <c r="AQ149" s="576"/>
      <c r="AR149" s="432">
        <f>AL149+AO149</f>
        <v>0</v>
      </c>
      <c r="AS149" s="45"/>
      <c r="AT149" s="142" t="s">
        <v>52</v>
      </c>
      <c r="AU149" s="54">
        <v>175</v>
      </c>
      <c r="AV149" s="54">
        <v>155</v>
      </c>
      <c r="AW149" s="54">
        <v>132</v>
      </c>
      <c r="AX149" s="54">
        <v>85</v>
      </c>
      <c r="AY149" s="54">
        <v>63</v>
      </c>
      <c r="AZ149" s="429">
        <f t="shared" si="101"/>
        <v>610</v>
      </c>
      <c r="BA149" s="54"/>
      <c r="BB149" s="54"/>
      <c r="BC149" s="429">
        <f t="shared" si="102"/>
        <v>0</v>
      </c>
      <c r="BD149" s="55">
        <v>313</v>
      </c>
      <c r="BE149" s="55">
        <v>0</v>
      </c>
      <c r="BF149" s="143">
        <v>31</v>
      </c>
      <c r="BG149" s="344">
        <v>146</v>
      </c>
      <c r="BI149" s="45"/>
      <c r="BJ149" s="142" t="s">
        <v>52</v>
      </c>
      <c r="BK149" s="55">
        <v>110</v>
      </c>
      <c r="BL149" s="102">
        <v>266</v>
      </c>
      <c r="BM149" s="102">
        <v>90</v>
      </c>
      <c r="BN149" s="55"/>
      <c r="BO149" s="42">
        <f t="shared" si="104"/>
        <v>466</v>
      </c>
      <c r="BP149" s="42">
        <v>247</v>
      </c>
      <c r="BQ149" s="55"/>
      <c r="BR149" s="55"/>
      <c r="BS149" s="102">
        <v>36</v>
      </c>
      <c r="BT149" s="240">
        <v>15</v>
      </c>
    </row>
    <row r="150" spans="1:75" ht="15" customHeight="1">
      <c r="A150" s="142" t="s">
        <v>118</v>
      </c>
      <c r="B150" s="55">
        <v>4404</v>
      </c>
      <c r="C150" s="55">
        <v>2417</v>
      </c>
      <c r="D150" s="55">
        <v>1644</v>
      </c>
      <c r="E150" s="55">
        <v>891</v>
      </c>
      <c r="F150" s="55">
        <v>845</v>
      </c>
      <c r="G150" s="55">
        <v>476</v>
      </c>
      <c r="H150" s="55">
        <v>420</v>
      </c>
      <c r="I150" s="55">
        <v>209</v>
      </c>
      <c r="J150" s="55">
        <v>264</v>
      </c>
      <c r="K150" s="55">
        <v>138</v>
      </c>
      <c r="L150" s="40">
        <f t="shared" si="103"/>
        <v>7577</v>
      </c>
      <c r="M150" s="40">
        <f t="shared" si="103"/>
        <v>4131</v>
      </c>
      <c r="N150" s="55">
        <v>0</v>
      </c>
      <c r="O150" s="55"/>
      <c r="P150" s="55">
        <v>0</v>
      </c>
      <c r="Q150" s="55">
        <v>0</v>
      </c>
      <c r="R150" s="55"/>
      <c r="S150" s="55">
        <v>0</v>
      </c>
      <c r="T150" s="429">
        <f>N150+Q150</f>
        <v>0</v>
      </c>
      <c r="U150" s="432">
        <f>P150+S150</f>
        <v>0</v>
      </c>
      <c r="V150" s="45"/>
      <c r="W150" s="142" t="s">
        <v>118</v>
      </c>
      <c r="X150" s="55">
        <v>677</v>
      </c>
      <c r="Y150" s="55">
        <v>370</v>
      </c>
      <c r="Z150" s="55">
        <v>129</v>
      </c>
      <c r="AA150" s="55">
        <v>74</v>
      </c>
      <c r="AB150" s="55">
        <v>53</v>
      </c>
      <c r="AC150" s="55">
        <v>31</v>
      </c>
      <c r="AD150" s="55">
        <v>24</v>
      </c>
      <c r="AE150" s="55">
        <v>12</v>
      </c>
      <c r="AF150" s="55">
        <v>5</v>
      </c>
      <c r="AG150" s="55">
        <v>2</v>
      </c>
      <c r="AH150" s="191">
        <f t="shared" si="100"/>
        <v>888</v>
      </c>
      <c r="AI150" s="191">
        <f t="shared" si="100"/>
        <v>489</v>
      </c>
      <c r="AJ150" s="55">
        <v>0</v>
      </c>
      <c r="AK150" s="55"/>
      <c r="AL150" s="55">
        <v>0</v>
      </c>
      <c r="AM150" s="55">
        <v>0</v>
      </c>
      <c r="AN150" s="55"/>
      <c r="AO150" s="55">
        <v>0</v>
      </c>
      <c r="AP150" s="429">
        <f>AJ150+AM150</f>
        <v>0</v>
      </c>
      <c r="AQ150" s="576"/>
      <c r="AR150" s="432">
        <f>AL150+AO150</f>
        <v>0</v>
      </c>
      <c r="AS150" s="45"/>
      <c r="AT150" s="142" t="s">
        <v>118</v>
      </c>
      <c r="AU150" s="54">
        <v>76</v>
      </c>
      <c r="AV150" s="54">
        <v>63</v>
      </c>
      <c r="AW150" s="54">
        <v>48</v>
      </c>
      <c r="AX150" s="54">
        <v>28</v>
      </c>
      <c r="AY150" s="54">
        <v>18</v>
      </c>
      <c r="AZ150" s="429">
        <f t="shared" si="101"/>
        <v>233</v>
      </c>
      <c r="BA150" s="54"/>
      <c r="BB150" s="54"/>
      <c r="BC150" s="429">
        <f t="shared" si="102"/>
        <v>0</v>
      </c>
      <c r="BD150" s="55">
        <v>117</v>
      </c>
      <c r="BE150" s="55">
        <v>0</v>
      </c>
      <c r="BF150" s="143">
        <v>11</v>
      </c>
      <c r="BG150" s="344">
        <v>64</v>
      </c>
      <c r="BI150" s="45"/>
      <c r="BJ150" s="142" t="s">
        <v>118</v>
      </c>
      <c r="BK150" s="55">
        <v>34</v>
      </c>
      <c r="BL150" s="102">
        <v>85</v>
      </c>
      <c r="BM150" s="102">
        <v>61</v>
      </c>
      <c r="BN150" s="55"/>
      <c r="BO150" s="42">
        <f t="shared" si="104"/>
        <v>180</v>
      </c>
      <c r="BP150" s="42">
        <v>93</v>
      </c>
      <c r="BQ150" s="55"/>
      <c r="BR150" s="55"/>
      <c r="BS150" s="102">
        <v>4</v>
      </c>
      <c r="BT150" s="240">
        <v>2</v>
      </c>
    </row>
    <row r="151" spans="1:75" ht="15" customHeight="1">
      <c r="A151" s="142" t="s">
        <v>119</v>
      </c>
      <c r="B151" s="55">
        <v>6489</v>
      </c>
      <c r="C151" s="55">
        <v>3352</v>
      </c>
      <c r="D151" s="55">
        <v>3439</v>
      </c>
      <c r="E151" s="55">
        <v>1739</v>
      </c>
      <c r="F151" s="55">
        <v>2523</v>
      </c>
      <c r="G151" s="55">
        <v>1282</v>
      </c>
      <c r="H151" s="55">
        <v>1453</v>
      </c>
      <c r="I151" s="55">
        <v>699</v>
      </c>
      <c r="J151" s="55">
        <v>1097</v>
      </c>
      <c r="K151" s="55">
        <v>554</v>
      </c>
      <c r="L151" s="40">
        <f t="shared" si="103"/>
        <v>15001</v>
      </c>
      <c r="M151" s="40">
        <f t="shared" si="103"/>
        <v>7626</v>
      </c>
      <c r="N151" s="55">
        <v>0</v>
      </c>
      <c r="O151" s="55"/>
      <c r="P151" s="55">
        <v>0</v>
      </c>
      <c r="Q151" s="55">
        <v>0</v>
      </c>
      <c r="R151" s="55"/>
      <c r="S151" s="55">
        <v>0</v>
      </c>
      <c r="T151" s="429">
        <f>N151+Q151</f>
        <v>0</v>
      </c>
      <c r="U151" s="432">
        <f>P151+S151</f>
        <v>0</v>
      </c>
      <c r="V151" s="45"/>
      <c r="W151" s="142" t="s">
        <v>119</v>
      </c>
      <c r="X151" s="55">
        <v>1345</v>
      </c>
      <c r="Y151" s="55">
        <v>691</v>
      </c>
      <c r="Z151" s="55">
        <v>898</v>
      </c>
      <c r="AA151" s="55">
        <v>442</v>
      </c>
      <c r="AB151" s="55">
        <v>680</v>
      </c>
      <c r="AC151" s="55">
        <v>356</v>
      </c>
      <c r="AD151" s="55">
        <v>244</v>
      </c>
      <c r="AE151" s="55">
        <v>103</v>
      </c>
      <c r="AF151" s="55">
        <v>139</v>
      </c>
      <c r="AG151" s="55">
        <v>61</v>
      </c>
      <c r="AH151" s="191">
        <f t="shared" si="100"/>
        <v>3306</v>
      </c>
      <c r="AI151" s="191">
        <f t="shared" si="100"/>
        <v>1653</v>
      </c>
      <c r="AJ151" s="55">
        <v>0</v>
      </c>
      <c r="AK151" s="55"/>
      <c r="AL151" s="55">
        <v>0</v>
      </c>
      <c r="AM151" s="55">
        <v>0</v>
      </c>
      <c r="AN151" s="55"/>
      <c r="AO151" s="55">
        <v>0</v>
      </c>
      <c r="AP151" s="429">
        <f>AJ151+AM151</f>
        <v>0</v>
      </c>
      <c r="AQ151" s="576"/>
      <c r="AR151" s="432">
        <f>AL151+AO151</f>
        <v>0</v>
      </c>
      <c r="AS151" s="45"/>
      <c r="AT151" s="142" t="s">
        <v>119</v>
      </c>
      <c r="AU151" s="54">
        <v>150</v>
      </c>
      <c r="AV151" s="54">
        <v>128</v>
      </c>
      <c r="AW151" s="54">
        <v>113</v>
      </c>
      <c r="AX151" s="54">
        <v>78</v>
      </c>
      <c r="AY151" s="54">
        <v>64</v>
      </c>
      <c r="AZ151" s="429">
        <f t="shared" si="101"/>
        <v>533</v>
      </c>
      <c r="BA151" s="54"/>
      <c r="BB151" s="54"/>
      <c r="BC151" s="429">
        <f t="shared" si="102"/>
        <v>0</v>
      </c>
      <c r="BD151" s="55">
        <v>243</v>
      </c>
      <c r="BE151" s="55">
        <v>0</v>
      </c>
      <c r="BF151" s="143">
        <v>17</v>
      </c>
      <c r="BG151" s="42">
        <v>116</v>
      </c>
      <c r="BI151" s="45"/>
      <c r="BJ151" s="142" t="s">
        <v>119</v>
      </c>
      <c r="BK151" s="55">
        <v>105</v>
      </c>
      <c r="BL151" s="102">
        <v>156</v>
      </c>
      <c r="BM151" s="102">
        <v>51</v>
      </c>
      <c r="BN151" s="102">
        <v>1</v>
      </c>
      <c r="BO151" s="42">
        <f t="shared" si="104"/>
        <v>313</v>
      </c>
      <c r="BP151" s="42">
        <v>167</v>
      </c>
      <c r="BQ151" s="102"/>
      <c r="BR151" s="102"/>
      <c r="BS151" s="102">
        <v>26</v>
      </c>
      <c r="BT151" s="240">
        <v>16</v>
      </c>
    </row>
    <row r="152" spans="1:75" ht="15" customHeight="1">
      <c r="A152" s="142" t="s">
        <v>53</v>
      </c>
      <c r="B152" s="55">
        <v>5823</v>
      </c>
      <c r="C152" s="55">
        <v>2991</v>
      </c>
      <c r="D152" s="55">
        <v>4052</v>
      </c>
      <c r="E152" s="55">
        <v>2157</v>
      </c>
      <c r="F152" s="55">
        <v>3098</v>
      </c>
      <c r="G152" s="55">
        <v>1621</v>
      </c>
      <c r="H152" s="55">
        <v>2174</v>
      </c>
      <c r="I152" s="55">
        <v>1194</v>
      </c>
      <c r="J152" s="55">
        <v>1830</v>
      </c>
      <c r="K152" s="55">
        <v>1017</v>
      </c>
      <c r="L152" s="40">
        <f t="shared" si="103"/>
        <v>16977</v>
      </c>
      <c r="M152" s="40">
        <f t="shared" si="103"/>
        <v>8980</v>
      </c>
      <c r="N152" s="55">
        <v>0</v>
      </c>
      <c r="O152" s="55"/>
      <c r="P152" s="55">
        <v>0</v>
      </c>
      <c r="Q152" s="55">
        <v>0</v>
      </c>
      <c r="R152" s="55"/>
      <c r="S152" s="55">
        <v>0</v>
      </c>
      <c r="T152" s="429">
        <f>N152+Q152</f>
        <v>0</v>
      </c>
      <c r="U152" s="432">
        <f>P152+S152</f>
        <v>0</v>
      </c>
      <c r="V152" s="45"/>
      <c r="W152" s="142" t="s">
        <v>53</v>
      </c>
      <c r="X152" s="55">
        <v>772</v>
      </c>
      <c r="Y152" s="55">
        <v>369</v>
      </c>
      <c r="Z152" s="55">
        <v>794</v>
      </c>
      <c r="AA152" s="55">
        <v>386</v>
      </c>
      <c r="AB152" s="55">
        <v>723</v>
      </c>
      <c r="AC152" s="55">
        <v>352</v>
      </c>
      <c r="AD152" s="55">
        <v>253</v>
      </c>
      <c r="AE152" s="55">
        <v>131</v>
      </c>
      <c r="AF152" s="55">
        <v>353</v>
      </c>
      <c r="AG152" s="55">
        <v>176</v>
      </c>
      <c r="AH152" s="191">
        <f t="shared" si="100"/>
        <v>2895</v>
      </c>
      <c r="AI152" s="191">
        <f t="shared" si="100"/>
        <v>1414</v>
      </c>
      <c r="AJ152" s="55">
        <v>0</v>
      </c>
      <c r="AK152" s="55"/>
      <c r="AL152" s="55">
        <v>0</v>
      </c>
      <c r="AM152" s="55">
        <v>0</v>
      </c>
      <c r="AN152" s="55"/>
      <c r="AO152" s="55">
        <v>0</v>
      </c>
      <c r="AP152" s="429">
        <f>AJ152+AM152</f>
        <v>0</v>
      </c>
      <c r="AQ152" s="576"/>
      <c r="AR152" s="432">
        <f>AL152+AO152</f>
        <v>0</v>
      </c>
      <c r="AS152" s="45"/>
      <c r="AT152" s="142" t="s">
        <v>53</v>
      </c>
      <c r="AU152" s="54">
        <v>145</v>
      </c>
      <c r="AV152" s="54">
        <v>135</v>
      </c>
      <c r="AW152" s="54">
        <v>112</v>
      </c>
      <c r="AX152" s="54">
        <v>89</v>
      </c>
      <c r="AY152" s="54">
        <v>68</v>
      </c>
      <c r="AZ152" s="429">
        <f t="shared" si="101"/>
        <v>549</v>
      </c>
      <c r="BA152" s="54"/>
      <c r="BB152" s="54"/>
      <c r="BC152" s="429">
        <f t="shared" si="102"/>
        <v>0</v>
      </c>
      <c r="BD152" s="55">
        <v>327</v>
      </c>
      <c r="BE152" s="55">
        <v>0</v>
      </c>
      <c r="BF152" s="143">
        <v>22</v>
      </c>
      <c r="BG152" s="42">
        <v>115</v>
      </c>
      <c r="BI152" s="45"/>
      <c r="BJ152" s="142" t="s">
        <v>53</v>
      </c>
      <c r="BK152" s="55">
        <v>158</v>
      </c>
      <c r="BL152" s="103">
        <v>165</v>
      </c>
      <c r="BM152" s="102">
        <v>110</v>
      </c>
      <c r="BN152" s="55"/>
      <c r="BO152" s="42">
        <f t="shared" si="104"/>
        <v>433</v>
      </c>
      <c r="BP152" s="42">
        <v>320</v>
      </c>
      <c r="BQ152" s="55"/>
      <c r="BR152" s="55"/>
      <c r="BS152" s="102">
        <v>56</v>
      </c>
      <c r="BT152" s="240">
        <v>45</v>
      </c>
    </row>
    <row r="153" spans="1:75" ht="15" customHeight="1">
      <c r="A153" s="131" t="s">
        <v>174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40"/>
      <c r="M153" s="40"/>
      <c r="N153" s="55"/>
      <c r="O153" s="55"/>
      <c r="P153" s="55"/>
      <c r="Q153" s="55"/>
      <c r="R153" s="55"/>
      <c r="S153" s="55"/>
      <c r="T153" s="429"/>
      <c r="U153" s="432"/>
      <c r="V153" s="45"/>
      <c r="W153" s="131" t="s">
        <v>174</v>
      </c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191"/>
      <c r="AI153" s="191"/>
      <c r="AJ153" s="55"/>
      <c r="AK153" s="55"/>
      <c r="AL153" s="55"/>
      <c r="AM153" s="55"/>
      <c r="AN153" s="55"/>
      <c r="AO153" s="55"/>
      <c r="AP153" s="429"/>
      <c r="AQ153" s="576"/>
      <c r="AR153" s="432"/>
      <c r="AS153" s="45"/>
      <c r="AT153" s="131" t="s">
        <v>174</v>
      </c>
      <c r="AU153" s="54"/>
      <c r="AV153" s="54"/>
      <c r="AW153" s="54"/>
      <c r="AX153" s="54"/>
      <c r="AY153" s="54"/>
      <c r="AZ153" s="429"/>
      <c r="BA153" s="54"/>
      <c r="BB153" s="54"/>
      <c r="BC153" s="429"/>
      <c r="BD153" s="55"/>
      <c r="BE153" s="55"/>
      <c r="BF153" s="143"/>
      <c r="BG153" s="42"/>
      <c r="BI153" s="45"/>
      <c r="BJ153" s="131" t="s">
        <v>174</v>
      </c>
      <c r="BK153" s="55"/>
      <c r="BL153" s="241"/>
      <c r="BM153" s="241"/>
      <c r="BN153" s="55"/>
      <c r="BO153" s="42"/>
      <c r="BP153" s="42"/>
      <c r="BQ153" s="55"/>
      <c r="BR153" s="55"/>
      <c r="BS153" s="241"/>
      <c r="BT153" s="242"/>
    </row>
    <row r="154" spans="1:75" ht="15" customHeight="1">
      <c r="A154" s="142" t="s">
        <v>120</v>
      </c>
      <c r="B154" s="55">
        <v>10620</v>
      </c>
      <c r="C154" s="55">
        <v>5046</v>
      </c>
      <c r="D154" s="55">
        <v>8569</v>
      </c>
      <c r="E154" s="55">
        <v>4189</v>
      </c>
      <c r="F154" s="55">
        <v>7973</v>
      </c>
      <c r="G154" s="55">
        <v>3937</v>
      </c>
      <c r="H154" s="55">
        <v>6595</v>
      </c>
      <c r="I154" s="55">
        <v>3352</v>
      </c>
      <c r="J154" s="55">
        <v>5307</v>
      </c>
      <c r="K154" s="55">
        <v>2666</v>
      </c>
      <c r="L154" s="40">
        <f t="shared" si="103"/>
        <v>39064</v>
      </c>
      <c r="M154" s="40">
        <f t="shared" si="103"/>
        <v>19190</v>
      </c>
      <c r="N154" s="55">
        <v>0</v>
      </c>
      <c r="O154" s="55"/>
      <c r="P154" s="55">
        <v>0</v>
      </c>
      <c r="Q154" s="55">
        <v>0</v>
      </c>
      <c r="R154" s="55"/>
      <c r="S154" s="55">
        <v>0</v>
      </c>
      <c r="T154" s="429">
        <f>N154+Q154</f>
        <v>0</v>
      </c>
      <c r="U154" s="432">
        <f>P154+S154</f>
        <v>0</v>
      </c>
      <c r="V154" s="45"/>
      <c r="W154" s="142" t="s">
        <v>120</v>
      </c>
      <c r="X154" s="55">
        <v>3017</v>
      </c>
      <c r="Y154" s="55">
        <v>1362</v>
      </c>
      <c r="Z154" s="55">
        <v>2334</v>
      </c>
      <c r="AA154" s="55">
        <v>1072</v>
      </c>
      <c r="AB154" s="55">
        <v>2099</v>
      </c>
      <c r="AC154" s="55">
        <v>994</v>
      </c>
      <c r="AD154" s="55">
        <v>1410</v>
      </c>
      <c r="AE154" s="55">
        <v>684</v>
      </c>
      <c r="AF154" s="55">
        <v>948</v>
      </c>
      <c r="AG154" s="55">
        <v>423</v>
      </c>
      <c r="AH154" s="191">
        <f t="shared" si="100"/>
        <v>9808</v>
      </c>
      <c r="AI154" s="191">
        <f t="shared" si="100"/>
        <v>4535</v>
      </c>
      <c r="AJ154" s="55">
        <v>0</v>
      </c>
      <c r="AK154" s="55"/>
      <c r="AL154" s="55">
        <v>0</v>
      </c>
      <c r="AM154" s="55">
        <v>0</v>
      </c>
      <c r="AN154" s="55"/>
      <c r="AO154" s="55">
        <v>0</v>
      </c>
      <c r="AP154" s="429">
        <f>AJ154+AM154</f>
        <v>0</v>
      </c>
      <c r="AQ154" s="576"/>
      <c r="AR154" s="432">
        <f>AL154+AO154</f>
        <v>0</v>
      </c>
      <c r="AS154" s="45"/>
      <c r="AT154" s="142" t="s">
        <v>120</v>
      </c>
      <c r="AU154" s="54">
        <v>221</v>
      </c>
      <c r="AV154" s="54">
        <v>219</v>
      </c>
      <c r="AW154" s="54">
        <v>214</v>
      </c>
      <c r="AX154" s="54">
        <v>194</v>
      </c>
      <c r="AY154" s="54">
        <v>185</v>
      </c>
      <c r="AZ154" s="429">
        <f t="shared" si="101"/>
        <v>1033</v>
      </c>
      <c r="BA154" s="54"/>
      <c r="BB154" s="54"/>
      <c r="BC154" s="429">
        <f t="shared" si="102"/>
        <v>0</v>
      </c>
      <c r="BD154" s="5">
        <v>747</v>
      </c>
      <c r="BE154" s="55"/>
      <c r="BF154" s="143">
        <v>29</v>
      </c>
      <c r="BG154" s="42">
        <v>181</v>
      </c>
      <c r="BI154" s="45"/>
      <c r="BJ154" s="142" t="s">
        <v>120</v>
      </c>
      <c r="BK154" s="55">
        <v>213</v>
      </c>
      <c r="BL154" s="102">
        <v>414</v>
      </c>
      <c r="BM154" s="102">
        <v>161</v>
      </c>
      <c r="BN154" s="102">
        <v>2</v>
      </c>
      <c r="BO154" s="42">
        <f t="shared" si="104"/>
        <v>790</v>
      </c>
      <c r="BP154" s="42">
        <v>210</v>
      </c>
      <c r="BQ154" s="102"/>
      <c r="BR154" s="102"/>
      <c r="BS154" s="102">
        <v>17</v>
      </c>
      <c r="BT154" s="240">
        <v>6</v>
      </c>
    </row>
    <row r="155" spans="1:75" ht="15" customHeight="1">
      <c r="A155" s="142" t="s">
        <v>54</v>
      </c>
      <c r="B155" s="55">
        <v>14598</v>
      </c>
      <c r="C155" s="55">
        <v>7151</v>
      </c>
      <c r="D155" s="55">
        <v>10997</v>
      </c>
      <c r="E155" s="55">
        <v>5344</v>
      </c>
      <c r="F155" s="55">
        <v>10403</v>
      </c>
      <c r="G155" s="55">
        <v>5020</v>
      </c>
      <c r="H155" s="55">
        <v>8554</v>
      </c>
      <c r="I155" s="55">
        <v>4211</v>
      </c>
      <c r="J155" s="55">
        <v>6994</v>
      </c>
      <c r="K155" s="55">
        <v>3349</v>
      </c>
      <c r="L155" s="40">
        <f t="shared" si="103"/>
        <v>51546</v>
      </c>
      <c r="M155" s="40">
        <f t="shared" si="103"/>
        <v>25075</v>
      </c>
      <c r="N155" s="55">
        <v>0</v>
      </c>
      <c r="O155" s="55"/>
      <c r="P155" s="55">
        <v>0</v>
      </c>
      <c r="Q155" s="55">
        <v>0</v>
      </c>
      <c r="R155" s="55"/>
      <c r="S155" s="55">
        <v>0</v>
      </c>
      <c r="T155" s="429">
        <f>N155+Q155</f>
        <v>0</v>
      </c>
      <c r="U155" s="432">
        <f>P155+S155</f>
        <v>0</v>
      </c>
      <c r="V155" s="45"/>
      <c r="W155" s="142" t="s">
        <v>54</v>
      </c>
      <c r="X155" s="55">
        <v>4762</v>
      </c>
      <c r="Y155" s="55">
        <v>2255</v>
      </c>
      <c r="Z155" s="55">
        <v>3619</v>
      </c>
      <c r="AA155" s="55">
        <v>1619</v>
      </c>
      <c r="AB155" s="55">
        <v>3780</v>
      </c>
      <c r="AC155" s="55">
        <v>1742</v>
      </c>
      <c r="AD155" s="55">
        <v>2657</v>
      </c>
      <c r="AE155" s="55">
        <v>1273</v>
      </c>
      <c r="AF155" s="55">
        <v>2053</v>
      </c>
      <c r="AG155" s="55">
        <v>906</v>
      </c>
      <c r="AH155" s="191">
        <f t="shared" si="100"/>
        <v>16871</v>
      </c>
      <c r="AI155" s="191">
        <f t="shared" si="100"/>
        <v>7795</v>
      </c>
      <c r="AJ155" s="55">
        <v>0</v>
      </c>
      <c r="AK155" s="55"/>
      <c r="AL155" s="55">
        <v>0</v>
      </c>
      <c r="AM155" s="55">
        <v>0</v>
      </c>
      <c r="AN155" s="55"/>
      <c r="AO155" s="55">
        <v>0</v>
      </c>
      <c r="AP155" s="429">
        <f>AJ155+AM155</f>
        <v>0</v>
      </c>
      <c r="AQ155" s="576"/>
      <c r="AR155" s="432">
        <f>AL155+AO155</f>
        <v>0</v>
      </c>
      <c r="AS155" s="45"/>
      <c r="AT155" s="142" t="s">
        <v>54</v>
      </c>
      <c r="AU155" s="54">
        <v>317</v>
      </c>
      <c r="AV155" s="54">
        <v>305</v>
      </c>
      <c r="AW155" s="54">
        <v>300</v>
      </c>
      <c r="AX155" s="54">
        <v>276</v>
      </c>
      <c r="AY155" s="54">
        <v>257</v>
      </c>
      <c r="AZ155" s="429">
        <f t="shared" si="101"/>
        <v>1455</v>
      </c>
      <c r="BA155" s="54"/>
      <c r="BB155" s="54"/>
      <c r="BC155" s="429">
        <f t="shared" si="102"/>
        <v>0</v>
      </c>
      <c r="BD155" s="55">
        <v>990</v>
      </c>
      <c r="BE155" s="55">
        <v>0</v>
      </c>
      <c r="BF155" s="143">
        <v>50</v>
      </c>
      <c r="BG155" s="42">
        <v>268</v>
      </c>
      <c r="BI155" s="45"/>
      <c r="BJ155" s="142" t="s">
        <v>54</v>
      </c>
      <c r="BK155" s="55">
        <v>329</v>
      </c>
      <c r="BL155" s="102">
        <v>706</v>
      </c>
      <c r="BM155" s="102">
        <v>124</v>
      </c>
      <c r="BN155" s="6"/>
      <c r="BO155" s="42">
        <f t="shared" si="104"/>
        <v>1159</v>
      </c>
      <c r="BP155" s="42">
        <v>340</v>
      </c>
      <c r="BQ155" s="6"/>
      <c r="BR155" s="6"/>
      <c r="BS155" s="102">
        <v>20</v>
      </c>
      <c r="BT155" s="240">
        <v>14</v>
      </c>
    </row>
    <row r="156" spans="1:75" ht="15" customHeight="1">
      <c r="A156" s="142" t="s">
        <v>121</v>
      </c>
      <c r="B156" s="55">
        <v>24948</v>
      </c>
      <c r="C156" s="55">
        <v>12165</v>
      </c>
      <c r="D156" s="55">
        <v>18403</v>
      </c>
      <c r="E156" s="55">
        <v>9008</v>
      </c>
      <c r="F156" s="55">
        <v>16533</v>
      </c>
      <c r="G156" s="55">
        <v>8120</v>
      </c>
      <c r="H156" s="55">
        <v>12785</v>
      </c>
      <c r="I156" s="55">
        <v>6523</v>
      </c>
      <c r="J156" s="55">
        <v>9269</v>
      </c>
      <c r="K156" s="55">
        <v>4626</v>
      </c>
      <c r="L156" s="40">
        <f t="shared" si="103"/>
        <v>81938</v>
      </c>
      <c r="M156" s="40">
        <f t="shared" si="103"/>
        <v>40442</v>
      </c>
      <c r="N156" s="55">
        <v>6285</v>
      </c>
      <c r="O156" s="55"/>
      <c r="P156" s="55">
        <v>3118</v>
      </c>
      <c r="Q156" s="55">
        <v>4305</v>
      </c>
      <c r="R156" s="55"/>
      <c r="S156" s="55">
        <v>2080</v>
      </c>
      <c r="T156" s="429">
        <f>N156+Q156</f>
        <v>10590</v>
      </c>
      <c r="U156" s="432">
        <f>P156+S156</f>
        <v>5198</v>
      </c>
      <c r="V156" s="45"/>
      <c r="W156" s="142" t="s">
        <v>121</v>
      </c>
      <c r="X156" s="55">
        <v>6522</v>
      </c>
      <c r="Y156" s="55">
        <v>3072</v>
      </c>
      <c r="Z156" s="55">
        <v>4450</v>
      </c>
      <c r="AA156" s="55">
        <v>2082</v>
      </c>
      <c r="AB156" s="55">
        <v>3940</v>
      </c>
      <c r="AC156" s="55">
        <v>1846</v>
      </c>
      <c r="AD156" s="55">
        <v>2298</v>
      </c>
      <c r="AE156" s="55">
        <v>1134</v>
      </c>
      <c r="AF156" s="55">
        <v>1146</v>
      </c>
      <c r="AG156" s="55">
        <v>542</v>
      </c>
      <c r="AH156" s="191">
        <f t="shared" si="100"/>
        <v>18356</v>
      </c>
      <c r="AI156" s="191">
        <f t="shared" si="100"/>
        <v>8676</v>
      </c>
      <c r="AJ156" s="55">
        <v>486</v>
      </c>
      <c r="AK156" s="55"/>
      <c r="AL156" s="55">
        <v>235</v>
      </c>
      <c r="AM156" s="55">
        <v>308</v>
      </c>
      <c r="AN156" s="55"/>
      <c r="AO156" s="55">
        <v>130</v>
      </c>
      <c r="AP156" s="429">
        <f>AJ156+AM156</f>
        <v>794</v>
      </c>
      <c r="AQ156" s="576"/>
      <c r="AR156" s="432">
        <f>AL156+AO156</f>
        <v>365</v>
      </c>
      <c r="AS156" s="45"/>
      <c r="AT156" s="142" t="s">
        <v>121</v>
      </c>
      <c r="AU156" s="54">
        <v>479</v>
      </c>
      <c r="AV156" s="54">
        <v>461</v>
      </c>
      <c r="AW156" s="54">
        <v>457</v>
      </c>
      <c r="AX156" s="54">
        <v>432</v>
      </c>
      <c r="AY156" s="54">
        <v>398</v>
      </c>
      <c r="AZ156" s="429">
        <f t="shared" si="101"/>
        <v>2227</v>
      </c>
      <c r="BA156" s="55">
        <v>102</v>
      </c>
      <c r="BB156" s="55">
        <v>78</v>
      </c>
      <c r="BC156" s="429">
        <f t="shared" si="102"/>
        <v>180</v>
      </c>
      <c r="BD156" s="55">
        <v>1399</v>
      </c>
      <c r="BE156" s="55">
        <v>159</v>
      </c>
      <c r="BF156" s="143">
        <v>76</v>
      </c>
      <c r="BG156" s="42">
        <v>415</v>
      </c>
      <c r="BI156" s="45"/>
      <c r="BJ156" s="142" t="s">
        <v>121</v>
      </c>
      <c r="BK156" s="55">
        <v>362</v>
      </c>
      <c r="BL156" s="102">
        <v>1082</v>
      </c>
      <c r="BM156" s="102">
        <v>223</v>
      </c>
      <c r="BN156" s="102">
        <v>1</v>
      </c>
      <c r="BO156" s="42">
        <f t="shared" si="104"/>
        <v>1668</v>
      </c>
      <c r="BP156" s="42">
        <v>462</v>
      </c>
      <c r="BQ156" s="102">
        <v>207</v>
      </c>
      <c r="BR156" s="102"/>
      <c r="BS156" s="102">
        <v>40</v>
      </c>
      <c r="BT156" s="240">
        <v>12</v>
      </c>
    </row>
    <row r="157" spans="1:75" ht="15" customHeight="1">
      <c r="A157" s="142" t="s">
        <v>122</v>
      </c>
      <c r="B157" s="55">
        <v>20131</v>
      </c>
      <c r="C157" s="55">
        <v>9899</v>
      </c>
      <c r="D157" s="55">
        <v>12991</v>
      </c>
      <c r="E157" s="55">
        <v>6492</v>
      </c>
      <c r="F157" s="55">
        <v>12000</v>
      </c>
      <c r="G157" s="55">
        <v>5969</v>
      </c>
      <c r="H157" s="55">
        <v>8857</v>
      </c>
      <c r="I157" s="55">
        <v>4404</v>
      </c>
      <c r="J157" s="55">
        <v>6690</v>
      </c>
      <c r="K157" s="55">
        <v>3228</v>
      </c>
      <c r="L157" s="40">
        <f t="shared" si="103"/>
        <v>60669</v>
      </c>
      <c r="M157" s="40">
        <f t="shared" si="103"/>
        <v>29992</v>
      </c>
      <c r="N157" s="55">
        <v>0</v>
      </c>
      <c r="O157" s="55"/>
      <c r="P157" s="55">
        <v>0</v>
      </c>
      <c r="Q157" s="55">
        <v>0</v>
      </c>
      <c r="R157" s="55"/>
      <c r="S157" s="55">
        <v>0</v>
      </c>
      <c r="T157" s="429">
        <f>N157+Q157</f>
        <v>0</v>
      </c>
      <c r="U157" s="432">
        <f>P157+S157</f>
        <v>0</v>
      </c>
      <c r="V157" s="45"/>
      <c r="W157" s="142" t="s">
        <v>122</v>
      </c>
      <c r="X157" s="55">
        <v>5658</v>
      </c>
      <c r="Y157" s="55">
        <v>2655</v>
      </c>
      <c r="Z157" s="55">
        <v>3520</v>
      </c>
      <c r="AA157" s="55">
        <v>1680</v>
      </c>
      <c r="AB157" s="55">
        <v>3614</v>
      </c>
      <c r="AC157" s="55">
        <v>1765</v>
      </c>
      <c r="AD157" s="55">
        <v>2102</v>
      </c>
      <c r="AE157" s="55">
        <v>1054</v>
      </c>
      <c r="AF157" s="55">
        <v>1798</v>
      </c>
      <c r="AG157" s="55">
        <v>771</v>
      </c>
      <c r="AH157" s="191">
        <f t="shared" si="100"/>
        <v>16692</v>
      </c>
      <c r="AI157" s="191">
        <f t="shared" si="100"/>
        <v>7925</v>
      </c>
      <c r="AJ157" s="55">
        <v>0</v>
      </c>
      <c r="AK157" s="55"/>
      <c r="AL157" s="55">
        <v>0</v>
      </c>
      <c r="AM157" s="55">
        <v>0</v>
      </c>
      <c r="AN157" s="55"/>
      <c r="AO157" s="55">
        <v>0</v>
      </c>
      <c r="AP157" s="429">
        <f>AJ157+AM157</f>
        <v>0</v>
      </c>
      <c r="AQ157" s="576"/>
      <c r="AR157" s="432">
        <f>AL157+AO157</f>
        <v>0</v>
      </c>
      <c r="AS157" s="45"/>
      <c r="AT157" s="142" t="s">
        <v>122</v>
      </c>
      <c r="AU157" s="54">
        <v>402</v>
      </c>
      <c r="AV157" s="54">
        <v>377</v>
      </c>
      <c r="AW157" s="54">
        <v>374</v>
      </c>
      <c r="AX157" s="54">
        <v>354</v>
      </c>
      <c r="AY157" s="54">
        <v>331</v>
      </c>
      <c r="AZ157" s="429">
        <f t="shared" si="101"/>
        <v>1838</v>
      </c>
      <c r="BA157" s="55"/>
      <c r="BB157" s="55"/>
      <c r="BC157" s="429">
        <f t="shared" si="102"/>
        <v>0</v>
      </c>
      <c r="BD157" s="55">
        <v>976</v>
      </c>
      <c r="BE157" s="55">
        <v>0</v>
      </c>
      <c r="BF157" s="143">
        <v>156</v>
      </c>
      <c r="BG157" s="42">
        <v>342</v>
      </c>
      <c r="BI157" s="45"/>
      <c r="BJ157" s="142" t="s">
        <v>122</v>
      </c>
      <c r="BK157" s="55">
        <v>224</v>
      </c>
      <c r="BL157" s="102">
        <v>769</v>
      </c>
      <c r="BM157" s="102">
        <v>153</v>
      </c>
      <c r="BN157" s="102">
        <v>1</v>
      </c>
      <c r="BO157" s="42">
        <f t="shared" si="104"/>
        <v>1147</v>
      </c>
      <c r="BP157" s="42">
        <v>364</v>
      </c>
      <c r="BQ157" s="102"/>
      <c r="BR157" s="102"/>
      <c r="BS157" s="102">
        <v>20</v>
      </c>
      <c r="BT157" s="240">
        <v>2</v>
      </c>
    </row>
    <row r="158" spans="1:75" ht="15" customHeight="1">
      <c r="A158" s="131" t="s">
        <v>175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40"/>
      <c r="M158" s="40"/>
      <c r="N158" s="55"/>
      <c r="O158" s="55"/>
      <c r="P158" s="55"/>
      <c r="Q158" s="55"/>
      <c r="R158" s="55"/>
      <c r="S158" s="55"/>
      <c r="T158" s="429"/>
      <c r="U158" s="432"/>
      <c r="V158" s="45"/>
      <c r="W158" s="131" t="s">
        <v>175</v>
      </c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191"/>
      <c r="AI158" s="191"/>
      <c r="AJ158" s="55"/>
      <c r="AK158" s="55"/>
      <c r="AL158" s="55"/>
      <c r="AM158" s="55"/>
      <c r="AN158" s="55"/>
      <c r="AO158" s="55"/>
      <c r="AP158" s="429"/>
      <c r="AQ158" s="576"/>
      <c r="AR158" s="432"/>
      <c r="AS158" s="45"/>
      <c r="AT158" s="131" t="s">
        <v>175</v>
      </c>
      <c r="AU158" s="54"/>
      <c r="AV158" s="54"/>
      <c r="AW158" s="54"/>
      <c r="AX158" s="54"/>
      <c r="AY158" s="54"/>
      <c r="AZ158" s="429"/>
      <c r="BA158" s="55"/>
      <c r="BB158" s="55"/>
      <c r="BC158" s="429"/>
      <c r="BD158" s="55"/>
      <c r="BE158" s="55"/>
      <c r="BF158" s="143"/>
      <c r="BG158" s="42"/>
      <c r="BI158" s="45"/>
      <c r="BJ158" s="131" t="s">
        <v>175</v>
      </c>
      <c r="BK158" s="55"/>
      <c r="BL158" s="241"/>
      <c r="BM158" s="241"/>
      <c r="BN158" s="55"/>
      <c r="BO158" s="42"/>
      <c r="BP158" s="42"/>
      <c r="BQ158" s="55"/>
      <c r="BR158" s="55"/>
      <c r="BS158" s="241"/>
      <c r="BT158" s="242"/>
    </row>
    <row r="159" spans="1:75" ht="15" customHeight="1">
      <c r="A159" s="142" t="s">
        <v>123</v>
      </c>
      <c r="B159" s="55">
        <v>11250</v>
      </c>
      <c r="C159" s="55">
        <v>5494</v>
      </c>
      <c r="D159" s="55">
        <v>7119</v>
      </c>
      <c r="E159" s="55">
        <v>3533</v>
      </c>
      <c r="F159" s="55">
        <v>6008</v>
      </c>
      <c r="G159" s="55">
        <v>3049</v>
      </c>
      <c r="H159" s="55">
        <v>4157</v>
      </c>
      <c r="I159" s="55">
        <v>2100</v>
      </c>
      <c r="J159" s="55">
        <v>3070</v>
      </c>
      <c r="K159" s="55">
        <v>1496</v>
      </c>
      <c r="L159" s="40">
        <f t="shared" si="103"/>
        <v>31604</v>
      </c>
      <c r="M159" s="40">
        <f t="shared" si="103"/>
        <v>15672</v>
      </c>
      <c r="N159" s="55">
        <v>0</v>
      </c>
      <c r="O159" s="55"/>
      <c r="P159" s="55">
        <v>0</v>
      </c>
      <c r="Q159" s="55">
        <v>0</v>
      </c>
      <c r="R159" s="55"/>
      <c r="S159" s="55">
        <v>0</v>
      </c>
      <c r="T159" s="429">
        <f>N159+Q159</f>
        <v>0</v>
      </c>
      <c r="U159" s="432">
        <f>P159+S159</f>
        <v>0</v>
      </c>
      <c r="V159" s="45"/>
      <c r="W159" s="142" t="s">
        <v>123</v>
      </c>
      <c r="X159" s="55">
        <v>2237</v>
      </c>
      <c r="Y159" s="55">
        <v>1072</v>
      </c>
      <c r="Z159" s="55">
        <v>1851</v>
      </c>
      <c r="AA159" s="55">
        <v>845</v>
      </c>
      <c r="AB159" s="55">
        <v>1539</v>
      </c>
      <c r="AC159" s="55">
        <v>773</v>
      </c>
      <c r="AD159" s="55">
        <v>548</v>
      </c>
      <c r="AE159" s="55">
        <v>273</v>
      </c>
      <c r="AF159" s="55">
        <v>424</v>
      </c>
      <c r="AG159" s="55">
        <v>197</v>
      </c>
      <c r="AH159" s="191">
        <f t="shared" si="100"/>
        <v>6599</v>
      </c>
      <c r="AI159" s="191">
        <f t="shared" si="100"/>
        <v>3160</v>
      </c>
      <c r="AJ159" s="55">
        <v>0</v>
      </c>
      <c r="AK159" s="55"/>
      <c r="AL159" s="55">
        <v>0</v>
      </c>
      <c r="AM159" s="55">
        <v>0</v>
      </c>
      <c r="AN159" s="55"/>
      <c r="AO159" s="55">
        <v>0</v>
      </c>
      <c r="AP159" s="429">
        <f>AJ159+AM159</f>
        <v>0</v>
      </c>
      <c r="AQ159" s="576"/>
      <c r="AR159" s="432">
        <f>AL159+AO159</f>
        <v>0</v>
      </c>
      <c r="AS159" s="45"/>
      <c r="AT159" s="142" t="s">
        <v>123</v>
      </c>
      <c r="AU159" s="54">
        <v>300</v>
      </c>
      <c r="AV159" s="54">
        <v>285</v>
      </c>
      <c r="AW159" s="54">
        <v>280</v>
      </c>
      <c r="AX159" s="54">
        <v>255</v>
      </c>
      <c r="AY159" s="54">
        <v>227</v>
      </c>
      <c r="AZ159" s="429">
        <f t="shared" si="101"/>
        <v>1347</v>
      </c>
      <c r="BA159" s="55"/>
      <c r="BB159" s="55"/>
      <c r="BC159" s="429">
        <f t="shared" si="102"/>
        <v>0</v>
      </c>
      <c r="BD159" s="55">
        <v>681</v>
      </c>
      <c r="BE159" s="55">
        <v>0</v>
      </c>
      <c r="BF159" s="143">
        <v>6</v>
      </c>
      <c r="BG159" s="42">
        <v>272</v>
      </c>
      <c r="BI159" s="45"/>
      <c r="BJ159" s="142" t="s">
        <v>123</v>
      </c>
      <c r="BK159" s="55">
        <v>165</v>
      </c>
      <c r="BL159" s="102">
        <v>494</v>
      </c>
      <c r="BM159" s="102">
        <v>164</v>
      </c>
      <c r="BN159" s="55"/>
      <c r="BO159" s="42">
        <f t="shared" si="104"/>
        <v>823</v>
      </c>
      <c r="BP159" s="42">
        <v>254</v>
      </c>
      <c r="BQ159" s="55"/>
      <c r="BR159" s="55"/>
      <c r="BS159" s="102">
        <v>7</v>
      </c>
      <c r="BT159" s="240">
        <v>3</v>
      </c>
    </row>
    <row r="160" spans="1:75" ht="15" customHeight="1">
      <c r="A160" s="142" t="s">
        <v>124</v>
      </c>
      <c r="B160" s="55">
        <v>10828</v>
      </c>
      <c r="C160" s="55">
        <v>5206</v>
      </c>
      <c r="D160" s="55">
        <v>6626</v>
      </c>
      <c r="E160" s="55">
        <v>3232</v>
      </c>
      <c r="F160" s="55">
        <v>5605</v>
      </c>
      <c r="G160" s="55">
        <v>2845</v>
      </c>
      <c r="H160" s="55">
        <v>3765</v>
      </c>
      <c r="I160" s="55">
        <v>1943</v>
      </c>
      <c r="J160" s="55">
        <v>3438</v>
      </c>
      <c r="K160" s="55">
        <v>1744</v>
      </c>
      <c r="L160" s="40">
        <f t="shared" si="103"/>
        <v>30262</v>
      </c>
      <c r="M160" s="40">
        <f t="shared" si="103"/>
        <v>14970</v>
      </c>
      <c r="N160" s="55">
        <v>1438</v>
      </c>
      <c r="O160" s="55"/>
      <c r="P160" s="55">
        <v>668</v>
      </c>
      <c r="Q160" s="55">
        <v>1659</v>
      </c>
      <c r="R160" s="55"/>
      <c r="S160" s="55">
        <v>743</v>
      </c>
      <c r="T160" s="429">
        <f>N160+Q160</f>
        <v>3097</v>
      </c>
      <c r="U160" s="432">
        <f>P160+S160</f>
        <v>1411</v>
      </c>
      <c r="V160" s="45"/>
      <c r="W160" s="142" t="s">
        <v>124</v>
      </c>
      <c r="X160" s="55">
        <v>4387</v>
      </c>
      <c r="Y160" s="55">
        <v>2019</v>
      </c>
      <c r="Z160" s="55">
        <v>2624</v>
      </c>
      <c r="AA160" s="55">
        <v>1247</v>
      </c>
      <c r="AB160" s="55">
        <v>2319</v>
      </c>
      <c r="AC160" s="55">
        <v>1127</v>
      </c>
      <c r="AD160" s="55">
        <v>992</v>
      </c>
      <c r="AE160" s="55">
        <v>471</v>
      </c>
      <c r="AF160" s="55">
        <v>1029</v>
      </c>
      <c r="AG160" s="55">
        <v>528</v>
      </c>
      <c r="AH160" s="191">
        <f t="shared" si="100"/>
        <v>11351</v>
      </c>
      <c r="AI160" s="191">
        <f t="shared" si="100"/>
        <v>5392</v>
      </c>
      <c r="AJ160" s="55">
        <v>155</v>
      </c>
      <c r="AK160" s="55"/>
      <c r="AL160" s="55">
        <v>75</v>
      </c>
      <c r="AM160" s="55">
        <v>49</v>
      </c>
      <c r="AN160" s="55"/>
      <c r="AO160" s="55">
        <v>21</v>
      </c>
      <c r="AP160" s="429">
        <f>AJ160+AM160</f>
        <v>204</v>
      </c>
      <c r="AQ160" s="576"/>
      <c r="AR160" s="432">
        <f>AL160+AO160</f>
        <v>96</v>
      </c>
      <c r="AS160" s="45"/>
      <c r="AT160" s="142" t="s">
        <v>124</v>
      </c>
      <c r="AU160" s="54">
        <v>236</v>
      </c>
      <c r="AV160" s="54">
        <v>214</v>
      </c>
      <c r="AW160" s="54">
        <v>211</v>
      </c>
      <c r="AX160" s="54">
        <v>191</v>
      </c>
      <c r="AY160" s="54">
        <v>181</v>
      </c>
      <c r="AZ160" s="429">
        <f t="shared" si="101"/>
        <v>1033</v>
      </c>
      <c r="BA160" s="55">
        <v>37</v>
      </c>
      <c r="BB160" s="55">
        <v>38</v>
      </c>
      <c r="BC160" s="429">
        <f t="shared" si="102"/>
        <v>75</v>
      </c>
      <c r="BD160" s="55">
        <v>576</v>
      </c>
      <c r="BE160" s="55">
        <v>57</v>
      </c>
      <c r="BF160" s="143">
        <v>34</v>
      </c>
      <c r="BG160" s="42">
        <v>193</v>
      </c>
      <c r="BI160" s="45"/>
      <c r="BJ160" s="142" t="s">
        <v>124</v>
      </c>
      <c r="BK160" s="55">
        <v>238</v>
      </c>
      <c r="BL160" s="102">
        <v>391</v>
      </c>
      <c r="BM160" s="102">
        <v>232</v>
      </c>
      <c r="BN160" s="55"/>
      <c r="BO160" s="42">
        <f t="shared" si="104"/>
        <v>861</v>
      </c>
      <c r="BP160" s="42">
        <v>365</v>
      </c>
      <c r="BQ160" s="102">
        <v>67</v>
      </c>
      <c r="BR160" s="55">
        <v>3</v>
      </c>
      <c r="BS160" s="102">
        <v>41</v>
      </c>
      <c r="BT160" s="240">
        <v>26</v>
      </c>
    </row>
    <row r="161" spans="1:72" ht="15" customHeight="1">
      <c r="A161" s="142" t="s">
        <v>125</v>
      </c>
      <c r="B161" s="55">
        <v>9690</v>
      </c>
      <c r="C161" s="55">
        <v>4650</v>
      </c>
      <c r="D161" s="55">
        <v>7138</v>
      </c>
      <c r="E161" s="55">
        <v>3535</v>
      </c>
      <c r="F161" s="55">
        <v>6595</v>
      </c>
      <c r="G161" s="55">
        <v>3203</v>
      </c>
      <c r="H161" s="55">
        <v>5451</v>
      </c>
      <c r="I161" s="55">
        <v>2650</v>
      </c>
      <c r="J161" s="55">
        <v>3870</v>
      </c>
      <c r="K161" s="55">
        <v>1859</v>
      </c>
      <c r="L161" s="40">
        <f t="shared" si="103"/>
        <v>32744</v>
      </c>
      <c r="M161" s="40">
        <f t="shared" si="103"/>
        <v>15897</v>
      </c>
      <c r="N161" s="55">
        <v>0</v>
      </c>
      <c r="O161" s="55"/>
      <c r="P161" s="55">
        <v>0</v>
      </c>
      <c r="Q161" s="55">
        <v>0</v>
      </c>
      <c r="R161" s="55"/>
      <c r="S161" s="55">
        <v>0</v>
      </c>
      <c r="T161" s="429">
        <f>N161+Q161</f>
        <v>0</v>
      </c>
      <c r="U161" s="432">
        <f>P161+S161</f>
        <v>0</v>
      </c>
      <c r="V161" s="45"/>
      <c r="W161" s="142" t="s">
        <v>125</v>
      </c>
      <c r="X161" s="55">
        <v>2721</v>
      </c>
      <c r="Y161" s="55">
        <v>1228</v>
      </c>
      <c r="Z161" s="55">
        <v>1928</v>
      </c>
      <c r="AA161" s="55">
        <v>903</v>
      </c>
      <c r="AB161" s="55">
        <v>1853</v>
      </c>
      <c r="AC161" s="55">
        <v>815</v>
      </c>
      <c r="AD161" s="55">
        <v>1133</v>
      </c>
      <c r="AE161" s="55">
        <v>508</v>
      </c>
      <c r="AF161" s="55">
        <v>787</v>
      </c>
      <c r="AG161" s="55">
        <v>369</v>
      </c>
      <c r="AH161" s="191">
        <f t="shared" si="100"/>
        <v>8422</v>
      </c>
      <c r="AI161" s="191">
        <f t="shared" si="100"/>
        <v>3823</v>
      </c>
      <c r="AJ161" s="55">
        <v>0</v>
      </c>
      <c r="AK161" s="55"/>
      <c r="AL161" s="55">
        <v>0</v>
      </c>
      <c r="AM161" s="55">
        <v>0</v>
      </c>
      <c r="AN161" s="55"/>
      <c r="AO161" s="55">
        <v>0</v>
      </c>
      <c r="AP161" s="429">
        <f>AJ161+AM161</f>
        <v>0</v>
      </c>
      <c r="AQ161" s="576"/>
      <c r="AR161" s="432">
        <f>AL161+AO161</f>
        <v>0</v>
      </c>
      <c r="AS161" s="45"/>
      <c r="AT161" s="142" t="s">
        <v>125</v>
      </c>
      <c r="AU161" s="54">
        <v>284</v>
      </c>
      <c r="AV161" s="54">
        <v>278</v>
      </c>
      <c r="AW161" s="54">
        <v>279</v>
      </c>
      <c r="AX161" s="54">
        <v>271</v>
      </c>
      <c r="AY161" s="54">
        <v>251</v>
      </c>
      <c r="AZ161" s="429">
        <f t="shared" si="101"/>
        <v>1363</v>
      </c>
      <c r="BA161" s="54"/>
      <c r="BB161" s="54"/>
      <c r="BC161" s="429">
        <f t="shared" si="102"/>
        <v>0</v>
      </c>
      <c r="BD161" s="55">
        <v>630</v>
      </c>
      <c r="BE161" s="55">
        <v>0</v>
      </c>
      <c r="BF161" s="143">
        <v>20</v>
      </c>
      <c r="BG161" s="42">
        <v>272</v>
      </c>
      <c r="BI161" s="45"/>
      <c r="BJ161" s="142" t="s">
        <v>125</v>
      </c>
      <c r="BK161" s="55">
        <v>198</v>
      </c>
      <c r="BL161" s="102">
        <v>402</v>
      </c>
      <c r="BM161" s="102">
        <v>218</v>
      </c>
      <c r="BN161" s="55"/>
      <c r="BO161" s="42">
        <f t="shared" si="104"/>
        <v>818</v>
      </c>
      <c r="BP161" s="42">
        <v>231</v>
      </c>
      <c r="BQ161" s="55"/>
      <c r="BR161" s="55"/>
      <c r="BS161" s="102">
        <v>3</v>
      </c>
      <c r="BT161" s="240">
        <v>2</v>
      </c>
    </row>
    <row r="162" spans="1:72" ht="15" customHeight="1">
      <c r="A162" s="142" t="s">
        <v>187</v>
      </c>
      <c r="B162" s="55">
        <v>18145</v>
      </c>
      <c r="C162" s="55">
        <v>8747</v>
      </c>
      <c r="D162" s="55">
        <v>12612</v>
      </c>
      <c r="E162" s="55">
        <v>6105</v>
      </c>
      <c r="F162" s="55">
        <v>11697</v>
      </c>
      <c r="G162" s="55">
        <v>5757</v>
      </c>
      <c r="H162" s="55">
        <v>9218</v>
      </c>
      <c r="I162" s="55">
        <v>4497</v>
      </c>
      <c r="J162" s="55">
        <v>6825</v>
      </c>
      <c r="K162" s="55">
        <v>3352</v>
      </c>
      <c r="L162" s="40">
        <f t="shared" si="103"/>
        <v>58497</v>
      </c>
      <c r="M162" s="40">
        <f t="shared" si="103"/>
        <v>28458</v>
      </c>
      <c r="N162" s="55">
        <v>0</v>
      </c>
      <c r="O162" s="55"/>
      <c r="P162" s="55">
        <v>0</v>
      </c>
      <c r="Q162" s="55">
        <v>0</v>
      </c>
      <c r="R162" s="55"/>
      <c r="S162" s="55">
        <v>0</v>
      </c>
      <c r="T162" s="429">
        <f>N162+Q162</f>
        <v>0</v>
      </c>
      <c r="U162" s="432">
        <f>P162+S162</f>
        <v>0</v>
      </c>
      <c r="V162" s="45"/>
      <c r="W162" s="142" t="s">
        <v>187</v>
      </c>
      <c r="X162" s="55">
        <v>6192</v>
      </c>
      <c r="Y162" s="55">
        <v>2887</v>
      </c>
      <c r="Z162" s="55">
        <v>3815</v>
      </c>
      <c r="AA162" s="55">
        <v>1774</v>
      </c>
      <c r="AB162" s="55">
        <v>3593</v>
      </c>
      <c r="AC162" s="55">
        <v>1715</v>
      </c>
      <c r="AD162" s="55">
        <v>2102</v>
      </c>
      <c r="AE162" s="55">
        <v>991</v>
      </c>
      <c r="AF162" s="55">
        <v>1042</v>
      </c>
      <c r="AG162" s="55">
        <v>492</v>
      </c>
      <c r="AH162" s="191">
        <f t="shared" si="100"/>
        <v>16744</v>
      </c>
      <c r="AI162" s="191">
        <f t="shared" si="100"/>
        <v>7859</v>
      </c>
      <c r="AJ162" s="55">
        <v>0</v>
      </c>
      <c r="AK162" s="55"/>
      <c r="AL162" s="55">
        <v>0</v>
      </c>
      <c r="AM162" s="55">
        <v>0</v>
      </c>
      <c r="AN162" s="55"/>
      <c r="AO162" s="55">
        <v>0</v>
      </c>
      <c r="AP162" s="429">
        <f>AJ162+AM162</f>
        <v>0</v>
      </c>
      <c r="AQ162" s="576"/>
      <c r="AR162" s="432">
        <f>AL162+AO162</f>
        <v>0</v>
      </c>
      <c r="AS162" s="45"/>
      <c r="AT162" s="142" t="s">
        <v>187</v>
      </c>
      <c r="AU162" s="54">
        <v>449</v>
      </c>
      <c r="AV162" s="54">
        <v>429</v>
      </c>
      <c r="AW162" s="54">
        <v>424</v>
      </c>
      <c r="AX162" s="54">
        <v>390</v>
      </c>
      <c r="AY162" s="54">
        <v>362</v>
      </c>
      <c r="AZ162" s="429">
        <f t="shared" si="101"/>
        <v>2054</v>
      </c>
      <c r="BA162" s="54"/>
      <c r="BB162" s="54"/>
      <c r="BC162" s="429">
        <f t="shared" si="102"/>
        <v>0</v>
      </c>
      <c r="BD162" s="55">
        <v>1228</v>
      </c>
      <c r="BE162" s="55">
        <v>0</v>
      </c>
      <c r="BF162" s="143">
        <v>31</v>
      </c>
      <c r="BG162" s="42">
        <v>398</v>
      </c>
      <c r="BI162" s="45"/>
      <c r="BJ162" s="142" t="s">
        <v>187</v>
      </c>
      <c r="BK162" s="55">
        <v>400</v>
      </c>
      <c r="BL162" s="102">
        <v>696</v>
      </c>
      <c r="BM162" s="102">
        <v>353</v>
      </c>
      <c r="BN162" s="55"/>
      <c r="BO162" s="42">
        <f t="shared" si="104"/>
        <v>1449</v>
      </c>
      <c r="BP162" s="42">
        <v>395</v>
      </c>
      <c r="BQ162" s="55"/>
      <c r="BR162" s="55"/>
      <c r="BS162" s="102">
        <v>19</v>
      </c>
      <c r="BT162" s="240">
        <v>5</v>
      </c>
    </row>
    <row r="163" spans="1:72" ht="15" customHeight="1">
      <c r="A163" s="142" t="s">
        <v>55</v>
      </c>
      <c r="B163" s="55">
        <v>9484</v>
      </c>
      <c r="C163" s="55">
        <v>4586</v>
      </c>
      <c r="D163" s="55">
        <v>5721</v>
      </c>
      <c r="E163" s="55">
        <v>2807</v>
      </c>
      <c r="F163" s="55">
        <v>4917</v>
      </c>
      <c r="G163" s="55">
        <v>2406</v>
      </c>
      <c r="H163" s="55">
        <v>3255</v>
      </c>
      <c r="I163" s="55">
        <v>1488</v>
      </c>
      <c r="J163" s="55">
        <v>2790</v>
      </c>
      <c r="K163" s="55">
        <v>1268</v>
      </c>
      <c r="L163" s="40">
        <f t="shared" si="103"/>
        <v>26167</v>
      </c>
      <c r="M163" s="40">
        <f t="shared" si="103"/>
        <v>12555</v>
      </c>
      <c r="N163" s="55">
        <v>0</v>
      </c>
      <c r="O163" s="55"/>
      <c r="P163" s="55">
        <v>0</v>
      </c>
      <c r="Q163" s="55">
        <v>0</v>
      </c>
      <c r="R163" s="55"/>
      <c r="S163" s="55">
        <v>0</v>
      </c>
      <c r="T163" s="429">
        <f>N163+Q163</f>
        <v>0</v>
      </c>
      <c r="U163" s="432">
        <f>P163+S163</f>
        <v>0</v>
      </c>
      <c r="V163" s="45"/>
      <c r="W163" s="142" t="s">
        <v>55</v>
      </c>
      <c r="X163" s="55">
        <v>3004</v>
      </c>
      <c r="Y163" s="55">
        <v>1461</v>
      </c>
      <c r="Z163" s="55">
        <v>1851</v>
      </c>
      <c r="AA163" s="55">
        <v>908</v>
      </c>
      <c r="AB163" s="55">
        <v>1596</v>
      </c>
      <c r="AC163" s="55">
        <v>794</v>
      </c>
      <c r="AD163" s="55">
        <v>678</v>
      </c>
      <c r="AE163" s="55">
        <v>304</v>
      </c>
      <c r="AF163" s="55">
        <v>777</v>
      </c>
      <c r="AG163" s="55">
        <v>349</v>
      </c>
      <c r="AH163" s="191">
        <f t="shared" si="100"/>
        <v>7906</v>
      </c>
      <c r="AI163" s="191">
        <f t="shared" si="100"/>
        <v>3816</v>
      </c>
      <c r="AJ163" s="55">
        <v>0</v>
      </c>
      <c r="AK163" s="55"/>
      <c r="AL163" s="55">
        <v>0</v>
      </c>
      <c r="AM163" s="55">
        <v>0</v>
      </c>
      <c r="AN163" s="55"/>
      <c r="AO163" s="55">
        <v>0</v>
      </c>
      <c r="AP163" s="429">
        <f>AJ163+AM163</f>
        <v>0</v>
      </c>
      <c r="AQ163" s="576"/>
      <c r="AR163" s="432">
        <f>AL163+AO163</f>
        <v>0</v>
      </c>
      <c r="AS163" s="45"/>
      <c r="AT163" s="142" t="s">
        <v>55</v>
      </c>
      <c r="AU163" s="54">
        <v>193</v>
      </c>
      <c r="AV163" s="54">
        <v>182</v>
      </c>
      <c r="AW163" s="54">
        <v>167</v>
      </c>
      <c r="AX163" s="54">
        <v>150</v>
      </c>
      <c r="AY163" s="54">
        <v>133</v>
      </c>
      <c r="AZ163" s="429">
        <f t="shared" si="101"/>
        <v>825</v>
      </c>
      <c r="BA163" s="54"/>
      <c r="BB163" s="54"/>
      <c r="BC163" s="429">
        <f t="shared" si="102"/>
        <v>0</v>
      </c>
      <c r="BD163" s="55">
        <v>437</v>
      </c>
      <c r="BE163" s="55">
        <v>0</v>
      </c>
      <c r="BF163" s="143">
        <v>9</v>
      </c>
      <c r="BG163" s="42">
        <v>149</v>
      </c>
      <c r="BI163" s="45"/>
      <c r="BJ163" s="142" t="s">
        <v>55</v>
      </c>
      <c r="BK163" s="55">
        <v>144</v>
      </c>
      <c r="BL163" s="102">
        <v>343</v>
      </c>
      <c r="BM163" s="102">
        <v>94</v>
      </c>
      <c r="BN163" s="55"/>
      <c r="BO163" s="42">
        <f t="shared" si="104"/>
        <v>581</v>
      </c>
      <c r="BP163" s="42">
        <v>219</v>
      </c>
      <c r="BQ163" s="55"/>
      <c r="BR163" s="55"/>
      <c r="BS163" s="102">
        <v>9</v>
      </c>
      <c r="BT163" s="240">
        <v>5</v>
      </c>
    </row>
    <row r="164" spans="1:72" ht="15" customHeight="1">
      <c r="A164" s="142" t="s">
        <v>127</v>
      </c>
      <c r="B164" s="55">
        <v>17400</v>
      </c>
      <c r="C164" s="55">
        <v>8451</v>
      </c>
      <c r="D164" s="55">
        <v>13061</v>
      </c>
      <c r="E164" s="55">
        <v>6494</v>
      </c>
      <c r="F164" s="55">
        <v>12612</v>
      </c>
      <c r="G164" s="55">
        <v>6202</v>
      </c>
      <c r="H164" s="55">
        <v>9644</v>
      </c>
      <c r="I164" s="55">
        <v>4750</v>
      </c>
      <c r="J164" s="55">
        <v>8795</v>
      </c>
      <c r="K164" s="55">
        <v>4334</v>
      </c>
      <c r="L164" s="40">
        <f t="shared" si="103"/>
        <v>61512</v>
      </c>
      <c r="M164" s="40">
        <f t="shared" si="103"/>
        <v>30231</v>
      </c>
      <c r="N164" s="55">
        <v>0</v>
      </c>
      <c r="O164" s="55"/>
      <c r="P164" s="55">
        <v>0</v>
      </c>
      <c r="Q164" s="55">
        <v>0</v>
      </c>
      <c r="R164" s="55"/>
      <c r="S164" s="55">
        <v>0</v>
      </c>
      <c r="T164" s="429">
        <f>N164+Q164</f>
        <v>0</v>
      </c>
      <c r="U164" s="432">
        <f>P164+S164</f>
        <v>0</v>
      </c>
      <c r="V164" s="45"/>
      <c r="W164" s="142" t="s">
        <v>127</v>
      </c>
      <c r="X164" s="55">
        <v>3564</v>
      </c>
      <c r="Y164" s="55">
        <v>1651</v>
      </c>
      <c r="Z164" s="55">
        <v>3440</v>
      </c>
      <c r="AA164" s="55">
        <v>1595</v>
      </c>
      <c r="AB164" s="55">
        <v>3465</v>
      </c>
      <c r="AC164" s="55">
        <v>1635</v>
      </c>
      <c r="AD164" s="55">
        <v>1652</v>
      </c>
      <c r="AE164" s="55">
        <v>769</v>
      </c>
      <c r="AF164" s="55">
        <v>1897</v>
      </c>
      <c r="AG164" s="55">
        <v>874</v>
      </c>
      <c r="AH164" s="191">
        <f t="shared" si="100"/>
        <v>14018</v>
      </c>
      <c r="AI164" s="191">
        <f t="shared" si="100"/>
        <v>6524</v>
      </c>
      <c r="AJ164" s="55">
        <v>0</v>
      </c>
      <c r="AK164" s="55"/>
      <c r="AL164" s="55">
        <v>0</v>
      </c>
      <c r="AM164" s="55">
        <v>0</v>
      </c>
      <c r="AN164" s="55"/>
      <c r="AO164" s="55">
        <v>0</v>
      </c>
      <c r="AP164" s="429">
        <f>AJ164+AM164</f>
        <v>0</v>
      </c>
      <c r="AQ164" s="576"/>
      <c r="AR164" s="432">
        <f>AL164+AO164</f>
        <v>0</v>
      </c>
      <c r="AS164" s="45"/>
      <c r="AT164" s="142" t="s">
        <v>127</v>
      </c>
      <c r="AU164" s="54">
        <v>529</v>
      </c>
      <c r="AV164" s="54">
        <v>520</v>
      </c>
      <c r="AW164" s="54">
        <v>519</v>
      </c>
      <c r="AX164" s="54">
        <v>492</v>
      </c>
      <c r="AY164" s="54">
        <v>467</v>
      </c>
      <c r="AZ164" s="429">
        <f t="shared" si="101"/>
        <v>2527</v>
      </c>
      <c r="BA164" s="54"/>
      <c r="BB164" s="54"/>
      <c r="BC164" s="429">
        <f t="shared" si="102"/>
        <v>0</v>
      </c>
      <c r="BD164" s="55">
        <v>1427</v>
      </c>
      <c r="BE164" s="55">
        <v>0</v>
      </c>
      <c r="BF164" s="143">
        <v>62</v>
      </c>
      <c r="BG164" s="42">
        <v>496</v>
      </c>
      <c r="BI164" s="45"/>
      <c r="BJ164" s="142" t="s">
        <v>127</v>
      </c>
      <c r="BK164" s="55">
        <v>467</v>
      </c>
      <c r="BL164" s="102">
        <v>770</v>
      </c>
      <c r="BM164" s="102">
        <v>562</v>
      </c>
      <c r="BN164" s="55"/>
      <c r="BO164" s="42">
        <f t="shared" si="104"/>
        <v>1799</v>
      </c>
      <c r="BP164" s="42">
        <v>509</v>
      </c>
      <c r="BQ164" s="55"/>
      <c r="BR164" s="55"/>
      <c r="BS164" s="102">
        <v>24</v>
      </c>
      <c r="BT164" s="240">
        <v>15</v>
      </c>
    </row>
    <row r="165" spans="1:72" ht="15" customHeight="1">
      <c r="A165" s="142" t="s">
        <v>56</v>
      </c>
      <c r="B165" s="55">
        <v>14404</v>
      </c>
      <c r="C165" s="55">
        <v>7235</v>
      </c>
      <c r="D165" s="55">
        <v>9484</v>
      </c>
      <c r="E165" s="55">
        <v>4808</v>
      </c>
      <c r="F165" s="55">
        <v>8556</v>
      </c>
      <c r="G165" s="55">
        <v>4406</v>
      </c>
      <c r="H165" s="55">
        <v>5790</v>
      </c>
      <c r="I165" s="55">
        <v>3002</v>
      </c>
      <c r="J165" s="55">
        <v>4290</v>
      </c>
      <c r="K165" s="55">
        <v>2130</v>
      </c>
      <c r="L165" s="40">
        <f t="shared" si="103"/>
        <v>42524</v>
      </c>
      <c r="M165" s="40">
        <f t="shared" si="103"/>
        <v>21581</v>
      </c>
      <c r="N165" s="55">
        <v>0</v>
      </c>
      <c r="O165" s="55"/>
      <c r="P165" s="55">
        <v>0</v>
      </c>
      <c r="Q165" s="55">
        <v>0</v>
      </c>
      <c r="R165" s="55"/>
      <c r="S165" s="55">
        <v>0</v>
      </c>
      <c r="T165" s="429">
        <f>N165+Q165</f>
        <v>0</v>
      </c>
      <c r="U165" s="432">
        <f>P165+S165</f>
        <v>0</v>
      </c>
      <c r="V165" s="45"/>
      <c r="W165" s="142" t="s">
        <v>56</v>
      </c>
      <c r="X165" s="55">
        <v>4338</v>
      </c>
      <c r="Y165" s="55">
        <v>2157</v>
      </c>
      <c r="Z165" s="55">
        <v>3085</v>
      </c>
      <c r="AA165" s="55">
        <v>1565</v>
      </c>
      <c r="AB165" s="55">
        <v>2793</v>
      </c>
      <c r="AC165" s="55">
        <v>1443</v>
      </c>
      <c r="AD165" s="55">
        <v>1494</v>
      </c>
      <c r="AE165" s="55">
        <v>752</v>
      </c>
      <c r="AF165" s="55">
        <v>1104</v>
      </c>
      <c r="AG165" s="55">
        <v>523</v>
      </c>
      <c r="AH165" s="191">
        <f t="shared" si="100"/>
        <v>12814</v>
      </c>
      <c r="AI165" s="191">
        <f t="shared" si="100"/>
        <v>6440</v>
      </c>
      <c r="AJ165" s="55">
        <v>0</v>
      </c>
      <c r="AK165" s="55"/>
      <c r="AL165" s="55">
        <v>0</v>
      </c>
      <c r="AM165" s="55">
        <v>0</v>
      </c>
      <c r="AN165" s="55"/>
      <c r="AO165" s="55">
        <v>0</v>
      </c>
      <c r="AP165" s="429">
        <f>AJ165+AM165</f>
        <v>0</v>
      </c>
      <c r="AQ165" s="576"/>
      <c r="AR165" s="432">
        <f>AL165+AO165</f>
        <v>0</v>
      </c>
      <c r="AS165" s="45"/>
      <c r="AT165" s="142" t="s">
        <v>56</v>
      </c>
      <c r="AU165" s="54">
        <v>280</v>
      </c>
      <c r="AV165" s="54">
        <v>263</v>
      </c>
      <c r="AW165" s="54">
        <v>263</v>
      </c>
      <c r="AX165" s="54">
        <v>239</v>
      </c>
      <c r="AY165" s="54">
        <v>223</v>
      </c>
      <c r="AZ165" s="429">
        <f t="shared" si="101"/>
        <v>1268</v>
      </c>
      <c r="BA165" s="54"/>
      <c r="BB165" s="54"/>
      <c r="BC165" s="429">
        <f t="shared" si="102"/>
        <v>0</v>
      </c>
      <c r="BD165" s="55">
        <v>651</v>
      </c>
      <c r="BE165" s="55">
        <v>0</v>
      </c>
      <c r="BF165" s="143">
        <v>13</v>
      </c>
      <c r="BG165" s="42">
        <v>241</v>
      </c>
      <c r="BI165" s="45"/>
      <c r="BJ165" s="142" t="s">
        <v>56</v>
      </c>
      <c r="BK165" s="55">
        <v>216</v>
      </c>
      <c r="BL165" s="103">
        <v>462</v>
      </c>
      <c r="BM165" s="102">
        <v>139</v>
      </c>
      <c r="BN165" s="55"/>
      <c r="BO165" s="42">
        <f t="shared" si="104"/>
        <v>817</v>
      </c>
      <c r="BP165" s="42">
        <v>246</v>
      </c>
      <c r="BQ165" s="55"/>
      <c r="BR165" s="55"/>
      <c r="BS165" s="102">
        <v>24</v>
      </c>
      <c r="BT165" s="240">
        <v>7</v>
      </c>
    </row>
    <row r="166" spans="1:72" ht="15" customHeight="1">
      <c r="A166" s="131" t="s">
        <v>176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40"/>
      <c r="M166" s="40"/>
      <c r="N166" s="55"/>
      <c r="O166" s="55"/>
      <c r="P166" s="55"/>
      <c r="Q166" s="55"/>
      <c r="R166" s="55"/>
      <c r="S166" s="55"/>
      <c r="T166" s="429"/>
      <c r="U166" s="432"/>
      <c r="V166" s="45"/>
      <c r="W166" s="131" t="s">
        <v>176</v>
      </c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191"/>
      <c r="AI166" s="191"/>
      <c r="AJ166" s="55"/>
      <c r="AK166" s="55"/>
      <c r="AL166" s="55"/>
      <c r="AM166" s="55"/>
      <c r="AN166" s="55"/>
      <c r="AO166" s="55"/>
      <c r="AP166" s="429"/>
      <c r="AQ166" s="576"/>
      <c r="AR166" s="432"/>
      <c r="AS166" s="45"/>
      <c r="AT166" s="131" t="s">
        <v>176</v>
      </c>
      <c r="AU166" s="54"/>
      <c r="AV166" s="54"/>
      <c r="AW166" s="54"/>
      <c r="AX166" s="54"/>
      <c r="AY166" s="54"/>
      <c r="AZ166" s="429"/>
      <c r="BA166" s="54"/>
      <c r="BB166" s="54"/>
      <c r="BC166" s="429"/>
      <c r="BD166" s="55"/>
      <c r="BE166" s="55"/>
      <c r="BF166" s="143"/>
      <c r="BG166" s="42"/>
      <c r="BI166" s="45"/>
      <c r="BJ166" s="131" t="s">
        <v>176</v>
      </c>
      <c r="BK166" s="55"/>
      <c r="BL166" s="241"/>
      <c r="BM166" s="241"/>
      <c r="BN166" s="55"/>
      <c r="BO166" s="42"/>
      <c r="BP166" s="42"/>
      <c r="BQ166" s="55"/>
      <c r="BR166" s="55"/>
      <c r="BS166" s="241"/>
      <c r="BT166" s="242"/>
    </row>
    <row r="167" spans="1:72" ht="15" customHeight="1">
      <c r="A167" s="142" t="s">
        <v>128</v>
      </c>
      <c r="B167" s="55">
        <v>9223</v>
      </c>
      <c r="C167" s="55">
        <v>4458</v>
      </c>
      <c r="D167" s="55">
        <v>8186</v>
      </c>
      <c r="E167" s="55">
        <v>3866</v>
      </c>
      <c r="F167" s="55">
        <v>7571</v>
      </c>
      <c r="G167" s="55">
        <v>3657</v>
      </c>
      <c r="H167" s="55">
        <v>5768</v>
      </c>
      <c r="I167" s="55">
        <v>2775</v>
      </c>
      <c r="J167" s="55">
        <v>4183</v>
      </c>
      <c r="K167" s="55">
        <v>2055</v>
      </c>
      <c r="L167" s="40">
        <f t="shared" si="103"/>
        <v>34931</v>
      </c>
      <c r="M167" s="40">
        <f t="shared" si="103"/>
        <v>16811</v>
      </c>
      <c r="N167" s="55">
        <v>0</v>
      </c>
      <c r="O167" s="55"/>
      <c r="P167" s="55">
        <v>0</v>
      </c>
      <c r="Q167" s="55">
        <v>0</v>
      </c>
      <c r="R167" s="55"/>
      <c r="S167" s="55">
        <v>0</v>
      </c>
      <c r="T167" s="429">
        <f>N167+Q167</f>
        <v>0</v>
      </c>
      <c r="U167" s="432">
        <f>P167+S167</f>
        <v>0</v>
      </c>
      <c r="V167" s="45"/>
      <c r="W167" s="142" t="s">
        <v>128</v>
      </c>
      <c r="X167" s="55">
        <v>733</v>
      </c>
      <c r="Y167" s="55">
        <v>302</v>
      </c>
      <c r="Z167" s="55">
        <v>1716</v>
      </c>
      <c r="AA167" s="55">
        <v>742</v>
      </c>
      <c r="AB167" s="55">
        <v>1608</v>
      </c>
      <c r="AC167" s="55">
        <v>737</v>
      </c>
      <c r="AD167" s="55">
        <v>525</v>
      </c>
      <c r="AE167" s="55">
        <v>221</v>
      </c>
      <c r="AF167" s="55">
        <v>408</v>
      </c>
      <c r="AG167" s="55">
        <v>190</v>
      </c>
      <c r="AH167" s="191">
        <f t="shared" si="100"/>
        <v>4990</v>
      </c>
      <c r="AI167" s="191">
        <f t="shared" si="100"/>
        <v>2192</v>
      </c>
      <c r="AJ167" s="55">
        <v>0</v>
      </c>
      <c r="AK167" s="55"/>
      <c r="AL167" s="55">
        <v>0</v>
      </c>
      <c r="AM167" s="55">
        <v>0</v>
      </c>
      <c r="AN167" s="55"/>
      <c r="AO167" s="55">
        <v>0</v>
      </c>
      <c r="AP167" s="429">
        <f>AJ167+AM167</f>
        <v>0</v>
      </c>
      <c r="AQ167" s="576"/>
      <c r="AR167" s="432">
        <f>AL167+AO167</f>
        <v>0</v>
      </c>
      <c r="AS167" s="45"/>
      <c r="AT167" s="142" t="s">
        <v>128</v>
      </c>
      <c r="AU167" s="54">
        <v>199</v>
      </c>
      <c r="AV167" s="54">
        <v>193</v>
      </c>
      <c r="AW167" s="54">
        <v>198</v>
      </c>
      <c r="AX167" s="54">
        <v>186</v>
      </c>
      <c r="AY167" s="54">
        <v>178</v>
      </c>
      <c r="AZ167" s="429">
        <f t="shared" si="101"/>
        <v>954</v>
      </c>
      <c r="BA167" s="54"/>
      <c r="BB167" s="54"/>
      <c r="BC167" s="429">
        <f t="shared" si="102"/>
        <v>0</v>
      </c>
      <c r="BD167" s="55">
        <v>721</v>
      </c>
      <c r="BE167" s="55"/>
      <c r="BF167" s="143">
        <v>19</v>
      </c>
      <c r="BG167" s="42">
        <v>171</v>
      </c>
      <c r="BI167" s="45"/>
      <c r="BJ167" s="142" t="s">
        <v>128</v>
      </c>
      <c r="BK167" s="55">
        <v>268</v>
      </c>
      <c r="BL167" s="102">
        <v>400</v>
      </c>
      <c r="BM167" s="102">
        <v>151</v>
      </c>
      <c r="BN167" s="55"/>
      <c r="BO167" s="42">
        <f t="shared" si="104"/>
        <v>819</v>
      </c>
      <c r="BP167" s="42">
        <v>534</v>
      </c>
      <c r="BQ167" s="55"/>
      <c r="BR167" s="55"/>
      <c r="BS167" s="102">
        <v>14</v>
      </c>
      <c r="BT167" s="240">
        <v>13</v>
      </c>
    </row>
    <row r="168" spans="1:72" ht="15" customHeight="1">
      <c r="A168" s="142" t="s">
        <v>129</v>
      </c>
      <c r="B168" s="55">
        <v>15155</v>
      </c>
      <c r="C168" s="55">
        <v>7162</v>
      </c>
      <c r="D168" s="55">
        <v>11749</v>
      </c>
      <c r="E168" s="55">
        <v>5561</v>
      </c>
      <c r="F168" s="55">
        <v>10779</v>
      </c>
      <c r="G168" s="55">
        <v>5239</v>
      </c>
      <c r="H168" s="55">
        <v>8324</v>
      </c>
      <c r="I168" s="55">
        <v>4115</v>
      </c>
      <c r="J168" s="55">
        <v>5598</v>
      </c>
      <c r="K168" s="55">
        <v>2863</v>
      </c>
      <c r="L168" s="40">
        <f t="shared" si="103"/>
        <v>51605</v>
      </c>
      <c r="M168" s="40">
        <f t="shared" si="103"/>
        <v>24940</v>
      </c>
      <c r="N168" s="55">
        <v>0</v>
      </c>
      <c r="O168" s="55"/>
      <c r="P168" s="55">
        <v>0</v>
      </c>
      <c r="Q168" s="55">
        <v>0</v>
      </c>
      <c r="R168" s="55"/>
      <c r="S168" s="55">
        <v>0</v>
      </c>
      <c r="T168" s="429">
        <f>N168+Q168</f>
        <v>0</v>
      </c>
      <c r="U168" s="432">
        <f>P168+S168</f>
        <v>0</v>
      </c>
      <c r="V168" s="45"/>
      <c r="W168" s="142" t="s">
        <v>129</v>
      </c>
      <c r="X168" s="55">
        <v>2907</v>
      </c>
      <c r="Y168" s="55">
        <v>1267</v>
      </c>
      <c r="Z168" s="55">
        <v>2331</v>
      </c>
      <c r="AA168" s="55">
        <v>1002</v>
      </c>
      <c r="AB168" s="55">
        <v>2045</v>
      </c>
      <c r="AC168" s="55">
        <v>913</v>
      </c>
      <c r="AD168" s="55">
        <v>1164</v>
      </c>
      <c r="AE168" s="55">
        <v>520</v>
      </c>
      <c r="AF168" s="55">
        <v>540</v>
      </c>
      <c r="AG168" s="55">
        <v>275</v>
      </c>
      <c r="AH168" s="191">
        <f t="shared" si="100"/>
        <v>8987</v>
      </c>
      <c r="AI168" s="191">
        <f t="shared" si="100"/>
        <v>3977</v>
      </c>
      <c r="AJ168" s="55">
        <v>0</v>
      </c>
      <c r="AK168" s="55"/>
      <c r="AL168" s="55">
        <v>0</v>
      </c>
      <c r="AM168" s="55">
        <v>0</v>
      </c>
      <c r="AN168" s="55"/>
      <c r="AO168" s="55">
        <v>0</v>
      </c>
      <c r="AP168" s="429">
        <f>AJ168+AM168</f>
        <v>0</v>
      </c>
      <c r="AQ168" s="576"/>
      <c r="AR168" s="432">
        <f>AL168+AO168</f>
        <v>0</v>
      </c>
      <c r="AS168" s="45"/>
      <c r="AT168" s="142" t="s">
        <v>129</v>
      </c>
      <c r="AU168" s="54">
        <v>326</v>
      </c>
      <c r="AV168" s="54">
        <v>309</v>
      </c>
      <c r="AW168" s="54">
        <v>310</v>
      </c>
      <c r="AX168" s="54">
        <v>290</v>
      </c>
      <c r="AY168" s="54">
        <v>282</v>
      </c>
      <c r="AZ168" s="429">
        <f t="shared" si="101"/>
        <v>1517</v>
      </c>
      <c r="BA168" s="54"/>
      <c r="BB168" s="54"/>
      <c r="BC168" s="429">
        <f t="shared" si="102"/>
        <v>0</v>
      </c>
      <c r="BD168" s="5">
        <v>931</v>
      </c>
      <c r="BE168" s="55">
        <v>0</v>
      </c>
      <c r="BF168" s="143">
        <v>0</v>
      </c>
      <c r="BG168" s="42">
        <v>286</v>
      </c>
      <c r="BI168" s="45"/>
      <c r="BJ168" s="142" t="s">
        <v>129</v>
      </c>
      <c r="BK168" s="55">
        <v>432</v>
      </c>
      <c r="BL168" s="102">
        <v>613</v>
      </c>
      <c r="BM168" s="102">
        <v>209</v>
      </c>
      <c r="BN168" s="55"/>
      <c r="BO168" s="42">
        <f t="shared" si="104"/>
        <v>1254</v>
      </c>
      <c r="BP168" s="42">
        <v>670</v>
      </c>
      <c r="BQ168" s="55"/>
      <c r="BR168" s="55"/>
      <c r="BS168" s="102">
        <v>6</v>
      </c>
      <c r="BT168" s="240">
        <v>2</v>
      </c>
    </row>
    <row r="169" spans="1:72" ht="15" customHeight="1">
      <c r="A169" s="142" t="s">
        <v>57</v>
      </c>
      <c r="B169" s="55">
        <v>3775</v>
      </c>
      <c r="C169" s="55">
        <v>1732</v>
      </c>
      <c r="D169" s="55">
        <v>3438</v>
      </c>
      <c r="E169" s="55">
        <v>1618</v>
      </c>
      <c r="F169" s="55">
        <v>3816</v>
      </c>
      <c r="G169" s="55">
        <v>1816</v>
      </c>
      <c r="H169" s="55">
        <v>3483</v>
      </c>
      <c r="I169" s="55">
        <v>1690</v>
      </c>
      <c r="J169" s="55">
        <v>3265</v>
      </c>
      <c r="K169" s="55">
        <v>1642</v>
      </c>
      <c r="L169" s="40">
        <f t="shared" si="103"/>
        <v>17777</v>
      </c>
      <c r="M169" s="40">
        <f t="shared" si="103"/>
        <v>8498</v>
      </c>
      <c r="N169" s="55">
        <v>0</v>
      </c>
      <c r="O169" s="55"/>
      <c r="P169" s="55">
        <v>0</v>
      </c>
      <c r="Q169" s="55">
        <v>0</v>
      </c>
      <c r="R169" s="55"/>
      <c r="S169" s="55">
        <v>0</v>
      </c>
      <c r="T169" s="429">
        <f>N169+Q169</f>
        <v>0</v>
      </c>
      <c r="U169" s="432">
        <f>P169+S169</f>
        <v>0</v>
      </c>
      <c r="V169" s="45"/>
      <c r="W169" s="142" t="s">
        <v>57</v>
      </c>
      <c r="X169" s="55">
        <v>803</v>
      </c>
      <c r="Y169" s="55">
        <v>329</v>
      </c>
      <c r="Z169" s="55">
        <v>686</v>
      </c>
      <c r="AA169" s="55">
        <v>284</v>
      </c>
      <c r="AB169" s="55">
        <v>890</v>
      </c>
      <c r="AC169" s="55">
        <v>365</v>
      </c>
      <c r="AD169" s="55">
        <v>566</v>
      </c>
      <c r="AE169" s="55">
        <v>234</v>
      </c>
      <c r="AF169" s="55">
        <v>612</v>
      </c>
      <c r="AG169" s="55">
        <v>285</v>
      </c>
      <c r="AH169" s="191">
        <f t="shared" si="100"/>
        <v>3557</v>
      </c>
      <c r="AI169" s="191">
        <f t="shared" si="100"/>
        <v>1497</v>
      </c>
      <c r="AJ169" s="55">
        <v>0</v>
      </c>
      <c r="AK169" s="55"/>
      <c r="AL169" s="55">
        <v>0</v>
      </c>
      <c r="AM169" s="55">
        <v>0</v>
      </c>
      <c r="AN169" s="55"/>
      <c r="AO169" s="55">
        <v>0</v>
      </c>
      <c r="AP169" s="429">
        <f>AJ169+AM169</f>
        <v>0</v>
      </c>
      <c r="AQ169" s="576"/>
      <c r="AR169" s="432">
        <f>AL169+AO169</f>
        <v>0</v>
      </c>
      <c r="AS169" s="45"/>
      <c r="AT169" s="142" t="s">
        <v>57</v>
      </c>
      <c r="AU169" s="54">
        <v>85</v>
      </c>
      <c r="AV169" s="54">
        <v>83</v>
      </c>
      <c r="AW169" s="54">
        <v>86</v>
      </c>
      <c r="AX169" s="54">
        <v>82</v>
      </c>
      <c r="AY169" s="54">
        <v>81</v>
      </c>
      <c r="AZ169" s="429">
        <f t="shared" si="101"/>
        <v>417</v>
      </c>
      <c r="BA169" s="54"/>
      <c r="BB169" s="54"/>
      <c r="BC169" s="429">
        <f t="shared" si="102"/>
        <v>0</v>
      </c>
      <c r="BD169" s="5">
        <v>272</v>
      </c>
      <c r="BE169" s="55">
        <v>0</v>
      </c>
      <c r="BF169" s="143">
        <v>4</v>
      </c>
      <c r="BG169" s="42">
        <v>49</v>
      </c>
      <c r="BI169" s="45"/>
      <c r="BJ169" s="142" t="s">
        <v>57</v>
      </c>
      <c r="BK169" s="55">
        <v>243</v>
      </c>
      <c r="BL169" s="102">
        <v>121</v>
      </c>
      <c r="BM169" s="102">
        <v>123</v>
      </c>
      <c r="BN169" s="102">
        <v>1</v>
      </c>
      <c r="BO169" s="42">
        <f t="shared" si="104"/>
        <v>488</v>
      </c>
      <c r="BP169" s="42">
        <v>401</v>
      </c>
      <c r="BQ169" s="102"/>
      <c r="BR169" s="102"/>
      <c r="BS169" s="102">
        <v>60</v>
      </c>
      <c r="BT169" s="240">
        <v>45</v>
      </c>
    </row>
    <row r="170" spans="1:72" ht="15" customHeight="1">
      <c r="A170" s="142" t="s">
        <v>130</v>
      </c>
      <c r="B170" s="55">
        <v>14275</v>
      </c>
      <c r="C170" s="55">
        <v>6740</v>
      </c>
      <c r="D170" s="55">
        <v>12362</v>
      </c>
      <c r="E170" s="55">
        <v>5903</v>
      </c>
      <c r="F170" s="55">
        <v>11493</v>
      </c>
      <c r="G170" s="55">
        <v>5591</v>
      </c>
      <c r="H170" s="55">
        <v>8763</v>
      </c>
      <c r="I170" s="55">
        <v>4280</v>
      </c>
      <c r="J170" s="55">
        <v>6618</v>
      </c>
      <c r="K170" s="55">
        <v>3312</v>
      </c>
      <c r="L170" s="40">
        <f t="shared" si="103"/>
        <v>53511</v>
      </c>
      <c r="M170" s="40">
        <f t="shared" si="103"/>
        <v>25826</v>
      </c>
      <c r="N170" s="55">
        <v>0</v>
      </c>
      <c r="O170" s="55"/>
      <c r="P170" s="55">
        <v>0</v>
      </c>
      <c r="Q170" s="55">
        <v>0</v>
      </c>
      <c r="R170" s="55"/>
      <c r="S170" s="55">
        <v>0</v>
      </c>
      <c r="T170" s="429">
        <f>N170+Q170</f>
        <v>0</v>
      </c>
      <c r="U170" s="432">
        <f>P170+S170</f>
        <v>0</v>
      </c>
      <c r="V170" s="45"/>
      <c r="W170" s="142" t="s">
        <v>130</v>
      </c>
      <c r="X170" s="55">
        <v>2780</v>
      </c>
      <c r="Y170" s="55">
        <v>1181</v>
      </c>
      <c r="Z170" s="55">
        <v>2658</v>
      </c>
      <c r="AA170" s="55">
        <v>1161</v>
      </c>
      <c r="AB170" s="55">
        <v>2357</v>
      </c>
      <c r="AC170" s="55">
        <v>1036</v>
      </c>
      <c r="AD170" s="55">
        <v>1383</v>
      </c>
      <c r="AE170" s="55">
        <v>623</v>
      </c>
      <c r="AF170" s="55">
        <v>1266</v>
      </c>
      <c r="AG170" s="55">
        <v>648</v>
      </c>
      <c r="AH170" s="191">
        <f t="shared" si="100"/>
        <v>10444</v>
      </c>
      <c r="AI170" s="191">
        <f t="shared" si="100"/>
        <v>4649</v>
      </c>
      <c r="AJ170" s="55">
        <v>0</v>
      </c>
      <c r="AK170" s="55"/>
      <c r="AL170" s="55">
        <v>0</v>
      </c>
      <c r="AM170" s="55">
        <v>0</v>
      </c>
      <c r="AN170" s="55"/>
      <c r="AO170" s="55">
        <v>0</v>
      </c>
      <c r="AP170" s="429">
        <f>AJ170+AM170</f>
        <v>0</v>
      </c>
      <c r="AQ170" s="576"/>
      <c r="AR170" s="432">
        <f>AL170+AO170</f>
        <v>0</v>
      </c>
      <c r="AS170" s="45"/>
      <c r="AT170" s="142" t="s">
        <v>130</v>
      </c>
      <c r="AU170" s="54">
        <v>278</v>
      </c>
      <c r="AV170" s="54">
        <v>268</v>
      </c>
      <c r="AW170" s="54">
        <v>262</v>
      </c>
      <c r="AX170" s="54">
        <v>242</v>
      </c>
      <c r="AY170" s="54">
        <v>234</v>
      </c>
      <c r="AZ170" s="429">
        <f t="shared" si="101"/>
        <v>1284</v>
      </c>
      <c r="BA170" s="54"/>
      <c r="BB170" s="54"/>
      <c r="BC170" s="429">
        <f t="shared" si="102"/>
        <v>0</v>
      </c>
      <c r="BD170" s="55">
        <v>943</v>
      </c>
      <c r="BE170" s="55">
        <v>0</v>
      </c>
      <c r="BF170" s="143">
        <v>43</v>
      </c>
      <c r="BG170" s="42">
        <v>222</v>
      </c>
      <c r="BI170" s="45"/>
      <c r="BJ170" s="142" t="s">
        <v>130</v>
      </c>
      <c r="BK170" s="55">
        <v>374</v>
      </c>
      <c r="BL170" s="103">
        <v>588</v>
      </c>
      <c r="BM170" s="102">
        <v>126</v>
      </c>
      <c r="BN170" s="55"/>
      <c r="BO170" s="42">
        <f t="shared" si="104"/>
        <v>1088</v>
      </c>
      <c r="BP170" s="42">
        <v>696</v>
      </c>
      <c r="BQ170" s="55"/>
      <c r="BR170" s="55"/>
      <c r="BS170" s="102">
        <v>14</v>
      </c>
      <c r="BT170" s="240">
        <v>11</v>
      </c>
    </row>
    <row r="171" spans="1:72" ht="15" customHeight="1">
      <c r="A171" s="142" t="s">
        <v>131</v>
      </c>
      <c r="B171" s="55">
        <v>11199</v>
      </c>
      <c r="C171" s="55">
        <v>5274</v>
      </c>
      <c r="D171" s="55">
        <v>8745</v>
      </c>
      <c r="E171" s="55">
        <v>4183</v>
      </c>
      <c r="F171" s="55">
        <v>8070</v>
      </c>
      <c r="G171" s="55">
        <v>3765</v>
      </c>
      <c r="H171" s="55">
        <v>6045</v>
      </c>
      <c r="I171" s="55">
        <v>2986</v>
      </c>
      <c r="J171" s="55">
        <v>3765</v>
      </c>
      <c r="K171" s="55">
        <v>1876</v>
      </c>
      <c r="L171" s="40">
        <f t="shared" si="103"/>
        <v>37824</v>
      </c>
      <c r="M171" s="40">
        <f t="shared" si="103"/>
        <v>18084</v>
      </c>
      <c r="N171" s="55">
        <v>0</v>
      </c>
      <c r="O171" s="55"/>
      <c r="P171" s="55">
        <v>0</v>
      </c>
      <c r="Q171" s="55">
        <v>0</v>
      </c>
      <c r="R171" s="55"/>
      <c r="S171" s="55">
        <v>0</v>
      </c>
      <c r="T171" s="429">
        <f>N171+Q171</f>
        <v>0</v>
      </c>
      <c r="U171" s="432">
        <f>P171+S171</f>
        <v>0</v>
      </c>
      <c r="V171" s="45"/>
      <c r="W171" s="142" t="s">
        <v>131</v>
      </c>
      <c r="X171" s="55">
        <v>2970</v>
      </c>
      <c r="Y171" s="55">
        <v>1322</v>
      </c>
      <c r="Z171" s="55">
        <v>2082</v>
      </c>
      <c r="AA171" s="55">
        <v>946</v>
      </c>
      <c r="AB171" s="55">
        <v>2016</v>
      </c>
      <c r="AC171" s="55">
        <v>880</v>
      </c>
      <c r="AD171" s="55">
        <v>1241</v>
      </c>
      <c r="AE171" s="55">
        <v>578</v>
      </c>
      <c r="AF171" s="55">
        <v>473</v>
      </c>
      <c r="AG171" s="55">
        <v>215</v>
      </c>
      <c r="AH171" s="191">
        <f t="shared" si="100"/>
        <v>8782</v>
      </c>
      <c r="AI171" s="191">
        <f t="shared" si="100"/>
        <v>3941</v>
      </c>
      <c r="AJ171" s="55">
        <v>0</v>
      </c>
      <c r="AK171" s="55"/>
      <c r="AL171" s="55">
        <v>0</v>
      </c>
      <c r="AM171" s="55">
        <v>0</v>
      </c>
      <c r="AN171" s="55"/>
      <c r="AO171" s="55">
        <v>0</v>
      </c>
      <c r="AP171" s="429">
        <f>AJ171+AM171</f>
        <v>0</v>
      </c>
      <c r="AQ171" s="576"/>
      <c r="AR171" s="432">
        <f>AL171+AO171</f>
        <v>0</v>
      </c>
      <c r="AS171" s="45"/>
      <c r="AT171" s="142" t="s">
        <v>131</v>
      </c>
      <c r="AU171" s="54">
        <v>264</v>
      </c>
      <c r="AV171" s="54">
        <v>260</v>
      </c>
      <c r="AW171" s="54">
        <v>264</v>
      </c>
      <c r="AX171" s="54">
        <v>247</v>
      </c>
      <c r="AY171" s="54">
        <v>230</v>
      </c>
      <c r="AZ171" s="429">
        <f t="shared" si="101"/>
        <v>1265</v>
      </c>
      <c r="BA171" s="54"/>
      <c r="BB171" s="54"/>
      <c r="BC171" s="429">
        <f t="shared" si="102"/>
        <v>0</v>
      </c>
      <c r="BD171" s="55">
        <v>824</v>
      </c>
      <c r="BE171" s="55">
        <v>0</v>
      </c>
      <c r="BF171" s="143">
        <v>23</v>
      </c>
      <c r="BG171" s="42">
        <v>233</v>
      </c>
      <c r="BI171" s="45"/>
      <c r="BJ171" s="142" t="s">
        <v>131</v>
      </c>
      <c r="BK171" s="55">
        <v>312</v>
      </c>
      <c r="BL171" s="102">
        <v>506</v>
      </c>
      <c r="BM171" s="102">
        <v>222</v>
      </c>
      <c r="BN171" s="55"/>
      <c r="BO171" s="42">
        <f t="shared" si="104"/>
        <v>1040</v>
      </c>
      <c r="BP171" s="42">
        <v>477</v>
      </c>
      <c r="BQ171" s="55"/>
      <c r="BR171" s="55"/>
      <c r="BS171" s="102">
        <v>11</v>
      </c>
      <c r="BT171" s="240">
        <v>6</v>
      </c>
    </row>
    <row r="172" spans="1:72" ht="15" customHeight="1">
      <c r="A172" s="142" t="s">
        <v>58</v>
      </c>
      <c r="B172" s="55">
        <v>5926</v>
      </c>
      <c r="C172" s="55">
        <v>2799</v>
      </c>
      <c r="D172" s="55">
        <v>5304</v>
      </c>
      <c r="E172" s="55">
        <v>2552</v>
      </c>
      <c r="F172" s="55">
        <v>4981</v>
      </c>
      <c r="G172" s="55">
        <v>2410</v>
      </c>
      <c r="H172" s="55">
        <v>3975</v>
      </c>
      <c r="I172" s="55">
        <v>1966</v>
      </c>
      <c r="J172" s="55">
        <v>2686</v>
      </c>
      <c r="K172" s="55">
        <v>1364</v>
      </c>
      <c r="L172" s="40">
        <f t="shared" si="103"/>
        <v>22872</v>
      </c>
      <c r="M172" s="40">
        <f t="shared" si="103"/>
        <v>11091</v>
      </c>
      <c r="N172" s="55">
        <v>0</v>
      </c>
      <c r="O172" s="55"/>
      <c r="P172" s="55">
        <v>0</v>
      </c>
      <c r="Q172" s="55">
        <v>0</v>
      </c>
      <c r="R172" s="55"/>
      <c r="S172" s="55">
        <v>0</v>
      </c>
      <c r="T172" s="429">
        <f>N172+Q172</f>
        <v>0</v>
      </c>
      <c r="U172" s="432">
        <f>P172+S172</f>
        <v>0</v>
      </c>
      <c r="V172" s="45"/>
      <c r="W172" s="142" t="s">
        <v>58</v>
      </c>
      <c r="X172" s="55">
        <v>1169</v>
      </c>
      <c r="Y172" s="55">
        <v>492</v>
      </c>
      <c r="Z172" s="55">
        <v>1138</v>
      </c>
      <c r="AA172" s="55">
        <v>474</v>
      </c>
      <c r="AB172" s="55">
        <v>1022</v>
      </c>
      <c r="AC172" s="55">
        <v>431</v>
      </c>
      <c r="AD172" s="55">
        <v>718</v>
      </c>
      <c r="AE172" s="55">
        <v>312</v>
      </c>
      <c r="AF172" s="55">
        <v>286</v>
      </c>
      <c r="AG172" s="55">
        <v>140</v>
      </c>
      <c r="AH172" s="191">
        <f t="shared" si="100"/>
        <v>4333</v>
      </c>
      <c r="AI172" s="191">
        <f t="shared" si="100"/>
        <v>1849</v>
      </c>
      <c r="AJ172" s="55">
        <v>0</v>
      </c>
      <c r="AK172" s="55"/>
      <c r="AL172" s="55">
        <v>0</v>
      </c>
      <c r="AM172" s="55">
        <v>0</v>
      </c>
      <c r="AN172" s="55"/>
      <c r="AO172" s="55">
        <v>0</v>
      </c>
      <c r="AP172" s="429">
        <f>AJ172+AM172</f>
        <v>0</v>
      </c>
      <c r="AQ172" s="576"/>
      <c r="AR172" s="432">
        <f>AL172+AO172</f>
        <v>0</v>
      </c>
      <c r="AS172" s="45"/>
      <c r="AT172" s="142" t="s">
        <v>58</v>
      </c>
      <c r="AU172" s="54">
        <v>150</v>
      </c>
      <c r="AV172" s="54">
        <v>150</v>
      </c>
      <c r="AW172" s="54">
        <v>147</v>
      </c>
      <c r="AX172" s="54">
        <v>146</v>
      </c>
      <c r="AY172" s="54">
        <v>142</v>
      </c>
      <c r="AZ172" s="429">
        <f t="shared" si="101"/>
        <v>735</v>
      </c>
      <c r="BA172" s="54"/>
      <c r="BB172" s="54"/>
      <c r="BC172" s="429">
        <f t="shared" si="102"/>
        <v>0</v>
      </c>
      <c r="BD172" s="55">
        <v>504</v>
      </c>
      <c r="BE172" s="55">
        <v>0</v>
      </c>
      <c r="BF172" s="143">
        <v>18</v>
      </c>
      <c r="BG172" s="42">
        <v>139</v>
      </c>
      <c r="BI172" s="45"/>
      <c r="BJ172" s="142" t="s">
        <v>58</v>
      </c>
      <c r="BK172" s="55">
        <v>218</v>
      </c>
      <c r="BL172" s="102">
        <v>299</v>
      </c>
      <c r="BM172" s="102">
        <v>107</v>
      </c>
      <c r="BN172" s="55"/>
      <c r="BO172" s="42">
        <f t="shared" si="104"/>
        <v>624</v>
      </c>
      <c r="BP172" s="42">
        <v>309</v>
      </c>
      <c r="BQ172" s="55"/>
      <c r="BR172" s="55"/>
      <c r="BS172" s="102">
        <v>5</v>
      </c>
      <c r="BT172" s="240">
        <v>2</v>
      </c>
    </row>
    <row r="173" spans="1:72" ht="15" customHeight="1">
      <c r="A173" s="142" t="s">
        <v>59</v>
      </c>
      <c r="B173" s="55">
        <v>7169</v>
      </c>
      <c r="C173" s="55">
        <v>3361</v>
      </c>
      <c r="D173" s="55">
        <v>5056</v>
      </c>
      <c r="E173" s="55">
        <v>2461</v>
      </c>
      <c r="F173" s="55">
        <v>4726</v>
      </c>
      <c r="G173" s="55">
        <v>2270</v>
      </c>
      <c r="H173" s="55">
        <v>3398</v>
      </c>
      <c r="I173" s="55">
        <v>1660</v>
      </c>
      <c r="J173" s="55">
        <v>2241</v>
      </c>
      <c r="K173" s="55">
        <v>1124</v>
      </c>
      <c r="L173" s="40">
        <f t="shared" si="103"/>
        <v>22590</v>
      </c>
      <c r="M173" s="40">
        <f t="shared" si="103"/>
        <v>10876</v>
      </c>
      <c r="N173" s="55">
        <v>0</v>
      </c>
      <c r="O173" s="55"/>
      <c r="P173" s="55">
        <v>0</v>
      </c>
      <c r="Q173" s="55">
        <v>0</v>
      </c>
      <c r="R173" s="55"/>
      <c r="S173" s="55">
        <v>0</v>
      </c>
      <c r="T173" s="429">
        <f>N173+Q173</f>
        <v>0</v>
      </c>
      <c r="U173" s="432">
        <f>P173+S173</f>
        <v>0</v>
      </c>
      <c r="V173" s="45"/>
      <c r="W173" s="142" t="s">
        <v>59</v>
      </c>
      <c r="X173" s="55">
        <v>1940</v>
      </c>
      <c r="Y173" s="55">
        <v>857</v>
      </c>
      <c r="Z173" s="55">
        <v>1321</v>
      </c>
      <c r="AA173" s="55">
        <v>626</v>
      </c>
      <c r="AB173" s="55">
        <v>1242</v>
      </c>
      <c r="AC173" s="55">
        <v>570</v>
      </c>
      <c r="AD173" s="55">
        <v>790</v>
      </c>
      <c r="AE173" s="55">
        <v>378</v>
      </c>
      <c r="AF173" s="55">
        <v>481</v>
      </c>
      <c r="AG173" s="55">
        <v>232</v>
      </c>
      <c r="AH173" s="191">
        <f t="shared" si="100"/>
        <v>5774</v>
      </c>
      <c r="AI173" s="191">
        <f t="shared" si="100"/>
        <v>2663</v>
      </c>
      <c r="AJ173" s="55">
        <v>0</v>
      </c>
      <c r="AK173" s="55"/>
      <c r="AL173" s="55">
        <v>0</v>
      </c>
      <c r="AM173" s="55">
        <v>0</v>
      </c>
      <c r="AN173" s="55"/>
      <c r="AO173" s="55">
        <v>0</v>
      </c>
      <c r="AP173" s="429">
        <f>AJ173+AM173</f>
        <v>0</v>
      </c>
      <c r="AQ173" s="576"/>
      <c r="AR173" s="432">
        <f>AL173+AO173</f>
        <v>0</v>
      </c>
      <c r="AS173" s="45"/>
      <c r="AT173" s="142" t="s">
        <v>59</v>
      </c>
      <c r="AU173" s="54">
        <v>167</v>
      </c>
      <c r="AV173" s="54">
        <v>157</v>
      </c>
      <c r="AW173" s="54">
        <v>157</v>
      </c>
      <c r="AX173" s="54">
        <v>148</v>
      </c>
      <c r="AY173" s="54">
        <v>142</v>
      </c>
      <c r="AZ173" s="429">
        <f t="shared" si="101"/>
        <v>771</v>
      </c>
      <c r="BA173" s="54"/>
      <c r="BB173" s="54"/>
      <c r="BC173" s="429">
        <f t="shared" si="102"/>
        <v>0</v>
      </c>
      <c r="BD173" s="55">
        <v>487</v>
      </c>
      <c r="BE173" s="55">
        <v>0</v>
      </c>
      <c r="BF173" s="143">
        <v>23</v>
      </c>
      <c r="BG173" s="42">
        <v>142</v>
      </c>
      <c r="BI173" s="45"/>
      <c r="BJ173" s="142" t="s">
        <v>59</v>
      </c>
      <c r="BK173" s="55">
        <v>141</v>
      </c>
      <c r="BL173" s="103">
        <v>292</v>
      </c>
      <c r="BM173" s="102">
        <v>92</v>
      </c>
      <c r="BN173" s="55"/>
      <c r="BO173" s="42">
        <f t="shared" si="104"/>
        <v>525</v>
      </c>
      <c r="BP173" s="42">
        <v>270</v>
      </c>
      <c r="BQ173" s="55"/>
      <c r="BR173" s="55"/>
      <c r="BS173" s="102">
        <v>2</v>
      </c>
      <c r="BT173" s="240">
        <v>2</v>
      </c>
    </row>
    <row r="174" spans="1:72" ht="15" customHeight="1">
      <c r="A174" s="131" t="s">
        <v>177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40"/>
      <c r="M174" s="40"/>
      <c r="N174" s="55"/>
      <c r="O174" s="55"/>
      <c r="P174" s="55"/>
      <c r="Q174" s="55"/>
      <c r="R174" s="55"/>
      <c r="S174" s="55"/>
      <c r="T174" s="429"/>
      <c r="U174" s="432"/>
      <c r="V174" s="45"/>
      <c r="W174" s="131" t="s">
        <v>177</v>
      </c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191"/>
      <c r="AI174" s="191"/>
      <c r="AJ174" s="55"/>
      <c r="AK174" s="55"/>
      <c r="AL174" s="55"/>
      <c r="AM174" s="55"/>
      <c r="AN174" s="55"/>
      <c r="AO174" s="55"/>
      <c r="AP174" s="429"/>
      <c r="AQ174" s="576"/>
      <c r="AR174" s="432"/>
      <c r="AS174" s="45"/>
      <c r="AT174" s="131" t="s">
        <v>177</v>
      </c>
      <c r="AU174" s="54"/>
      <c r="AV174" s="54"/>
      <c r="AW174" s="54"/>
      <c r="AX174" s="54"/>
      <c r="AY174" s="54"/>
      <c r="AZ174" s="429"/>
      <c r="BA174" s="54"/>
      <c r="BB174" s="54"/>
      <c r="BC174" s="429"/>
      <c r="BD174" s="55"/>
      <c r="BE174" s="55"/>
      <c r="BF174" s="143"/>
      <c r="BG174" s="42"/>
      <c r="BI174" s="45"/>
      <c r="BJ174" s="131" t="s">
        <v>177</v>
      </c>
      <c r="BK174" s="55"/>
      <c r="BL174" s="241"/>
      <c r="BM174" s="241"/>
      <c r="BN174" s="55"/>
      <c r="BO174" s="42"/>
      <c r="BP174" s="42"/>
      <c r="BQ174" s="55"/>
      <c r="BR174" s="55"/>
      <c r="BS174" s="241"/>
      <c r="BT174" s="242"/>
    </row>
    <row r="175" spans="1:72" ht="15" customHeight="1">
      <c r="A175" s="142" t="s">
        <v>132</v>
      </c>
      <c r="B175" s="55">
        <v>17348</v>
      </c>
      <c r="C175" s="55">
        <v>8495</v>
      </c>
      <c r="D175" s="55">
        <v>9506</v>
      </c>
      <c r="E175" s="55">
        <v>4513</v>
      </c>
      <c r="F175" s="55">
        <v>7054</v>
      </c>
      <c r="G175" s="55">
        <v>3430</v>
      </c>
      <c r="H175" s="55">
        <v>4027</v>
      </c>
      <c r="I175" s="55">
        <v>1966</v>
      </c>
      <c r="J175" s="55">
        <v>3144</v>
      </c>
      <c r="K175" s="55">
        <v>1495</v>
      </c>
      <c r="L175" s="40">
        <f t="shared" si="103"/>
        <v>41079</v>
      </c>
      <c r="M175" s="40">
        <f t="shared" si="103"/>
        <v>19899</v>
      </c>
      <c r="N175" s="55">
        <v>0</v>
      </c>
      <c r="O175" s="55"/>
      <c r="P175" s="55">
        <v>0</v>
      </c>
      <c r="Q175" s="55">
        <v>0</v>
      </c>
      <c r="R175" s="55"/>
      <c r="S175" s="55">
        <v>0</v>
      </c>
      <c r="T175" s="429">
        <f>N175+Q175</f>
        <v>0</v>
      </c>
      <c r="U175" s="432">
        <f>P175+S175</f>
        <v>0</v>
      </c>
      <c r="V175" s="45"/>
      <c r="W175" s="142" t="s">
        <v>132</v>
      </c>
      <c r="X175" s="55">
        <v>6089</v>
      </c>
      <c r="Y175" s="55">
        <v>2902</v>
      </c>
      <c r="Z175" s="55">
        <v>3278</v>
      </c>
      <c r="AA175" s="55">
        <v>1518</v>
      </c>
      <c r="AB175" s="55">
        <v>2315</v>
      </c>
      <c r="AC175" s="55">
        <v>1118</v>
      </c>
      <c r="AD175" s="55">
        <v>1176</v>
      </c>
      <c r="AE175" s="55">
        <v>564</v>
      </c>
      <c r="AF175" s="55">
        <v>1249</v>
      </c>
      <c r="AG175" s="55">
        <v>593</v>
      </c>
      <c r="AH175" s="191">
        <f t="shared" si="100"/>
        <v>14107</v>
      </c>
      <c r="AI175" s="191">
        <f t="shared" si="100"/>
        <v>6695</v>
      </c>
      <c r="AJ175" s="55">
        <v>0</v>
      </c>
      <c r="AK175" s="55"/>
      <c r="AL175" s="55">
        <v>0</v>
      </c>
      <c r="AM175" s="55">
        <v>0</v>
      </c>
      <c r="AN175" s="55"/>
      <c r="AO175" s="55">
        <v>0</v>
      </c>
      <c r="AP175" s="429">
        <f>AJ175+AM175</f>
        <v>0</v>
      </c>
      <c r="AQ175" s="576"/>
      <c r="AR175" s="432">
        <f>AL175+AO175</f>
        <v>0</v>
      </c>
      <c r="AS175" s="45"/>
      <c r="AT175" s="142" t="s">
        <v>132</v>
      </c>
      <c r="AU175" s="54">
        <v>399</v>
      </c>
      <c r="AV175" s="54">
        <v>387</v>
      </c>
      <c r="AW175" s="54">
        <v>359</v>
      </c>
      <c r="AX175" s="54">
        <v>257</v>
      </c>
      <c r="AY175" s="54">
        <v>212</v>
      </c>
      <c r="AZ175" s="429">
        <f t="shared" si="101"/>
        <v>1614</v>
      </c>
      <c r="BA175" s="54"/>
      <c r="BB175" s="54"/>
      <c r="BC175" s="429">
        <f t="shared" si="102"/>
        <v>0</v>
      </c>
      <c r="BD175" s="55">
        <v>906</v>
      </c>
      <c r="BE175" s="55">
        <v>0</v>
      </c>
      <c r="BF175" s="143">
        <v>77</v>
      </c>
      <c r="BG175" s="42">
        <v>380</v>
      </c>
      <c r="BI175" s="45"/>
      <c r="BJ175" s="142" t="s">
        <v>132</v>
      </c>
      <c r="BK175" s="55">
        <v>214</v>
      </c>
      <c r="BL175" s="102">
        <v>552</v>
      </c>
      <c r="BM175" s="102">
        <v>202</v>
      </c>
      <c r="BN175" s="55"/>
      <c r="BO175" s="42">
        <f t="shared" si="104"/>
        <v>968</v>
      </c>
      <c r="BP175" s="42">
        <v>423</v>
      </c>
      <c r="BQ175" s="55"/>
      <c r="BR175" s="55"/>
      <c r="BS175" s="102">
        <v>4</v>
      </c>
      <c r="BT175" s="240">
        <v>1</v>
      </c>
    </row>
    <row r="176" spans="1:72" ht="15" customHeight="1">
      <c r="A176" s="142" t="s">
        <v>133</v>
      </c>
      <c r="B176" s="55">
        <v>16369</v>
      </c>
      <c r="C176" s="55">
        <v>8012</v>
      </c>
      <c r="D176" s="55">
        <v>10060</v>
      </c>
      <c r="E176" s="55">
        <v>4974</v>
      </c>
      <c r="F176" s="55">
        <v>7378</v>
      </c>
      <c r="G176" s="55">
        <v>3576</v>
      </c>
      <c r="H176" s="55">
        <v>4514</v>
      </c>
      <c r="I176" s="55">
        <v>2222</v>
      </c>
      <c r="J176" s="55">
        <v>3297</v>
      </c>
      <c r="K176" s="55">
        <v>1557</v>
      </c>
      <c r="L176" s="40">
        <f t="shared" si="103"/>
        <v>41618</v>
      </c>
      <c r="M176" s="40">
        <f t="shared" si="103"/>
        <v>20341</v>
      </c>
      <c r="N176" s="55">
        <v>0</v>
      </c>
      <c r="O176" s="55"/>
      <c r="P176" s="55">
        <v>0</v>
      </c>
      <c r="Q176" s="55">
        <v>0</v>
      </c>
      <c r="R176" s="55"/>
      <c r="S176" s="55">
        <v>0</v>
      </c>
      <c r="T176" s="429">
        <f>N176+Q176</f>
        <v>0</v>
      </c>
      <c r="U176" s="432">
        <f>P176+S176</f>
        <v>0</v>
      </c>
      <c r="V176" s="45"/>
      <c r="W176" s="142" t="s">
        <v>133</v>
      </c>
      <c r="X176" s="55">
        <v>1160</v>
      </c>
      <c r="Y176" s="55">
        <v>537</v>
      </c>
      <c r="Z176" s="55">
        <v>2781</v>
      </c>
      <c r="AA176" s="55">
        <v>1347</v>
      </c>
      <c r="AB176" s="55">
        <v>2080</v>
      </c>
      <c r="AC176" s="55">
        <v>998</v>
      </c>
      <c r="AD176" s="55">
        <v>352</v>
      </c>
      <c r="AE176" s="55">
        <v>176</v>
      </c>
      <c r="AF176" s="55">
        <v>492</v>
      </c>
      <c r="AG176" s="55">
        <v>215</v>
      </c>
      <c r="AH176" s="191">
        <f t="shared" si="100"/>
        <v>6865</v>
      </c>
      <c r="AI176" s="191">
        <f t="shared" si="100"/>
        <v>3273</v>
      </c>
      <c r="AJ176" s="55">
        <v>0</v>
      </c>
      <c r="AK176" s="55"/>
      <c r="AL176" s="55">
        <v>0</v>
      </c>
      <c r="AM176" s="55">
        <v>0</v>
      </c>
      <c r="AN176" s="55"/>
      <c r="AO176" s="55">
        <v>0</v>
      </c>
      <c r="AP176" s="429">
        <f>AJ176+AM176</f>
        <v>0</v>
      </c>
      <c r="AQ176" s="576"/>
      <c r="AR176" s="432">
        <f>AL176+AO176</f>
        <v>0</v>
      </c>
      <c r="AS176" s="45"/>
      <c r="AT176" s="142" t="s">
        <v>133</v>
      </c>
      <c r="AU176" s="54">
        <v>295</v>
      </c>
      <c r="AV176" s="54">
        <v>271</v>
      </c>
      <c r="AW176" s="54">
        <v>251</v>
      </c>
      <c r="AX176" s="54">
        <v>222</v>
      </c>
      <c r="AY176" s="54">
        <v>206</v>
      </c>
      <c r="AZ176" s="429">
        <f t="shared" si="101"/>
        <v>1245</v>
      </c>
      <c r="BA176" s="54"/>
      <c r="BB176" s="54"/>
      <c r="BC176" s="429">
        <f t="shared" si="102"/>
        <v>0</v>
      </c>
      <c r="BD176" s="55">
        <v>727</v>
      </c>
      <c r="BE176" s="55">
        <v>0</v>
      </c>
      <c r="BF176" s="143">
        <v>62</v>
      </c>
      <c r="BG176" s="42">
        <v>241</v>
      </c>
      <c r="BI176" s="45"/>
      <c r="BJ176" s="142" t="s">
        <v>133</v>
      </c>
      <c r="BK176" s="55">
        <v>245</v>
      </c>
      <c r="BL176" s="102">
        <v>557</v>
      </c>
      <c r="BM176" s="102">
        <v>221</v>
      </c>
      <c r="BN176" s="55"/>
      <c r="BO176" s="42">
        <f t="shared" si="104"/>
        <v>1023</v>
      </c>
      <c r="BP176" s="42">
        <v>341</v>
      </c>
      <c r="BQ176" s="55"/>
      <c r="BR176" s="55"/>
      <c r="BS176" s="102">
        <v>8</v>
      </c>
      <c r="BT176" s="240">
        <v>2</v>
      </c>
    </row>
    <row r="177" spans="1:72" ht="15" customHeight="1">
      <c r="A177" s="142" t="s">
        <v>134</v>
      </c>
      <c r="B177" s="55">
        <v>34107</v>
      </c>
      <c r="C177" s="55">
        <v>16925</v>
      </c>
      <c r="D177" s="55">
        <v>18955</v>
      </c>
      <c r="E177" s="55">
        <v>9499</v>
      </c>
      <c r="F177" s="55">
        <v>14402</v>
      </c>
      <c r="G177" s="55">
        <v>7143</v>
      </c>
      <c r="H177" s="55">
        <v>9497</v>
      </c>
      <c r="I177" s="55">
        <v>4636</v>
      </c>
      <c r="J177" s="55">
        <v>6511</v>
      </c>
      <c r="K177" s="55">
        <v>3199</v>
      </c>
      <c r="L177" s="40">
        <f t="shared" si="103"/>
        <v>83472</v>
      </c>
      <c r="M177" s="40">
        <f t="shared" si="103"/>
        <v>41402</v>
      </c>
      <c r="N177" s="55">
        <v>0</v>
      </c>
      <c r="O177" s="55"/>
      <c r="P177" s="55">
        <v>0</v>
      </c>
      <c r="Q177" s="55">
        <v>0</v>
      </c>
      <c r="R177" s="55"/>
      <c r="S177" s="55">
        <v>0</v>
      </c>
      <c r="T177" s="429">
        <f>N177+Q177</f>
        <v>0</v>
      </c>
      <c r="U177" s="432">
        <f>P177+S177</f>
        <v>0</v>
      </c>
      <c r="V177" s="45"/>
      <c r="W177" s="142" t="s">
        <v>134</v>
      </c>
      <c r="X177" s="55">
        <v>8940</v>
      </c>
      <c r="Y177" s="55">
        <v>4407</v>
      </c>
      <c r="Z177" s="55">
        <v>5399</v>
      </c>
      <c r="AA177" s="55">
        <v>2679</v>
      </c>
      <c r="AB177" s="55">
        <v>3959</v>
      </c>
      <c r="AC177" s="55">
        <v>1879</v>
      </c>
      <c r="AD177" s="55">
        <v>2364</v>
      </c>
      <c r="AE177" s="55">
        <v>1129</v>
      </c>
      <c r="AF177" s="55">
        <v>1892</v>
      </c>
      <c r="AG177" s="55">
        <v>907</v>
      </c>
      <c r="AH177" s="191">
        <f t="shared" si="100"/>
        <v>22554</v>
      </c>
      <c r="AI177" s="191">
        <f t="shared" si="100"/>
        <v>11001</v>
      </c>
      <c r="AJ177" s="55">
        <v>0</v>
      </c>
      <c r="AK177" s="55"/>
      <c r="AL177" s="55">
        <v>0</v>
      </c>
      <c r="AM177" s="55">
        <v>0</v>
      </c>
      <c r="AN177" s="55"/>
      <c r="AO177" s="55">
        <v>0</v>
      </c>
      <c r="AP177" s="429">
        <f>AJ177+AM177</f>
        <v>0</v>
      </c>
      <c r="AQ177" s="576"/>
      <c r="AR177" s="432">
        <f>AL177+AO177</f>
        <v>0</v>
      </c>
      <c r="AS177" s="45"/>
      <c r="AT177" s="142" t="s">
        <v>134</v>
      </c>
      <c r="AU177" s="54">
        <v>604</v>
      </c>
      <c r="AV177" s="54">
        <v>515</v>
      </c>
      <c r="AW177" s="54">
        <v>466</v>
      </c>
      <c r="AX177" s="54">
        <v>380</v>
      </c>
      <c r="AY177" s="54">
        <v>319</v>
      </c>
      <c r="AZ177" s="429">
        <f t="shared" si="101"/>
        <v>2284</v>
      </c>
      <c r="BA177" s="54"/>
      <c r="BB177" s="54"/>
      <c r="BC177" s="429">
        <f t="shared" si="102"/>
        <v>0</v>
      </c>
      <c r="BD177" s="55">
        <v>1551</v>
      </c>
      <c r="BE177" s="55">
        <v>0</v>
      </c>
      <c r="BF177" s="143">
        <v>68</v>
      </c>
      <c r="BG177" s="344">
        <v>465</v>
      </c>
      <c r="BI177" s="45"/>
      <c r="BJ177" s="142" t="s">
        <v>134</v>
      </c>
      <c r="BK177" s="55">
        <v>515</v>
      </c>
      <c r="BL177" s="102">
        <v>973</v>
      </c>
      <c r="BM177" s="102">
        <v>389</v>
      </c>
      <c r="BN177" s="55"/>
      <c r="BO177" s="42">
        <f t="shared" si="104"/>
        <v>1877</v>
      </c>
      <c r="BP177" s="42">
        <v>772</v>
      </c>
      <c r="BQ177" s="55"/>
      <c r="BR177" s="55"/>
      <c r="BS177" s="102">
        <v>23</v>
      </c>
      <c r="BT177" s="240">
        <v>16</v>
      </c>
    </row>
    <row r="178" spans="1:72" ht="15" customHeight="1">
      <c r="A178" s="142" t="s">
        <v>135</v>
      </c>
      <c r="B178" s="55">
        <v>26477</v>
      </c>
      <c r="C178" s="55">
        <v>13003</v>
      </c>
      <c r="D178" s="55">
        <v>12622</v>
      </c>
      <c r="E178" s="55">
        <v>6082</v>
      </c>
      <c r="F178" s="55">
        <v>8938</v>
      </c>
      <c r="G178" s="55">
        <v>4238</v>
      </c>
      <c r="H178" s="55">
        <v>5118</v>
      </c>
      <c r="I178" s="55">
        <v>2470</v>
      </c>
      <c r="J178" s="55">
        <v>3247</v>
      </c>
      <c r="K178" s="55">
        <v>1502</v>
      </c>
      <c r="L178" s="40">
        <f t="shared" si="103"/>
        <v>56402</v>
      </c>
      <c r="M178" s="40">
        <f t="shared" si="103"/>
        <v>27295</v>
      </c>
      <c r="N178" s="55">
        <v>0</v>
      </c>
      <c r="O178" s="55"/>
      <c r="P178" s="55">
        <v>0</v>
      </c>
      <c r="Q178" s="55">
        <v>0</v>
      </c>
      <c r="R178" s="55"/>
      <c r="S178" s="55">
        <v>0</v>
      </c>
      <c r="T178" s="429">
        <f>N178+Q178</f>
        <v>0</v>
      </c>
      <c r="U178" s="432">
        <f>P178+S178</f>
        <v>0</v>
      </c>
      <c r="V178" s="45"/>
      <c r="W178" s="142" t="s">
        <v>135</v>
      </c>
      <c r="X178" s="55">
        <v>10816</v>
      </c>
      <c r="Y178" s="55">
        <v>5247</v>
      </c>
      <c r="Z178" s="55">
        <v>5046</v>
      </c>
      <c r="AA178" s="55">
        <v>2374</v>
      </c>
      <c r="AB178" s="55">
        <v>3432</v>
      </c>
      <c r="AC178" s="55">
        <v>1628</v>
      </c>
      <c r="AD178" s="55">
        <v>1553</v>
      </c>
      <c r="AE178" s="55">
        <v>724</v>
      </c>
      <c r="AF178" s="55">
        <v>977</v>
      </c>
      <c r="AG178" s="55">
        <v>409</v>
      </c>
      <c r="AH178" s="191">
        <f t="shared" si="100"/>
        <v>21824</v>
      </c>
      <c r="AI178" s="191">
        <f t="shared" si="100"/>
        <v>10382</v>
      </c>
      <c r="AJ178" s="55">
        <v>0</v>
      </c>
      <c r="AK178" s="55"/>
      <c r="AL178" s="55">
        <v>0</v>
      </c>
      <c r="AM178" s="55">
        <v>0</v>
      </c>
      <c r="AN178" s="55"/>
      <c r="AO178" s="55">
        <v>0</v>
      </c>
      <c r="AP178" s="429">
        <f>AJ178+AM178</f>
        <v>0</v>
      </c>
      <c r="AQ178" s="576"/>
      <c r="AR178" s="432">
        <f>AL178+AO178</f>
        <v>0</v>
      </c>
      <c r="AS178" s="45"/>
      <c r="AT178" s="142" t="s">
        <v>135</v>
      </c>
      <c r="AU178" s="54">
        <v>499</v>
      </c>
      <c r="AV178" s="54">
        <v>465</v>
      </c>
      <c r="AW178" s="54">
        <v>430</v>
      </c>
      <c r="AX178" s="54">
        <v>299</v>
      </c>
      <c r="AY178" s="54">
        <v>220</v>
      </c>
      <c r="AZ178" s="429">
        <f t="shared" si="101"/>
        <v>1913</v>
      </c>
      <c r="BA178" s="54"/>
      <c r="BB178" s="54"/>
      <c r="BC178" s="429">
        <f t="shared" si="102"/>
        <v>0</v>
      </c>
      <c r="BD178" s="55">
        <v>999</v>
      </c>
      <c r="BE178" s="55"/>
      <c r="BF178" s="143">
        <v>36</v>
      </c>
      <c r="BG178" s="42">
        <v>453</v>
      </c>
      <c r="BI178" s="45"/>
      <c r="BJ178" s="142" t="s">
        <v>135</v>
      </c>
      <c r="BK178" s="55">
        <v>413</v>
      </c>
      <c r="BL178" s="102">
        <v>655</v>
      </c>
      <c r="BM178" s="102">
        <v>190</v>
      </c>
      <c r="BN178" s="55"/>
      <c r="BO178" s="42">
        <f t="shared" si="104"/>
        <v>1258</v>
      </c>
      <c r="BP178" s="42">
        <v>573</v>
      </c>
      <c r="BQ178" s="55"/>
      <c r="BR178" s="55"/>
      <c r="BS178" s="102">
        <v>14</v>
      </c>
      <c r="BT178" s="240">
        <v>8</v>
      </c>
    </row>
    <row r="179" spans="1:72" ht="15" customHeight="1">
      <c r="A179" s="142" t="s">
        <v>60</v>
      </c>
      <c r="B179" s="55">
        <v>35420</v>
      </c>
      <c r="C179" s="55">
        <v>17355</v>
      </c>
      <c r="D179" s="55">
        <v>16210</v>
      </c>
      <c r="E179" s="55">
        <v>7803</v>
      </c>
      <c r="F179" s="55">
        <v>11506</v>
      </c>
      <c r="G179" s="55">
        <v>5493</v>
      </c>
      <c r="H179" s="55">
        <v>6528</v>
      </c>
      <c r="I179" s="55">
        <v>3105</v>
      </c>
      <c r="J179" s="55">
        <v>5051</v>
      </c>
      <c r="K179" s="55">
        <v>2306</v>
      </c>
      <c r="L179" s="40">
        <f t="shared" si="103"/>
        <v>74715</v>
      </c>
      <c r="M179" s="40">
        <f t="shared" si="103"/>
        <v>36062</v>
      </c>
      <c r="N179" s="55">
        <v>0</v>
      </c>
      <c r="O179" s="55"/>
      <c r="P179" s="55">
        <v>0</v>
      </c>
      <c r="Q179" s="55">
        <v>0</v>
      </c>
      <c r="R179" s="55"/>
      <c r="S179" s="55">
        <v>0</v>
      </c>
      <c r="T179" s="429">
        <f>N179+Q179</f>
        <v>0</v>
      </c>
      <c r="U179" s="432">
        <f>P179+S179</f>
        <v>0</v>
      </c>
      <c r="V179" s="45"/>
      <c r="W179" s="142" t="s">
        <v>60</v>
      </c>
      <c r="X179" s="55">
        <v>13843</v>
      </c>
      <c r="Y179" s="55">
        <v>6671</v>
      </c>
      <c r="Z179" s="55">
        <v>6213</v>
      </c>
      <c r="AA179" s="55">
        <v>2976</v>
      </c>
      <c r="AB179" s="55">
        <v>4324</v>
      </c>
      <c r="AC179" s="55">
        <v>2025</v>
      </c>
      <c r="AD179" s="55">
        <v>1949</v>
      </c>
      <c r="AE179" s="55">
        <v>941</v>
      </c>
      <c r="AF179" s="55">
        <v>2030</v>
      </c>
      <c r="AG179" s="55">
        <v>914</v>
      </c>
      <c r="AH179" s="191">
        <f t="shared" si="100"/>
        <v>28359</v>
      </c>
      <c r="AI179" s="191">
        <f t="shared" si="100"/>
        <v>13527</v>
      </c>
      <c r="AJ179" s="55">
        <v>0</v>
      </c>
      <c r="AK179" s="55"/>
      <c r="AL179" s="55">
        <v>0</v>
      </c>
      <c r="AM179" s="55">
        <v>0</v>
      </c>
      <c r="AN179" s="55"/>
      <c r="AO179" s="55">
        <v>0</v>
      </c>
      <c r="AP179" s="429">
        <f>AJ179+AM179</f>
        <v>0</v>
      </c>
      <c r="AQ179" s="576"/>
      <c r="AR179" s="432">
        <f>AL179+AO179</f>
        <v>0</v>
      </c>
      <c r="AS179" s="45"/>
      <c r="AT179" s="142" t="s">
        <v>60</v>
      </c>
      <c r="AU179" s="54">
        <v>580</v>
      </c>
      <c r="AV179" s="54">
        <v>513</v>
      </c>
      <c r="AW179" s="54">
        <v>457</v>
      </c>
      <c r="AX179" s="54">
        <v>329</v>
      </c>
      <c r="AY179" s="54">
        <v>259</v>
      </c>
      <c r="AZ179" s="429">
        <f t="shared" si="101"/>
        <v>2138</v>
      </c>
      <c r="BA179" s="54"/>
      <c r="BB179" s="54"/>
      <c r="BC179" s="429">
        <f t="shared" si="102"/>
        <v>0</v>
      </c>
      <c r="BD179" s="55">
        <v>1379</v>
      </c>
      <c r="BE179" s="55">
        <v>0</v>
      </c>
      <c r="BF179" s="143">
        <v>95</v>
      </c>
      <c r="BG179" s="42">
        <v>503</v>
      </c>
      <c r="BI179" s="45"/>
      <c r="BJ179" s="142" t="s">
        <v>60</v>
      </c>
      <c r="BK179" s="55">
        <v>392</v>
      </c>
      <c r="BL179" s="102">
        <v>847</v>
      </c>
      <c r="BM179" s="102">
        <v>347</v>
      </c>
      <c r="BN179" s="55"/>
      <c r="BO179" s="42">
        <f t="shared" si="104"/>
        <v>1586</v>
      </c>
      <c r="BP179" s="42">
        <v>513</v>
      </c>
      <c r="BQ179" s="102">
        <v>58</v>
      </c>
      <c r="BR179" s="55"/>
      <c r="BS179" s="102">
        <v>6</v>
      </c>
      <c r="BT179" s="240">
        <v>2</v>
      </c>
    </row>
    <row r="180" spans="1:72" ht="15" customHeight="1" thickBot="1">
      <c r="A180" s="146" t="s">
        <v>136</v>
      </c>
      <c r="B180" s="149">
        <v>11569</v>
      </c>
      <c r="C180" s="149">
        <v>5774</v>
      </c>
      <c r="D180" s="149">
        <v>7455</v>
      </c>
      <c r="E180" s="149">
        <v>3621</v>
      </c>
      <c r="F180" s="149">
        <v>6077</v>
      </c>
      <c r="G180" s="149">
        <v>3016</v>
      </c>
      <c r="H180" s="149">
        <v>4474</v>
      </c>
      <c r="I180" s="149">
        <v>2254</v>
      </c>
      <c r="J180" s="149">
        <v>3362</v>
      </c>
      <c r="K180" s="149">
        <v>1636</v>
      </c>
      <c r="L180" s="308">
        <f t="shared" si="103"/>
        <v>32937</v>
      </c>
      <c r="M180" s="308">
        <f t="shared" si="103"/>
        <v>16301</v>
      </c>
      <c r="N180" s="152">
        <v>1641</v>
      </c>
      <c r="O180" s="152"/>
      <c r="P180" s="152">
        <v>784</v>
      </c>
      <c r="Q180" s="152">
        <v>1536</v>
      </c>
      <c r="R180" s="152"/>
      <c r="S180" s="152">
        <v>713</v>
      </c>
      <c r="T180" s="148">
        <f>N180+Q180</f>
        <v>3177</v>
      </c>
      <c r="U180" s="244">
        <f>P180+S180</f>
        <v>1497</v>
      </c>
      <c r="V180" s="45"/>
      <c r="W180" s="146" t="s">
        <v>136</v>
      </c>
      <c r="X180" s="149">
        <v>2757</v>
      </c>
      <c r="Y180" s="149">
        <v>1353</v>
      </c>
      <c r="Z180" s="149">
        <v>2165</v>
      </c>
      <c r="AA180" s="149">
        <v>1040</v>
      </c>
      <c r="AB180" s="149">
        <v>1720</v>
      </c>
      <c r="AC180" s="149">
        <v>809</v>
      </c>
      <c r="AD180" s="149">
        <v>1064</v>
      </c>
      <c r="AE180" s="149">
        <v>536</v>
      </c>
      <c r="AF180" s="149">
        <v>862</v>
      </c>
      <c r="AG180" s="149">
        <v>391</v>
      </c>
      <c r="AH180" s="188">
        <f t="shared" si="100"/>
        <v>8568</v>
      </c>
      <c r="AI180" s="188">
        <f t="shared" si="100"/>
        <v>4129</v>
      </c>
      <c r="AJ180" s="152">
        <v>388</v>
      </c>
      <c r="AK180" s="152"/>
      <c r="AL180" s="152">
        <v>177</v>
      </c>
      <c r="AM180" s="152">
        <v>333</v>
      </c>
      <c r="AN180" s="152"/>
      <c r="AO180" s="152">
        <v>152</v>
      </c>
      <c r="AP180" s="148">
        <f>AJ180+AM180</f>
        <v>721</v>
      </c>
      <c r="AQ180" s="577"/>
      <c r="AR180" s="244">
        <f>AL180+AO180</f>
        <v>329</v>
      </c>
      <c r="AS180" s="45"/>
      <c r="AT180" s="146" t="s">
        <v>136</v>
      </c>
      <c r="AU180" s="147">
        <v>210</v>
      </c>
      <c r="AV180" s="147">
        <v>199</v>
      </c>
      <c r="AW180" s="147">
        <v>199</v>
      </c>
      <c r="AX180" s="147">
        <v>182</v>
      </c>
      <c r="AY180" s="147">
        <v>160</v>
      </c>
      <c r="AZ180" s="148">
        <f t="shared" si="101"/>
        <v>950</v>
      </c>
      <c r="BA180" s="152">
        <v>39</v>
      </c>
      <c r="BB180" s="152">
        <v>40</v>
      </c>
      <c r="BC180" s="148">
        <f t="shared" si="102"/>
        <v>79</v>
      </c>
      <c r="BD180" s="149">
        <v>654</v>
      </c>
      <c r="BE180" s="149">
        <v>59</v>
      </c>
      <c r="BF180" s="150">
        <v>16</v>
      </c>
      <c r="BG180" s="339">
        <v>181</v>
      </c>
      <c r="BI180" s="45"/>
      <c r="BJ180" s="146" t="s">
        <v>136</v>
      </c>
      <c r="BK180" s="149">
        <v>175</v>
      </c>
      <c r="BL180" s="154">
        <v>459</v>
      </c>
      <c r="BM180" s="154">
        <v>155</v>
      </c>
      <c r="BN180" s="149"/>
      <c r="BO180" s="339">
        <f t="shared" si="104"/>
        <v>789</v>
      </c>
      <c r="BP180" s="149">
        <v>355</v>
      </c>
      <c r="BQ180" s="149"/>
      <c r="BR180" s="149"/>
      <c r="BS180" s="154">
        <v>4</v>
      </c>
      <c r="BT180" s="245">
        <v>1</v>
      </c>
    </row>
  </sheetData>
  <mergeCells count="184">
    <mergeCell ref="BJ145:BJ146"/>
    <mergeCell ref="BK145:BP145"/>
    <mergeCell ref="BQ145:BR145"/>
    <mergeCell ref="BS145:BT145"/>
    <mergeCell ref="AM145:AO145"/>
    <mergeCell ref="AP145:AR145"/>
    <mergeCell ref="AT145:AT146"/>
    <mergeCell ref="AU145:BC145"/>
    <mergeCell ref="BD145:BF145"/>
    <mergeCell ref="BG145:BG146"/>
    <mergeCell ref="Z145:AA145"/>
    <mergeCell ref="AB145:AC145"/>
    <mergeCell ref="AD145:AE145"/>
    <mergeCell ref="AF145:AG145"/>
    <mergeCell ref="AH145:AI145"/>
    <mergeCell ref="AJ145:AL145"/>
    <mergeCell ref="L145:M145"/>
    <mergeCell ref="N145:P145"/>
    <mergeCell ref="Q145:S145"/>
    <mergeCell ref="T145:U145"/>
    <mergeCell ref="W145:W146"/>
    <mergeCell ref="X145:Y145"/>
    <mergeCell ref="A144:S144"/>
    <mergeCell ref="W144:AO144"/>
    <mergeCell ref="AT144:BG144"/>
    <mergeCell ref="BJ144:BT144"/>
    <mergeCell ref="A145:A146"/>
    <mergeCell ref="B145:C145"/>
    <mergeCell ref="D145:E145"/>
    <mergeCell ref="F145:G145"/>
    <mergeCell ref="H145:I145"/>
    <mergeCell ref="J145:K145"/>
    <mergeCell ref="BJ103:BJ104"/>
    <mergeCell ref="BK103:BP103"/>
    <mergeCell ref="BQ103:BR103"/>
    <mergeCell ref="BS103:BT103"/>
    <mergeCell ref="A143:S143"/>
    <mergeCell ref="W143:AO143"/>
    <mergeCell ref="AT143:BG143"/>
    <mergeCell ref="BJ143:BT143"/>
    <mergeCell ref="AM103:AO103"/>
    <mergeCell ref="AP103:AR103"/>
    <mergeCell ref="AT103:AT104"/>
    <mergeCell ref="AU103:BC103"/>
    <mergeCell ref="BD103:BF103"/>
    <mergeCell ref="BG103:BG104"/>
    <mergeCell ref="Z103:AA103"/>
    <mergeCell ref="AB103:AC103"/>
    <mergeCell ref="AD103:AE103"/>
    <mergeCell ref="AF103:AG103"/>
    <mergeCell ref="AH103:AI103"/>
    <mergeCell ref="AJ103:AL103"/>
    <mergeCell ref="L103:M103"/>
    <mergeCell ref="N103:P103"/>
    <mergeCell ref="Q103:S103"/>
    <mergeCell ref="T103:U103"/>
    <mergeCell ref="W103:W104"/>
    <mergeCell ref="X103:Y103"/>
    <mergeCell ref="A102:S102"/>
    <mergeCell ref="W102:AO102"/>
    <mergeCell ref="AT102:BG102"/>
    <mergeCell ref="BJ102:BT102"/>
    <mergeCell ref="A103:A104"/>
    <mergeCell ref="B103:C103"/>
    <mergeCell ref="D103:E103"/>
    <mergeCell ref="F103:G103"/>
    <mergeCell ref="H103:I103"/>
    <mergeCell ref="J103:K103"/>
    <mergeCell ref="BJ67:BJ68"/>
    <mergeCell ref="BK67:BP67"/>
    <mergeCell ref="BQ67:BR67"/>
    <mergeCell ref="BS67:BT67"/>
    <mergeCell ref="A101:S101"/>
    <mergeCell ref="W101:AO101"/>
    <mergeCell ref="AT101:BG101"/>
    <mergeCell ref="BJ101:BT101"/>
    <mergeCell ref="AM67:AO67"/>
    <mergeCell ref="AP67:AR67"/>
    <mergeCell ref="AT67:AT68"/>
    <mergeCell ref="AU67:BC67"/>
    <mergeCell ref="BD67:BF67"/>
    <mergeCell ref="BG67:BG68"/>
    <mergeCell ref="Z67:AA67"/>
    <mergeCell ref="AB67:AC67"/>
    <mergeCell ref="AD67:AE67"/>
    <mergeCell ref="AF67:AG67"/>
    <mergeCell ref="AH67:AI67"/>
    <mergeCell ref="AJ67:AL67"/>
    <mergeCell ref="L67:M67"/>
    <mergeCell ref="N67:P67"/>
    <mergeCell ref="Q67:S67"/>
    <mergeCell ref="T67:U67"/>
    <mergeCell ref="W67:W68"/>
    <mergeCell ref="X67:Y67"/>
    <mergeCell ref="A66:S66"/>
    <mergeCell ref="W66:AO66"/>
    <mergeCell ref="AT66:BG66"/>
    <mergeCell ref="BJ66:BT66"/>
    <mergeCell ref="A67:A68"/>
    <mergeCell ref="B67:C67"/>
    <mergeCell ref="D67:E67"/>
    <mergeCell ref="F67:G67"/>
    <mergeCell ref="H67:I67"/>
    <mergeCell ref="J67:K67"/>
    <mergeCell ref="BJ31:BJ32"/>
    <mergeCell ref="BK31:BP31"/>
    <mergeCell ref="BQ31:BR31"/>
    <mergeCell ref="BS31:BT31"/>
    <mergeCell ref="A65:S65"/>
    <mergeCell ref="W65:AO65"/>
    <mergeCell ref="AT65:BG65"/>
    <mergeCell ref="BJ65:BT65"/>
    <mergeCell ref="AM31:AO31"/>
    <mergeCell ref="AP31:AR31"/>
    <mergeCell ref="AT31:AT32"/>
    <mergeCell ref="AU31:BC31"/>
    <mergeCell ref="BD31:BF31"/>
    <mergeCell ref="BG31:BG32"/>
    <mergeCell ref="Z31:AA31"/>
    <mergeCell ref="AB31:AC31"/>
    <mergeCell ref="AD31:AE31"/>
    <mergeCell ref="AF31:AG31"/>
    <mergeCell ref="AH31:AI31"/>
    <mergeCell ref="AJ31:AL31"/>
    <mergeCell ref="L31:M31"/>
    <mergeCell ref="N31:P31"/>
    <mergeCell ref="Q31:S31"/>
    <mergeCell ref="T31:U31"/>
    <mergeCell ref="W31:W32"/>
    <mergeCell ref="X31:Y31"/>
    <mergeCell ref="A30:S30"/>
    <mergeCell ref="W30:AO30"/>
    <mergeCell ref="AT30:BG30"/>
    <mergeCell ref="BJ30:BT30"/>
    <mergeCell ref="A31:A32"/>
    <mergeCell ref="B31:C31"/>
    <mergeCell ref="D31:E31"/>
    <mergeCell ref="F31:G31"/>
    <mergeCell ref="H31:I31"/>
    <mergeCell ref="J31:K31"/>
    <mergeCell ref="BJ4:BJ5"/>
    <mergeCell ref="BK4:BP4"/>
    <mergeCell ref="BQ4:BR4"/>
    <mergeCell ref="BS4:BT4"/>
    <mergeCell ref="A29:S29"/>
    <mergeCell ref="W29:AO29"/>
    <mergeCell ref="AT29:BG29"/>
    <mergeCell ref="BJ29:BT29"/>
    <mergeCell ref="AM4:AO4"/>
    <mergeCell ref="AP4:AR4"/>
    <mergeCell ref="AT4:AT5"/>
    <mergeCell ref="AU4:BC4"/>
    <mergeCell ref="BD4:BF4"/>
    <mergeCell ref="BG4:BG5"/>
    <mergeCell ref="Z4:AA4"/>
    <mergeCell ref="AB4:AC4"/>
    <mergeCell ref="AD4:AE4"/>
    <mergeCell ref="AF4:AG4"/>
    <mergeCell ref="AH4:AI4"/>
    <mergeCell ref="AJ4:AL4"/>
    <mergeCell ref="L4:M4"/>
    <mergeCell ref="N4:P4"/>
    <mergeCell ref="Q4:S4"/>
    <mergeCell ref="T4:U4"/>
    <mergeCell ref="W4:W5"/>
    <mergeCell ref="X4:Y4"/>
    <mergeCell ref="A3:S3"/>
    <mergeCell ref="W3:AR3"/>
    <mergeCell ref="AT3:BG3"/>
    <mergeCell ref="BJ3:BT3"/>
    <mergeCell ref="A4:A5"/>
    <mergeCell ref="B4:C4"/>
    <mergeCell ref="D4:E4"/>
    <mergeCell ref="F4:G4"/>
    <mergeCell ref="H4:I4"/>
    <mergeCell ref="J4:K4"/>
    <mergeCell ref="A1:U1"/>
    <mergeCell ref="W1:AR1"/>
    <mergeCell ref="AT1:BG1"/>
    <mergeCell ref="BJ1:BT1"/>
    <mergeCell ref="A2:S2"/>
    <mergeCell ref="W2:AR2"/>
    <mergeCell ref="AT2:BG2"/>
    <mergeCell ref="BJ2:BT2"/>
  </mergeCells>
  <printOptions horizontalCentered="1"/>
  <pageMargins left="0.39370078740157483" right="0.39370078740157483" top="0.39370078740157483" bottom="0.35433070866141736" header="0.31496062992125984" footer="0.31496062992125984"/>
  <pageSetup paperSize="9" scale="76" firstPageNumber="14" fitToWidth="0" fitToHeight="0" orientation="landscape" useFirstPageNumber="1" r:id="rId1"/>
  <headerFooter>
    <oddFooter>Page &amp;P</oddFooter>
  </headerFooter>
  <rowBreaks count="4" manualBreakCount="4">
    <brk id="28" max="16383" man="1"/>
    <brk id="64" max="65" man="1"/>
    <brk id="100" max="65" man="1"/>
    <brk id="142" max="65" man="1"/>
  </rowBreaks>
  <colBreaks count="3" manualBreakCount="3">
    <brk id="21" max="1048575" man="1"/>
    <brk id="44" max="1048575" man="1"/>
    <brk id="6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Z180"/>
  <sheetViews>
    <sheetView view="pageBreakPreview" topLeftCell="P1" zoomScaleSheetLayoutView="100" workbookViewId="0">
      <selection activeCell="AG28" sqref="S6:AG28"/>
    </sheetView>
  </sheetViews>
  <sheetFormatPr baseColWidth="10" defaultColWidth="9" defaultRowHeight="12" customHeight="1"/>
  <cols>
    <col min="1" max="1" width="26.6640625" customWidth="1"/>
    <col min="3" max="3" width="9" style="7"/>
    <col min="6" max="6" width="9" style="7"/>
    <col min="9" max="9" width="9" style="7"/>
    <col min="12" max="12" width="9" style="7"/>
    <col min="15" max="15" width="9" style="7"/>
    <col min="16" max="16" width="8.88671875" customWidth="1"/>
    <col min="17" max="17" width="0.44140625" hidden="1" customWidth="1"/>
    <col min="18" max="18" width="27.109375" customWidth="1"/>
    <col min="20" max="20" width="9" style="7"/>
    <col min="23" max="23" width="9" style="7"/>
    <col min="26" max="26" width="9" style="7"/>
    <col min="29" max="29" width="9" style="7"/>
    <col min="32" max="32" width="9" style="7"/>
    <col min="33" max="33" width="9" customWidth="1"/>
    <col min="34" max="34" width="0.5546875" customWidth="1"/>
    <col min="35" max="35" width="28" customWidth="1"/>
    <col min="42" max="42" width="11" customWidth="1"/>
    <col min="43" max="43" width="13.5546875" customWidth="1"/>
    <col min="44" max="44" width="0.6640625" style="32" customWidth="1"/>
    <col min="45" max="45" width="29" style="7" customWidth="1"/>
    <col min="46" max="46" width="14.33203125" customWidth="1"/>
    <col min="47" max="47" width="12.88671875" customWidth="1"/>
    <col min="48" max="48" width="14.5546875" customWidth="1"/>
    <col min="49" max="49" width="12.88671875" customWidth="1"/>
  </cols>
  <sheetData>
    <row r="1" spans="1:52" ht="21" customHeight="1">
      <c r="A1" s="507" t="s">
        <v>294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252"/>
      <c r="R1" s="507" t="s">
        <v>295</v>
      </c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253"/>
      <c r="AI1" s="507" t="s">
        <v>347</v>
      </c>
      <c r="AJ1" s="507"/>
      <c r="AK1" s="507"/>
      <c r="AL1" s="507"/>
      <c r="AM1" s="507"/>
      <c r="AN1" s="507"/>
      <c r="AO1" s="507"/>
      <c r="AP1" s="507"/>
      <c r="AQ1" s="507"/>
      <c r="AR1" s="251"/>
      <c r="AS1" s="507" t="s">
        <v>350</v>
      </c>
      <c r="AT1" s="507"/>
      <c r="AU1" s="507"/>
      <c r="AV1" s="507"/>
      <c r="AW1" s="507"/>
      <c r="AX1" s="34"/>
      <c r="AY1" s="34"/>
      <c r="AZ1" s="34"/>
    </row>
    <row r="2" spans="1:52" ht="12" customHeight="1">
      <c r="A2" s="478" t="s">
        <v>296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224"/>
      <c r="R2" s="478" t="s">
        <v>297</v>
      </c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28"/>
      <c r="AI2" s="478" t="s">
        <v>346</v>
      </c>
      <c r="AJ2" s="478"/>
      <c r="AK2" s="478"/>
      <c r="AL2" s="478"/>
      <c r="AM2" s="478"/>
      <c r="AN2" s="478"/>
      <c r="AO2" s="478"/>
      <c r="AP2" s="478"/>
      <c r="AQ2" s="478"/>
      <c r="AR2" s="224"/>
      <c r="AS2" s="478" t="s">
        <v>351</v>
      </c>
      <c r="AT2" s="478"/>
      <c r="AU2" s="478"/>
      <c r="AV2" s="478"/>
      <c r="AW2" s="478"/>
      <c r="AX2" s="29"/>
      <c r="AY2" s="29"/>
      <c r="AZ2" s="29"/>
    </row>
    <row r="3" spans="1:52" ht="12" customHeight="1" thickBot="1">
      <c r="A3" s="487" t="s">
        <v>22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27"/>
      <c r="P3" s="30"/>
      <c r="Q3" s="30"/>
      <c r="R3" s="487" t="s">
        <v>22</v>
      </c>
      <c r="S3" s="487"/>
      <c r="T3" s="487"/>
      <c r="U3" s="487"/>
      <c r="V3" s="487"/>
      <c r="W3" s="487"/>
      <c r="X3" s="487"/>
      <c r="Y3" s="487"/>
      <c r="Z3" s="487"/>
      <c r="AA3" s="487"/>
      <c r="AB3" s="487"/>
      <c r="AC3" s="487"/>
      <c r="AD3" s="487"/>
      <c r="AE3" s="487"/>
      <c r="AF3" s="487"/>
      <c r="AG3" s="487"/>
      <c r="AH3" s="224"/>
      <c r="AI3" s="487" t="s">
        <v>22</v>
      </c>
      <c r="AJ3" s="487"/>
      <c r="AK3" s="487"/>
      <c r="AL3" s="487"/>
      <c r="AM3" s="487"/>
      <c r="AN3" s="487"/>
      <c r="AO3" s="487"/>
      <c r="AP3" s="487"/>
      <c r="AQ3" s="487"/>
      <c r="AR3" s="30"/>
      <c r="AS3" s="487" t="s">
        <v>22</v>
      </c>
      <c r="AT3" s="487"/>
      <c r="AU3" s="487"/>
      <c r="AV3" s="487"/>
      <c r="AW3" s="487"/>
      <c r="AX3" s="30"/>
      <c r="AY3" s="30"/>
      <c r="AZ3" s="30"/>
    </row>
    <row r="4" spans="1:52" ht="12" customHeight="1">
      <c r="A4" s="508" t="s">
        <v>152</v>
      </c>
      <c r="B4" s="495" t="s">
        <v>199</v>
      </c>
      <c r="C4" s="495"/>
      <c r="D4" s="495"/>
      <c r="E4" s="495" t="s">
        <v>200</v>
      </c>
      <c r="F4" s="495"/>
      <c r="G4" s="495"/>
      <c r="H4" s="495" t="s">
        <v>201</v>
      </c>
      <c r="I4" s="495"/>
      <c r="J4" s="495"/>
      <c r="K4" s="495" t="s">
        <v>202</v>
      </c>
      <c r="L4" s="495"/>
      <c r="M4" s="495"/>
      <c r="N4" s="495" t="s">
        <v>7</v>
      </c>
      <c r="O4" s="559"/>
      <c r="P4" s="505"/>
      <c r="Q4" s="45"/>
      <c r="R4" s="508" t="s">
        <v>152</v>
      </c>
      <c r="S4" s="495" t="s">
        <v>199</v>
      </c>
      <c r="T4" s="495"/>
      <c r="U4" s="495"/>
      <c r="V4" s="495" t="s">
        <v>200</v>
      </c>
      <c r="W4" s="495"/>
      <c r="X4" s="495"/>
      <c r="Y4" s="495" t="s">
        <v>201</v>
      </c>
      <c r="Z4" s="495"/>
      <c r="AA4" s="495"/>
      <c r="AB4" s="495" t="s">
        <v>202</v>
      </c>
      <c r="AC4" s="495"/>
      <c r="AD4" s="495"/>
      <c r="AE4" s="495" t="s">
        <v>7</v>
      </c>
      <c r="AF4" s="559"/>
      <c r="AG4" s="505"/>
      <c r="AH4" s="45"/>
      <c r="AI4" s="508" t="s">
        <v>152</v>
      </c>
      <c r="AJ4" s="510" t="s">
        <v>203</v>
      </c>
      <c r="AK4" s="510"/>
      <c r="AL4" s="510"/>
      <c r="AM4" s="510"/>
      <c r="AN4" s="510"/>
      <c r="AO4" s="495" t="s">
        <v>204</v>
      </c>
      <c r="AP4" s="495"/>
      <c r="AQ4" s="463" t="s">
        <v>205</v>
      </c>
      <c r="AR4" s="59"/>
      <c r="AS4" s="508" t="s">
        <v>152</v>
      </c>
      <c r="AT4" s="529" t="s">
        <v>298</v>
      </c>
      <c r="AU4" s="529"/>
      <c r="AV4" s="529"/>
      <c r="AW4" s="530"/>
    </row>
    <row r="5" spans="1:52" ht="68.25" customHeight="1">
      <c r="A5" s="509"/>
      <c r="B5" s="134" t="s">
        <v>154</v>
      </c>
      <c r="C5" s="134" t="s">
        <v>493</v>
      </c>
      <c r="D5" s="134" t="s">
        <v>155</v>
      </c>
      <c r="E5" s="134" t="s">
        <v>154</v>
      </c>
      <c r="F5" s="134" t="s">
        <v>493</v>
      </c>
      <c r="G5" s="134" t="s">
        <v>155</v>
      </c>
      <c r="H5" s="134" t="s">
        <v>154</v>
      </c>
      <c r="I5" s="134" t="s">
        <v>493</v>
      </c>
      <c r="J5" s="134" t="s">
        <v>155</v>
      </c>
      <c r="K5" s="134" t="s">
        <v>154</v>
      </c>
      <c r="L5" s="134" t="s">
        <v>493</v>
      </c>
      <c r="M5" s="134" t="s">
        <v>155</v>
      </c>
      <c r="N5" s="134" t="s">
        <v>154</v>
      </c>
      <c r="O5" s="560" t="s">
        <v>493</v>
      </c>
      <c r="P5" s="9" t="s">
        <v>155</v>
      </c>
      <c r="Q5" s="45"/>
      <c r="R5" s="509"/>
      <c r="S5" s="134" t="s">
        <v>154</v>
      </c>
      <c r="T5" s="134" t="s">
        <v>494</v>
      </c>
      <c r="U5" s="134" t="s">
        <v>155</v>
      </c>
      <c r="V5" s="134" t="s">
        <v>154</v>
      </c>
      <c r="W5" s="134" t="s">
        <v>494</v>
      </c>
      <c r="X5" s="134" t="s">
        <v>155</v>
      </c>
      <c r="Y5" s="134" t="s">
        <v>154</v>
      </c>
      <c r="Z5" s="134" t="s">
        <v>494</v>
      </c>
      <c r="AA5" s="134" t="s">
        <v>155</v>
      </c>
      <c r="AB5" s="134" t="s">
        <v>154</v>
      </c>
      <c r="AC5" s="134" t="s">
        <v>494</v>
      </c>
      <c r="AD5" s="134" t="s">
        <v>155</v>
      </c>
      <c r="AE5" s="134" t="s">
        <v>154</v>
      </c>
      <c r="AF5" s="560" t="s">
        <v>494</v>
      </c>
      <c r="AG5" s="9" t="s">
        <v>155</v>
      </c>
      <c r="AH5" s="45"/>
      <c r="AI5" s="509"/>
      <c r="AJ5" s="228" t="s">
        <v>199</v>
      </c>
      <c r="AK5" s="228" t="s">
        <v>200</v>
      </c>
      <c r="AL5" s="228" t="s">
        <v>201</v>
      </c>
      <c r="AM5" s="228" t="s">
        <v>202</v>
      </c>
      <c r="AN5" s="134" t="s">
        <v>406</v>
      </c>
      <c r="AO5" s="227" t="s">
        <v>464</v>
      </c>
      <c r="AP5" s="136" t="s">
        <v>453</v>
      </c>
      <c r="AQ5" s="464"/>
      <c r="AR5" s="59"/>
      <c r="AS5" s="509"/>
      <c r="AT5" s="43" t="s">
        <v>299</v>
      </c>
      <c r="AU5" s="43" t="s">
        <v>300</v>
      </c>
      <c r="AV5" s="43" t="s">
        <v>19</v>
      </c>
      <c r="AW5" s="305" t="s">
        <v>300</v>
      </c>
    </row>
    <row r="6" spans="1:52" ht="12" customHeight="1">
      <c r="A6" s="349" t="s">
        <v>208</v>
      </c>
      <c r="B6" s="353">
        <f>SUM(B34:B38)</f>
        <v>3859</v>
      </c>
      <c r="C6" s="353">
        <f>B6-D6</f>
        <v>1911</v>
      </c>
      <c r="D6" s="353">
        <f>SUM(D34:D38)</f>
        <v>1948</v>
      </c>
      <c r="E6" s="353">
        <f>SUM(E34:E38)</f>
        <v>3613</v>
      </c>
      <c r="F6" s="353">
        <f>E6-G6</f>
        <v>1812</v>
      </c>
      <c r="G6" s="353">
        <f>SUM(G34:G38)</f>
        <v>1801</v>
      </c>
      <c r="H6" s="354">
        <f t="shared" ref="H6:M6" si="0">SUM(H34:H38)</f>
        <v>3317</v>
      </c>
      <c r="I6" s="354">
        <f>H6-J6</f>
        <v>1593</v>
      </c>
      <c r="J6" s="354">
        <f t="shared" si="0"/>
        <v>1724</v>
      </c>
      <c r="K6" s="354">
        <f t="shared" si="0"/>
        <v>4224</v>
      </c>
      <c r="L6" s="354">
        <f>K6-M6</f>
        <v>2014</v>
      </c>
      <c r="M6" s="354">
        <f t="shared" si="0"/>
        <v>2210</v>
      </c>
      <c r="N6" s="354">
        <f t="shared" ref="N6:P6" si="1">SUM(N34:N38)</f>
        <v>15013</v>
      </c>
      <c r="O6" s="561">
        <f>N6-P6</f>
        <v>7330</v>
      </c>
      <c r="P6" s="355">
        <f t="shared" si="1"/>
        <v>7683</v>
      </c>
      <c r="Q6" s="49"/>
      <c r="R6" s="349" t="s">
        <v>208</v>
      </c>
      <c r="S6" s="354">
        <f t="shared" ref="S6:AG6" si="2">SUM(S34:S38)</f>
        <v>196</v>
      </c>
      <c r="T6" s="354">
        <f>S6-U6</f>
        <v>108</v>
      </c>
      <c r="U6" s="354">
        <f t="shared" si="2"/>
        <v>88</v>
      </c>
      <c r="V6" s="354">
        <f t="shared" si="2"/>
        <v>193</v>
      </c>
      <c r="W6" s="354">
        <f>V6-X6</f>
        <v>111</v>
      </c>
      <c r="X6" s="354">
        <f t="shared" si="2"/>
        <v>82</v>
      </c>
      <c r="Y6" s="354">
        <f t="shared" si="2"/>
        <v>128</v>
      </c>
      <c r="Z6" s="354">
        <f>Y6-AA6</f>
        <v>71</v>
      </c>
      <c r="AA6" s="354">
        <f t="shared" si="2"/>
        <v>57</v>
      </c>
      <c r="AB6" s="354">
        <f t="shared" si="2"/>
        <v>682</v>
      </c>
      <c r="AC6" s="354">
        <f>AB6-AD6</f>
        <v>328</v>
      </c>
      <c r="AD6" s="354">
        <f t="shared" si="2"/>
        <v>354</v>
      </c>
      <c r="AE6" s="354">
        <f t="shared" si="2"/>
        <v>1199</v>
      </c>
      <c r="AF6" s="561">
        <f>AE6-AG6</f>
        <v>618</v>
      </c>
      <c r="AG6" s="355">
        <f t="shared" si="2"/>
        <v>581</v>
      </c>
      <c r="AH6" s="49"/>
      <c r="AI6" s="349" t="s">
        <v>208</v>
      </c>
      <c r="AJ6" s="354">
        <f>SUM(AJ34:AJ38)</f>
        <v>111</v>
      </c>
      <c r="AK6" s="354">
        <f>SUM(AK34:AK38)</f>
        <v>107</v>
      </c>
      <c r="AL6" s="354">
        <f>SUM(AL34:AL38)</f>
        <v>97</v>
      </c>
      <c r="AM6" s="354">
        <f>SUM(AM34:AM38)</f>
        <v>110</v>
      </c>
      <c r="AN6" s="345">
        <f>SUM(AJ6:AM6)</f>
        <v>425</v>
      </c>
      <c r="AO6" s="354">
        <f>SUM(AO34:AO38)</f>
        <v>413</v>
      </c>
      <c r="AP6" s="354">
        <f>SUM(AP34:AP38)</f>
        <v>87</v>
      </c>
      <c r="AQ6" s="355">
        <f>SUM(AQ34:AQ38)</f>
        <v>92</v>
      </c>
      <c r="AR6" s="306"/>
      <c r="AS6" s="349" t="s">
        <v>208</v>
      </c>
      <c r="AT6" s="354">
        <f>SUM(AT34:AT38)</f>
        <v>642</v>
      </c>
      <c r="AU6" s="354">
        <f>SUM(AU34:AU38)</f>
        <v>284</v>
      </c>
      <c r="AV6" s="354">
        <f>SUM(AV34:AV38)</f>
        <v>94</v>
      </c>
      <c r="AW6" s="355">
        <f>SUM(AW34:AW38)</f>
        <v>42</v>
      </c>
    </row>
    <row r="7" spans="1:52" ht="12" customHeight="1">
      <c r="A7" s="349" t="s">
        <v>157</v>
      </c>
      <c r="B7" s="354">
        <f>SUM(B40:B43)</f>
        <v>2115</v>
      </c>
      <c r="C7" s="353">
        <f t="shared" ref="C7:C28" si="3">B7-D7</f>
        <v>1005</v>
      </c>
      <c r="D7" s="354">
        <f t="shared" ref="D7:M7" si="4">SUM(D40:D43)</f>
        <v>1110</v>
      </c>
      <c r="E7" s="354">
        <f t="shared" si="4"/>
        <v>2042</v>
      </c>
      <c r="F7" s="353">
        <f t="shared" ref="F7:F28" si="5">E7-G7</f>
        <v>989</v>
      </c>
      <c r="G7" s="354">
        <f t="shared" si="4"/>
        <v>1053</v>
      </c>
      <c r="H7" s="354">
        <f t="shared" si="4"/>
        <v>1991</v>
      </c>
      <c r="I7" s="354">
        <f t="shared" ref="I7:I28" si="6">H7-J7</f>
        <v>932</v>
      </c>
      <c r="J7" s="354">
        <f t="shared" si="4"/>
        <v>1059</v>
      </c>
      <c r="K7" s="354">
        <f t="shared" si="4"/>
        <v>2731</v>
      </c>
      <c r="L7" s="354">
        <f t="shared" ref="L7:L28" si="7">K7-M7</f>
        <v>1327</v>
      </c>
      <c r="M7" s="354">
        <f t="shared" si="4"/>
        <v>1404</v>
      </c>
      <c r="N7" s="354">
        <f t="shared" ref="N7:P7" si="8">SUM(N40:N43)</f>
        <v>8879</v>
      </c>
      <c r="O7" s="561">
        <f t="shared" ref="O7:O28" si="9">N7-P7</f>
        <v>4253</v>
      </c>
      <c r="P7" s="355">
        <f t="shared" si="8"/>
        <v>4626</v>
      </c>
      <c r="Q7" s="49"/>
      <c r="R7" s="349" t="s">
        <v>157</v>
      </c>
      <c r="S7" s="354">
        <f t="shared" ref="S7:AG7" si="10">SUM(S40:S43)</f>
        <v>176</v>
      </c>
      <c r="T7" s="354">
        <f t="shared" ref="T7:T28" si="11">S7-U7</f>
        <v>118</v>
      </c>
      <c r="U7" s="354">
        <f t="shared" si="10"/>
        <v>58</v>
      </c>
      <c r="V7" s="354">
        <f t="shared" si="10"/>
        <v>130</v>
      </c>
      <c r="W7" s="354">
        <f t="shared" ref="W7:W28" si="12">V7-X7</f>
        <v>72</v>
      </c>
      <c r="X7" s="354">
        <f t="shared" si="10"/>
        <v>58</v>
      </c>
      <c r="Y7" s="354">
        <f t="shared" si="10"/>
        <v>156</v>
      </c>
      <c r="Z7" s="354">
        <f t="shared" ref="Z7:Z28" si="13">Y7-AA7</f>
        <v>83</v>
      </c>
      <c r="AA7" s="354">
        <f t="shared" si="10"/>
        <v>73</v>
      </c>
      <c r="AB7" s="354">
        <f t="shared" si="10"/>
        <v>721</v>
      </c>
      <c r="AC7" s="354">
        <f t="shared" ref="AC7:AC28" si="14">AB7-AD7</f>
        <v>346</v>
      </c>
      <c r="AD7" s="354">
        <f t="shared" si="10"/>
        <v>375</v>
      </c>
      <c r="AE7" s="354">
        <f t="shared" si="10"/>
        <v>1183</v>
      </c>
      <c r="AF7" s="561">
        <f t="shared" ref="AF7:AF28" si="15">AE7-AG7</f>
        <v>619</v>
      </c>
      <c r="AG7" s="355">
        <f t="shared" si="10"/>
        <v>564</v>
      </c>
      <c r="AH7" s="49"/>
      <c r="AI7" s="349" t="s">
        <v>157</v>
      </c>
      <c r="AJ7" s="354">
        <f>SUM(AJ40:AJ43)</f>
        <v>59</v>
      </c>
      <c r="AK7" s="354">
        <f>SUM(AK40:AK43)</f>
        <v>55</v>
      </c>
      <c r="AL7" s="354">
        <f>SUM(AL40:AL43)</f>
        <v>55</v>
      </c>
      <c r="AM7" s="354">
        <f>SUM(AM40:AM43)</f>
        <v>67</v>
      </c>
      <c r="AN7" s="345">
        <f t="shared" ref="AN7:AN27" si="16">SUM(AJ7:AM7)</f>
        <v>236</v>
      </c>
      <c r="AO7" s="354">
        <f>SUM(AO40:AO43)</f>
        <v>187</v>
      </c>
      <c r="AP7" s="354">
        <f>SUM(AP40:AP43)</f>
        <v>14</v>
      </c>
      <c r="AQ7" s="355">
        <f>SUM(AQ40:AQ43)</f>
        <v>52</v>
      </c>
      <c r="AR7" s="306"/>
      <c r="AS7" s="349" t="s">
        <v>157</v>
      </c>
      <c r="AT7" s="354">
        <f>SUM(AT40:AT43)</f>
        <v>346</v>
      </c>
      <c r="AU7" s="354">
        <f>SUM(AU40:AU43)</f>
        <v>146</v>
      </c>
      <c r="AV7" s="354">
        <f>SUM(AV40:AV43)</f>
        <v>26</v>
      </c>
      <c r="AW7" s="355">
        <f>SUM(AW40:AW43)</f>
        <v>16</v>
      </c>
    </row>
    <row r="8" spans="1:52" ht="12" customHeight="1">
      <c r="A8" s="349" t="s">
        <v>158</v>
      </c>
      <c r="B8" s="354">
        <f>SUM(B45:B52)</f>
        <v>38635</v>
      </c>
      <c r="C8" s="353">
        <f t="shared" si="3"/>
        <v>19206</v>
      </c>
      <c r="D8" s="354">
        <f t="shared" ref="D8:M8" si="17">SUM(D45:D52)</f>
        <v>19429</v>
      </c>
      <c r="E8" s="354">
        <f t="shared" si="17"/>
        <v>34453</v>
      </c>
      <c r="F8" s="353">
        <f t="shared" si="5"/>
        <v>16933</v>
      </c>
      <c r="G8" s="354">
        <f t="shared" si="17"/>
        <v>17520</v>
      </c>
      <c r="H8" s="354">
        <f t="shared" si="17"/>
        <v>30822</v>
      </c>
      <c r="I8" s="354">
        <f t="shared" si="6"/>
        <v>14965</v>
      </c>
      <c r="J8" s="354">
        <f t="shared" si="17"/>
        <v>15857</v>
      </c>
      <c r="K8" s="354">
        <f t="shared" si="17"/>
        <v>33586</v>
      </c>
      <c r="L8" s="354">
        <f t="shared" si="7"/>
        <v>15970</v>
      </c>
      <c r="M8" s="354">
        <f t="shared" si="17"/>
        <v>17616</v>
      </c>
      <c r="N8" s="354">
        <f>SUM(N45:N52)</f>
        <v>137496</v>
      </c>
      <c r="O8" s="561">
        <f t="shared" si="9"/>
        <v>67074</v>
      </c>
      <c r="P8" s="355">
        <f t="shared" ref="P8" si="18">SUM(P45:P52)</f>
        <v>70422</v>
      </c>
      <c r="Q8" s="49"/>
      <c r="R8" s="349" t="s">
        <v>158</v>
      </c>
      <c r="S8" s="354">
        <f t="shared" ref="S8:AG8" si="19">SUM(S45:S52)</f>
        <v>2103</v>
      </c>
      <c r="T8" s="354">
        <f t="shared" si="11"/>
        <v>1330</v>
      </c>
      <c r="U8" s="354">
        <f t="shared" si="19"/>
        <v>773</v>
      </c>
      <c r="V8" s="354">
        <f t="shared" si="19"/>
        <v>1694</v>
      </c>
      <c r="W8" s="354">
        <f t="shared" si="12"/>
        <v>921</v>
      </c>
      <c r="X8" s="354">
        <f t="shared" si="19"/>
        <v>773</v>
      </c>
      <c r="Y8" s="354">
        <f t="shared" si="19"/>
        <v>1574</v>
      </c>
      <c r="Z8" s="354">
        <f t="shared" si="13"/>
        <v>795</v>
      </c>
      <c r="AA8" s="354">
        <f t="shared" si="19"/>
        <v>779</v>
      </c>
      <c r="AB8" s="354">
        <f t="shared" si="19"/>
        <v>3795</v>
      </c>
      <c r="AC8" s="354">
        <f t="shared" si="14"/>
        <v>1865</v>
      </c>
      <c r="AD8" s="354">
        <f t="shared" si="19"/>
        <v>1930</v>
      </c>
      <c r="AE8" s="354">
        <f t="shared" si="19"/>
        <v>9166</v>
      </c>
      <c r="AF8" s="561">
        <f t="shared" si="15"/>
        <v>4911</v>
      </c>
      <c r="AG8" s="355">
        <f t="shared" si="19"/>
        <v>4255</v>
      </c>
      <c r="AH8" s="49"/>
      <c r="AI8" s="349" t="s">
        <v>158</v>
      </c>
      <c r="AJ8" s="354">
        <f>SUM(AJ45:AJ52)</f>
        <v>1190</v>
      </c>
      <c r="AK8" s="354">
        <f>SUM(AK45:AK52)</f>
        <v>1099</v>
      </c>
      <c r="AL8" s="354">
        <f>SUM(AL45:AL52)</f>
        <v>1057</v>
      </c>
      <c r="AM8" s="354">
        <f>SUM(AM45:AM52)</f>
        <v>1090</v>
      </c>
      <c r="AN8" s="345">
        <f t="shared" si="16"/>
        <v>4436</v>
      </c>
      <c r="AO8" s="354">
        <f>SUM(AO45:AO52)</f>
        <v>4351</v>
      </c>
      <c r="AP8" s="354">
        <f>SUM(AP45:AP52)</f>
        <v>277</v>
      </c>
      <c r="AQ8" s="355">
        <f>SUM(AQ45:AQ52)</f>
        <v>1038</v>
      </c>
      <c r="AR8" s="306"/>
      <c r="AS8" s="349" t="s">
        <v>158</v>
      </c>
      <c r="AT8" s="354">
        <f>SUM(AT45:AT52)</f>
        <v>7718</v>
      </c>
      <c r="AU8" s="354">
        <f>SUM(AU45:AU52)</f>
        <v>4175</v>
      </c>
      <c r="AV8" s="354">
        <f>SUM(AV45:AV52)</f>
        <v>1001</v>
      </c>
      <c r="AW8" s="355">
        <f>SUM(AW45:AW52)</f>
        <v>535</v>
      </c>
    </row>
    <row r="9" spans="1:52" ht="12" customHeight="1">
      <c r="A9" s="349" t="s">
        <v>159</v>
      </c>
      <c r="B9" s="354">
        <f>SUM(B54:B59)</f>
        <v>4987</v>
      </c>
      <c r="C9" s="353">
        <f t="shared" si="3"/>
        <v>2415</v>
      </c>
      <c r="D9" s="354">
        <f t="shared" ref="D9:M9" si="20">SUM(D54:D59)</f>
        <v>2572</v>
      </c>
      <c r="E9" s="354">
        <f t="shared" si="20"/>
        <v>4296</v>
      </c>
      <c r="F9" s="353">
        <f t="shared" si="5"/>
        <v>2152</v>
      </c>
      <c r="G9" s="354">
        <f t="shared" si="20"/>
        <v>2144</v>
      </c>
      <c r="H9" s="354">
        <f t="shared" si="20"/>
        <v>4109</v>
      </c>
      <c r="I9" s="354">
        <f t="shared" si="6"/>
        <v>2047</v>
      </c>
      <c r="J9" s="354">
        <f t="shared" si="20"/>
        <v>2062</v>
      </c>
      <c r="K9" s="354">
        <f t="shared" si="20"/>
        <v>5904</v>
      </c>
      <c r="L9" s="354">
        <f t="shared" si="7"/>
        <v>2995</v>
      </c>
      <c r="M9" s="354">
        <f t="shared" si="20"/>
        <v>2909</v>
      </c>
      <c r="N9" s="354">
        <f t="shared" ref="N9:P9" si="21">SUM(N54:N59)</f>
        <v>19296</v>
      </c>
      <c r="O9" s="561">
        <f t="shared" si="9"/>
        <v>9609</v>
      </c>
      <c r="P9" s="355">
        <f t="shared" si="21"/>
        <v>9687</v>
      </c>
      <c r="Q9" s="49"/>
      <c r="R9" s="349" t="s">
        <v>159</v>
      </c>
      <c r="S9" s="354">
        <f t="shared" ref="S9:AG9" si="22">SUM(S54:S59)</f>
        <v>374</v>
      </c>
      <c r="T9" s="354">
        <f t="shared" si="11"/>
        <v>235</v>
      </c>
      <c r="U9" s="354">
        <f t="shared" si="22"/>
        <v>139</v>
      </c>
      <c r="V9" s="354">
        <f t="shared" si="22"/>
        <v>298</v>
      </c>
      <c r="W9" s="354">
        <f t="shared" si="12"/>
        <v>159</v>
      </c>
      <c r="X9" s="354">
        <f t="shared" si="22"/>
        <v>139</v>
      </c>
      <c r="Y9" s="354">
        <f t="shared" si="22"/>
        <v>294</v>
      </c>
      <c r="Z9" s="354">
        <f t="shared" si="13"/>
        <v>144</v>
      </c>
      <c r="AA9" s="354">
        <f t="shared" si="22"/>
        <v>150</v>
      </c>
      <c r="AB9" s="354">
        <f t="shared" si="22"/>
        <v>1315</v>
      </c>
      <c r="AC9" s="354">
        <f t="shared" si="14"/>
        <v>668</v>
      </c>
      <c r="AD9" s="354">
        <f t="shared" si="22"/>
        <v>647</v>
      </c>
      <c r="AE9" s="354">
        <f t="shared" si="22"/>
        <v>2281</v>
      </c>
      <c r="AF9" s="561">
        <f t="shared" si="15"/>
        <v>1206</v>
      </c>
      <c r="AG9" s="355">
        <f t="shared" si="22"/>
        <v>1075</v>
      </c>
      <c r="AH9" s="49"/>
      <c r="AI9" s="349" t="s">
        <v>159</v>
      </c>
      <c r="AJ9" s="354">
        <f>SUM(AJ54:AJ59)</f>
        <v>121</v>
      </c>
      <c r="AK9" s="354">
        <f>SUM(AK54:AK59)</f>
        <v>108</v>
      </c>
      <c r="AL9" s="354">
        <f>SUM(AL54:AL59)</f>
        <v>103</v>
      </c>
      <c r="AM9" s="354">
        <f>SUM(AM54:AM59)</f>
        <v>125</v>
      </c>
      <c r="AN9" s="345">
        <f t="shared" si="16"/>
        <v>457</v>
      </c>
      <c r="AO9" s="354">
        <f>SUM(AO54:AO59)</f>
        <v>369</v>
      </c>
      <c r="AP9" s="354">
        <f>SUM(AP54:AP59)</f>
        <v>79</v>
      </c>
      <c r="AQ9" s="355">
        <f>SUM(AQ54:AQ59)</f>
        <v>94</v>
      </c>
      <c r="AR9" s="306"/>
      <c r="AS9" s="349" t="s">
        <v>159</v>
      </c>
      <c r="AT9" s="354">
        <f>SUM(AT54:AT59)</f>
        <v>695</v>
      </c>
      <c r="AU9" s="354">
        <f>SUM(AU54:AU59)</f>
        <v>202</v>
      </c>
      <c r="AV9" s="354">
        <f>SUM(AV54:AV59)</f>
        <v>105</v>
      </c>
      <c r="AW9" s="355">
        <f>SUM(AW54:AW59)</f>
        <v>37</v>
      </c>
    </row>
    <row r="10" spans="1:52" ht="12" customHeight="1">
      <c r="A10" s="349" t="s">
        <v>160</v>
      </c>
      <c r="B10" s="354">
        <f>SUM(B61:B64)</f>
        <v>606</v>
      </c>
      <c r="C10" s="353">
        <f t="shared" si="3"/>
        <v>270</v>
      </c>
      <c r="D10" s="354">
        <f t="shared" ref="D10:M10" si="23">SUM(D61:D64)</f>
        <v>336</v>
      </c>
      <c r="E10" s="354">
        <f t="shared" si="23"/>
        <v>468</v>
      </c>
      <c r="F10" s="353">
        <f t="shared" si="5"/>
        <v>205</v>
      </c>
      <c r="G10" s="354">
        <f t="shared" si="23"/>
        <v>263</v>
      </c>
      <c r="H10" s="354">
        <f t="shared" si="23"/>
        <v>421</v>
      </c>
      <c r="I10" s="354">
        <f t="shared" si="6"/>
        <v>213</v>
      </c>
      <c r="J10" s="354">
        <f t="shared" si="23"/>
        <v>208</v>
      </c>
      <c r="K10" s="354">
        <f t="shared" si="23"/>
        <v>395</v>
      </c>
      <c r="L10" s="354">
        <f t="shared" si="7"/>
        <v>196</v>
      </c>
      <c r="M10" s="354">
        <f t="shared" si="23"/>
        <v>199</v>
      </c>
      <c r="N10" s="354">
        <f t="shared" ref="N10:P10" si="24">SUM(N61:N64)</f>
        <v>1890</v>
      </c>
      <c r="O10" s="561">
        <f t="shared" si="9"/>
        <v>884</v>
      </c>
      <c r="P10" s="355">
        <f t="shared" si="24"/>
        <v>1006</v>
      </c>
      <c r="Q10" s="49"/>
      <c r="R10" s="349" t="s">
        <v>160</v>
      </c>
      <c r="S10" s="354">
        <f t="shared" ref="S10:AG10" si="25">SUM(S61:S64)</f>
        <v>66</v>
      </c>
      <c r="T10" s="354">
        <f t="shared" si="11"/>
        <v>38</v>
      </c>
      <c r="U10" s="354">
        <f t="shared" si="25"/>
        <v>28</v>
      </c>
      <c r="V10" s="354">
        <f t="shared" si="25"/>
        <v>55</v>
      </c>
      <c r="W10" s="354">
        <f t="shared" si="12"/>
        <v>27</v>
      </c>
      <c r="X10" s="354">
        <f t="shared" si="25"/>
        <v>28</v>
      </c>
      <c r="Y10" s="354">
        <f t="shared" si="25"/>
        <v>31</v>
      </c>
      <c r="Z10" s="354">
        <f t="shared" si="13"/>
        <v>17</v>
      </c>
      <c r="AA10" s="354">
        <f t="shared" si="25"/>
        <v>14</v>
      </c>
      <c r="AB10" s="354">
        <f t="shared" si="25"/>
        <v>17</v>
      </c>
      <c r="AC10" s="354">
        <f t="shared" si="14"/>
        <v>7</v>
      </c>
      <c r="AD10" s="354">
        <f t="shared" si="25"/>
        <v>10</v>
      </c>
      <c r="AE10" s="354">
        <f t="shared" si="25"/>
        <v>169</v>
      </c>
      <c r="AF10" s="561">
        <f t="shared" si="15"/>
        <v>89</v>
      </c>
      <c r="AG10" s="355">
        <f t="shared" si="25"/>
        <v>80</v>
      </c>
      <c r="AH10" s="49"/>
      <c r="AI10" s="349" t="s">
        <v>160</v>
      </c>
      <c r="AJ10" s="354">
        <f>SUM(AJ61:AJ64)</f>
        <v>12</v>
      </c>
      <c r="AK10" s="354">
        <f>SUM(AK61:AK64)</f>
        <v>11</v>
      </c>
      <c r="AL10" s="354">
        <f>SUM(AL61:AL64)</f>
        <v>10</v>
      </c>
      <c r="AM10" s="354">
        <f>SUM(AM61:AM64)</f>
        <v>10</v>
      </c>
      <c r="AN10" s="345">
        <f t="shared" si="16"/>
        <v>43</v>
      </c>
      <c r="AO10" s="354">
        <f>SUM(AO61:AO64)</f>
        <v>51</v>
      </c>
      <c r="AP10" s="354">
        <f>SUM(AP61:AP64)</f>
        <v>2</v>
      </c>
      <c r="AQ10" s="355">
        <f>SUM(AQ61:AQ64)</f>
        <v>10</v>
      </c>
      <c r="AR10" s="306"/>
      <c r="AS10" s="349" t="s">
        <v>160</v>
      </c>
      <c r="AT10" s="354">
        <f>SUM(AT61:AT64)</f>
        <v>57</v>
      </c>
      <c r="AU10" s="354">
        <f>SUM(AU61:AU64)</f>
        <v>7</v>
      </c>
      <c r="AV10" s="354">
        <f>SUM(AV61:AV64)</f>
        <v>6</v>
      </c>
      <c r="AW10" s="355">
        <f>SUM(AW61:AW64)</f>
        <v>2</v>
      </c>
    </row>
    <row r="11" spans="1:52" ht="12" customHeight="1">
      <c r="A11" s="349" t="s">
        <v>161</v>
      </c>
      <c r="B11" s="354">
        <f>SUM(B70:B72)</f>
        <v>1314</v>
      </c>
      <c r="C11" s="353">
        <f t="shared" si="3"/>
        <v>632</v>
      </c>
      <c r="D11" s="354">
        <f t="shared" ref="D11:M11" si="26">SUM(D70:D72)</f>
        <v>682</v>
      </c>
      <c r="E11" s="354">
        <f t="shared" si="26"/>
        <v>1227</v>
      </c>
      <c r="F11" s="353">
        <f t="shared" si="5"/>
        <v>620</v>
      </c>
      <c r="G11" s="354">
        <f t="shared" si="26"/>
        <v>607</v>
      </c>
      <c r="H11" s="354">
        <f t="shared" si="26"/>
        <v>1042</v>
      </c>
      <c r="I11" s="354">
        <f t="shared" si="6"/>
        <v>516</v>
      </c>
      <c r="J11" s="354">
        <f t="shared" si="26"/>
        <v>526</v>
      </c>
      <c r="K11" s="354">
        <f t="shared" si="26"/>
        <v>1099</v>
      </c>
      <c r="L11" s="354">
        <f t="shared" si="7"/>
        <v>549</v>
      </c>
      <c r="M11" s="354">
        <f t="shared" si="26"/>
        <v>550</v>
      </c>
      <c r="N11" s="354">
        <f t="shared" ref="N11:P11" si="27">SUM(N70:N72)</f>
        <v>4682</v>
      </c>
      <c r="O11" s="561">
        <f t="shared" si="9"/>
        <v>2317</v>
      </c>
      <c r="P11" s="355">
        <f t="shared" si="27"/>
        <v>2365</v>
      </c>
      <c r="Q11" s="49"/>
      <c r="R11" s="349" t="s">
        <v>161</v>
      </c>
      <c r="S11" s="354">
        <f t="shared" ref="S11:AG11" si="28">SUM(S70:S72)</f>
        <v>45</v>
      </c>
      <c r="T11" s="354">
        <f t="shared" si="11"/>
        <v>29</v>
      </c>
      <c r="U11" s="354">
        <f t="shared" si="28"/>
        <v>16</v>
      </c>
      <c r="V11" s="354">
        <f t="shared" si="28"/>
        <v>41</v>
      </c>
      <c r="W11" s="354">
        <f t="shared" si="12"/>
        <v>25</v>
      </c>
      <c r="X11" s="354">
        <f t="shared" si="28"/>
        <v>16</v>
      </c>
      <c r="Y11" s="354">
        <f t="shared" si="28"/>
        <v>43</v>
      </c>
      <c r="Z11" s="354">
        <f t="shared" si="13"/>
        <v>26</v>
      </c>
      <c r="AA11" s="354">
        <f t="shared" si="28"/>
        <v>17</v>
      </c>
      <c r="AB11" s="354">
        <f t="shared" si="28"/>
        <v>70</v>
      </c>
      <c r="AC11" s="354">
        <f t="shared" si="14"/>
        <v>36</v>
      </c>
      <c r="AD11" s="354">
        <f t="shared" si="28"/>
        <v>34</v>
      </c>
      <c r="AE11" s="354">
        <f t="shared" si="28"/>
        <v>199</v>
      </c>
      <c r="AF11" s="561">
        <f t="shared" si="15"/>
        <v>116</v>
      </c>
      <c r="AG11" s="355">
        <f t="shared" si="28"/>
        <v>83</v>
      </c>
      <c r="AH11" s="49"/>
      <c r="AI11" s="349" t="s">
        <v>161</v>
      </c>
      <c r="AJ11" s="354">
        <f>SUM(AJ70:AJ72)</f>
        <v>27</v>
      </c>
      <c r="AK11" s="354">
        <f>SUM(AK70:AK72)</f>
        <v>27</v>
      </c>
      <c r="AL11" s="354">
        <f>SUM(AL70:AL72)</f>
        <v>26</v>
      </c>
      <c r="AM11" s="354">
        <f>SUM(AM70:AM72)</f>
        <v>27</v>
      </c>
      <c r="AN11" s="345">
        <f t="shared" si="16"/>
        <v>107</v>
      </c>
      <c r="AO11" s="354">
        <f>SUM(AO70:AO72)</f>
        <v>106</v>
      </c>
      <c r="AP11" s="354">
        <f>SUM(AP70:AP72)</f>
        <v>9</v>
      </c>
      <c r="AQ11" s="355">
        <f>SUM(AQ70:AQ72)</f>
        <v>20</v>
      </c>
      <c r="AR11" s="306"/>
      <c r="AS11" s="349" t="s">
        <v>161</v>
      </c>
      <c r="AT11" s="354">
        <f>SUM(AT70:AT72)</f>
        <v>160</v>
      </c>
      <c r="AU11" s="354">
        <f>SUM(AU70:AU72)</f>
        <v>64</v>
      </c>
      <c r="AV11" s="354">
        <f>SUM(AV70:AV72)</f>
        <v>18</v>
      </c>
      <c r="AW11" s="355">
        <f>SUM(AW70:AW72)</f>
        <v>8</v>
      </c>
    </row>
    <row r="12" spans="1:52" ht="12" customHeight="1">
      <c r="A12" s="349" t="s">
        <v>209</v>
      </c>
      <c r="B12" s="354">
        <f>SUM(B74:B82)</f>
        <v>3372</v>
      </c>
      <c r="C12" s="353">
        <f t="shared" si="3"/>
        <v>1594</v>
      </c>
      <c r="D12" s="354">
        <f t="shared" ref="D12:M12" si="29">SUM(D74:D82)</f>
        <v>1778</v>
      </c>
      <c r="E12" s="354">
        <f t="shared" si="29"/>
        <v>3047</v>
      </c>
      <c r="F12" s="353">
        <f t="shared" si="5"/>
        <v>1496</v>
      </c>
      <c r="G12" s="354">
        <f t="shared" si="29"/>
        <v>1551</v>
      </c>
      <c r="H12" s="354">
        <f t="shared" si="29"/>
        <v>2570</v>
      </c>
      <c r="I12" s="354">
        <f t="shared" si="6"/>
        <v>1224</v>
      </c>
      <c r="J12" s="354">
        <f t="shared" si="29"/>
        <v>1346</v>
      </c>
      <c r="K12" s="354">
        <f t="shared" si="29"/>
        <v>2293</v>
      </c>
      <c r="L12" s="354">
        <f t="shared" si="7"/>
        <v>1151</v>
      </c>
      <c r="M12" s="354">
        <f t="shared" si="29"/>
        <v>1142</v>
      </c>
      <c r="N12" s="354">
        <f t="shared" ref="N12:P12" si="30">SUM(N74:N82)</f>
        <v>11282</v>
      </c>
      <c r="O12" s="561">
        <f t="shared" si="9"/>
        <v>5465</v>
      </c>
      <c r="P12" s="355">
        <f t="shared" si="30"/>
        <v>5817</v>
      </c>
      <c r="Q12" s="49"/>
      <c r="R12" s="349" t="s">
        <v>209</v>
      </c>
      <c r="S12" s="354">
        <f t="shared" ref="S12:AG12" si="31">SUM(S74:S82)</f>
        <v>222</v>
      </c>
      <c r="T12" s="354">
        <f t="shared" si="11"/>
        <v>132</v>
      </c>
      <c r="U12" s="354">
        <f t="shared" si="31"/>
        <v>90</v>
      </c>
      <c r="V12" s="354">
        <f t="shared" si="31"/>
        <v>150</v>
      </c>
      <c r="W12" s="354">
        <f t="shared" si="12"/>
        <v>60</v>
      </c>
      <c r="X12" s="354">
        <f t="shared" si="31"/>
        <v>90</v>
      </c>
      <c r="Y12" s="354">
        <f t="shared" si="31"/>
        <v>92</v>
      </c>
      <c r="Z12" s="354">
        <f t="shared" si="13"/>
        <v>47</v>
      </c>
      <c r="AA12" s="354">
        <f t="shared" si="31"/>
        <v>45</v>
      </c>
      <c r="AB12" s="354">
        <f t="shared" si="31"/>
        <v>101</v>
      </c>
      <c r="AC12" s="354">
        <f t="shared" si="14"/>
        <v>52</v>
      </c>
      <c r="AD12" s="354">
        <f t="shared" si="31"/>
        <v>49</v>
      </c>
      <c r="AE12" s="354">
        <f t="shared" si="31"/>
        <v>565</v>
      </c>
      <c r="AF12" s="561">
        <f t="shared" si="15"/>
        <v>291</v>
      </c>
      <c r="AG12" s="355">
        <f t="shared" si="31"/>
        <v>274</v>
      </c>
      <c r="AH12" s="49"/>
      <c r="AI12" s="349" t="s">
        <v>209</v>
      </c>
      <c r="AJ12" s="354">
        <f>SUM(AJ74:AJ82)</f>
        <v>84</v>
      </c>
      <c r="AK12" s="354">
        <f>SUM(AK74:AK82)</f>
        <v>83</v>
      </c>
      <c r="AL12" s="354">
        <f>SUM(AL74:AL82)</f>
        <v>72</v>
      </c>
      <c r="AM12" s="354">
        <f>SUM(AM74:AM82)</f>
        <v>69</v>
      </c>
      <c r="AN12" s="345">
        <f t="shared" si="16"/>
        <v>308</v>
      </c>
      <c r="AO12" s="354">
        <f>SUM(AO74:AO82)</f>
        <v>271</v>
      </c>
      <c r="AP12" s="354">
        <f>SUM(AP74:AP82)</f>
        <v>20</v>
      </c>
      <c r="AQ12" s="355">
        <f>SUM(AQ74:AQ82)</f>
        <v>68</v>
      </c>
      <c r="AR12" s="306"/>
      <c r="AS12" s="349" t="s">
        <v>209</v>
      </c>
      <c r="AT12" s="354">
        <f>SUM(AT74:AT82)</f>
        <v>503</v>
      </c>
      <c r="AU12" s="354">
        <f>SUM(AU74:AU82)</f>
        <v>131</v>
      </c>
      <c r="AV12" s="354">
        <f>SUM(AV74:AV82)</f>
        <v>67</v>
      </c>
      <c r="AW12" s="355">
        <f>SUM(AW74:AW82)</f>
        <v>34</v>
      </c>
    </row>
    <row r="13" spans="1:52" ht="12" customHeight="1">
      <c r="A13" s="349" t="s">
        <v>210</v>
      </c>
      <c r="B13" s="354">
        <f>SUM(B84:B88)</f>
        <v>826</v>
      </c>
      <c r="C13" s="353">
        <f t="shared" si="3"/>
        <v>435</v>
      </c>
      <c r="D13" s="354">
        <f t="shared" ref="D13:M13" si="32">SUM(D84:D88)</f>
        <v>391</v>
      </c>
      <c r="E13" s="354">
        <f t="shared" si="32"/>
        <v>733</v>
      </c>
      <c r="F13" s="353">
        <f t="shared" si="5"/>
        <v>390</v>
      </c>
      <c r="G13" s="354">
        <f t="shared" si="32"/>
        <v>343</v>
      </c>
      <c r="H13" s="354">
        <f t="shared" si="32"/>
        <v>724</v>
      </c>
      <c r="I13" s="354">
        <f t="shared" si="6"/>
        <v>382</v>
      </c>
      <c r="J13" s="354">
        <f t="shared" si="32"/>
        <v>342</v>
      </c>
      <c r="K13" s="354">
        <f t="shared" si="32"/>
        <v>957</v>
      </c>
      <c r="L13" s="354">
        <f t="shared" si="7"/>
        <v>511</v>
      </c>
      <c r="M13" s="354">
        <f t="shared" si="32"/>
        <v>446</v>
      </c>
      <c r="N13" s="354">
        <f t="shared" ref="N13:P13" si="33">SUM(N84:N88)</f>
        <v>3240</v>
      </c>
      <c r="O13" s="561">
        <f t="shared" si="9"/>
        <v>1718</v>
      </c>
      <c r="P13" s="355">
        <f t="shared" si="33"/>
        <v>1522</v>
      </c>
      <c r="Q13" s="49"/>
      <c r="R13" s="349" t="s">
        <v>210</v>
      </c>
      <c r="S13" s="354">
        <f t="shared" ref="S13:AG13" si="34">SUM(S84:S88)</f>
        <v>32</v>
      </c>
      <c r="T13" s="354">
        <f t="shared" si="11"/>
        <v>17</v>
      </c>
      <c r="U13" s="354">
        <f t="shared" si="34"/>
        <v>15</v>
      </c>
      <c r="V13" s="354">
        <f t="shared" si="34"/>
        <v>21</v>
      </c>
      <c r="W13" s="354">
        <f t="shared" si="12"/>
        <v>6</v>
      </c>
      <c r="X13" s="354">
        <f t="shared" si="34"/>
        <v>15</v>
      </c>
      <c r="Y13" s="354">
        <f t="shared" si="34"/>
        <v>24</v>
      </c>
      <c r="Z13" s="354">
        <f t="shared" si="13"/>
        <v>8</v>
      </c>
      <c r="AA13" s="354">
        <f t="shared" si="34"/>
        <v>16</v>
      </c>
      <c r="AB13" s="354">
        <f t="shared" si="34"/>
        <v>154</v>
      </c>
      <c r="AC13" s="354">
        <f t="shared" si="14"/>
        <v>73</v>
      </c>
      <c r="AD13" s="354">
        <f t="shared" si="34"/>
        <v>81</v>
      </c>
      <c r="AE13" s="354">
        <f t="shared" si="34"/>
        <v>231</v>
      </c>
      <c r="AF13" s="561">
        <f t="shared" si="15"/>
        <v>104</v>
      </c>
      <c r="AG13" s="355">
        <f t="shared" si="34"/>
        <v>127</v>
      </c>
      <c r="AH13" s="49"/>
      <c r="AI13" s="349" t="s">
        <v>210</v>
      </c>
      <c r="AJ13" s="354">
        <f>SUM(AJ84:AJ88)</f>
        <v>18</v>
      </c>
      <c r="AK13" s="354">
        <f>SUM(AK84:AK88)</f>
        <v>16</v>
      </c>
      <c r="AL13" s="354">
        <f>SUM(AL84:AL88)</f>
        <v>15</v>
      </c>
      <c r="AM13" s="354">
        <f>SUM(AM84:AM88)</f>
        <v>17</v>
      </c>
      <c r="AN13" s="345">
        <f t="shared" si="16"/>
        <v>66</v>
      </c>
      <c r="AO13" s="354">
        <f>SUM(AO84:AO88)</f>
        <v>63</v>
      </c>
      <c r="AP13" s="354">
        <f>SUM(AP84:AP88)</f>
        <v>2</v>
      </c>
      <c r="AQ13" s="355">
        <f>SUM(AQ84:AQ88)</f>
        <v>11</v>
      </c>
      <c r="AR13" s="306"/>
      <c r="AS13" s="349" t="s">
        <v>210</v>
      </c>
      <c r="AT13" s="354">
        <f>SUM(AT84:AT88)</f>
        <v>100</v>
      </c>
      <c r="AU13" s="354">
        <f>SUM(AU84:AU88)</f>
        <v>43</v>
      </c>
      <c r="AV13" s="354">
        <f>SUM(AV84:AV88)</f>
        <v>15</v>
      </c>
      <c r="AW13" s="355">
        <f>SUM(AW84:AW88)</f>
        <v>7</v>
      </c>
    </row>
    <row r="14" spans="1:52" ht="12" customHeight="1">
      <c r="A14" s="349" t="s">
        <v>164</v>
      </c>
      <c r="B14" s="354">
        <f t="shared" ref="B14:M14" si="35">SUM(B90:B96)</f>
        <v>4525</v>
      </c>
      <c r="C14" s="353">
        <f t="shared" si="3"/>
        <v>2144</v>
      </c>
      <c r="D14" s="354">
        <f t="shared" si="35"/>
        <v>2381</v>
      </c>
      <c r="E14" s="354">
        <f t="shared" si="35"/>
        <v>3907</v>
      </c>
      <c r="F14" s="353">
        <f t="shared" si="5"/>
        <v>1827</v>
      </c>
      <c r="G14" s="354">
        <f t="shared" si="35"/>
        <v>2080</v>
      </c>
      <c r="H14" s="354">
        <f t="shared" si="35"/>
        <v>3392</v>
      </c>
      <c r="I14" s="354">
        <f t="shared" si="6"/>
        <v>1653</v>
      </c>
      <c r="J14" s="354">
        <f t="shared" si="35"/>
        <v>1739</v>
      </c>
      <c r="K14" s="354">
        <f t="shared" si="35"/>
        <v>4144</v>
      </c>
      <c r="L14" s="354">
        <f t="shared" si="7"/>
        <v>1949</v>
      </c>
      <c r="M14" s="354">
        <f t="shared" si="35"/>
        <v>2195</v>
      </c>
      <c r="N14" s="354">
        <f t="shared" ref="N14:P14" si="36">SUM(N90:N96)</f>
        <v>15968</v>
      </c>
      <c r="O14" s="561">
        <f t="shared" si="9"/>
        <v>7573</v>
      </c>
      <c r="P14" s="355">
        <f t="shared" si="36"/>
        <v>8395</v>
      </c>
      <c r="Q14" s="49"/>
      <c r="R14" s="349" t="s">
        <v>164</v>
      </c>
      <c r="S14" s="354">
        <f t="shared" ref="S14:AG14" si="37">SUM(S90:S96)</f>
        <v>283</v>
      </c>
      <c r="T14" s="354">
        <f t="shared" si="11"/>
        <v>173</v>
      </c>
      <c r="U14" s="354">
        <f t="shared" si="37"/>
        <v>110</v>
      </c>
      <c r="V14" s="354">
        <f t="shared" si="37"/>
        <v>220</v>
      </c>
      <c r="W14" s="354">
        <f t="shared" si="12"/>
        <v>110</v>
      </c>
      <c r="X14" s="354">
        <f t="shared" si="37"/>
        <v>110</v>
      </c>
      <c r="Y14" s="354">
        <f t="shared" si="37"/>
        <v>228</v>
      </c>
      <c r="Z14" s="354">
        <f t="shared" si="13"/>
        <v>99</v>
      </c>
      <c r="AA14" s="354">
        <f t="shared" si="37"/>
        <v>129</v>
      </c>
      <c r="AB14" s="354">
        <f t="shared" si="37"/>
        <v>639</v>
      </c>
      <c r="AC14" s="354">
        <f t="shared" si="14"/>
        <v>292</v>
      </c>
      <c r="AD14" s="354">
        <f t="shared" si="37"/>
        <v>347</v>
      </c>
      <c r="AE14" s="354">
        <f t="shared" si="37"/>
        <v>1370</v>
      </c>
      <c r="AF14" s="561">
        <f t="shared" si="15"/>
        <v>674</v>
      </c>
      <c r="AG14" s="355">
        <f t="shared" si="37"/>
        <v>696</v>
      </c>
      <c r="AH14" s="49"/>
      <c r="AI14" s="349" t="s">
        <v>164</v>
      </c>
      <c r="AJ14" s="354">
        <f>SUM(AJ90:AJ96)</f>
        <v>98</v>
      </c>
      <c r="AK14" s="354">
        <f>SUM(AK90:AK96)</f>
        <v>88</v>
      </c>
      <c r="AL14" s="354">
        <f>SUM(AL90:AL96)</f>
        <v>87</v>
      </c>
      <c r="AM14" s="354">
        <f>SUM(AM90:AM96)</f>
        <v>93</v>
      </c>
      <c r="AN14" s="345">
        <f t="shared" si="16"/>
        <v>366</v>
      </c>
      <c r="AO14" s="354">
        <f>SUM(AO90:AO96)</f>
        <v>365</v>
      </c>
      <c r="AP14" s="354">
        <f>SUM(AP90:AP96)</f>
        <v>8</v>
      </c>
      <c r="AQ14" s="355">
        <f>SUM(AQ90:AQ96)</f>
        <v>72</v>
      </c>
      <c r="AR14" s="306"/>
      <c r="AS14" s="349" t="s">
        <v>164</v>
      </c>
      <c r="AT14" s="354">
        <f>SUM(AT90:AT96)</f>
        <v>729</v>
      </c>
      <c r="AU14" s="354">
        <f>SUM(AU90:AU96)</f>
        <v>372</v>
      </c>
      <c r="AV14" s="354">
        <f>SUM(AV90:AV96)</f>
        <v>144</v>
      </c>
      <c r="AW14" s="355">
        <f>SUM(AW90:AW96)</f>
        <v>83</v>
      </c>
    </row>
    <row r="15" spans="1:52" ht="12" customHeight="1">
      <c r="A15" s="349" t="s">
        <v>165</v>
      </c>
      <c r="B15" s="354">
        <f>SUM(B98:B100)</f>
        <v>895</v>
      </c>
      <c r="C15" s="353">
        <f t="shared" si="3"/>
        <v>425</v>
      </c>
      <c r="D15" s="354">
        <f t="shared" ref="D15:M15" si="38">SUM(D98:D100)</f>
        <v>470</v>
      </c>
      <c r="E15" s="354">
        <f t="shared" si="38"/>
        <v>717</v>
      </c>
      <c r="F15" s="353">
        <f t="shared" si="5"/>
        <v>357</v>
      </c>
      <c r="G15" s="354">
        <f t="shared" si="38"/>
        <v>360</v>
      </c>
      <c r="H15" s="354">
        <f t="shared" si="38"/>
        <v>614</v>
      </c>
      <c r="I15" s="354">
        <f t="shared" si="6"/>
        <v>299</v>
      </c>
      <c r="J15" s="354">
        <f t="shared" si="38"/>
        <v>315</v>
      </c>
      <c r="K15" s="354">
        <f t="shared" si="38"/>
        <v>819</v>
      </c>
      <c r="L15" s="354">
        <f t="shared" si="7"/>
        <v>400</v>
      </c>
      <c r="M15" s="354">
        <f t="shared" si="38"/>
        <v>419</v>
      </c>
      <c r="N15" s="354">
        <f t="shared" ref="N15:P15" si="39">SUM(N98:N100)</f>
        <v>3045</v>
      </c>
      <c r="O15" s="561">
        <f t="shared" si="9"/>
        <v>1481</v>
      </c>
      <c r="P15" s="355">
        <f t="shared" si="39"/>
        <v>1564</v>
      </c>
      <c r="Q15" s="49"/>
      <c r="R15" s="349" t="s">
        <v>165</v>
      </c>
      <c r="S15" s="354">
        <f>SUM(S98:S100)</f>
        <v>103</v>
      </c>
      <c r="T15" s="354">
        <f t="shared" si="11"/>
        <v>58</v>
      </c>
      <c r="U15" s="354">
        <f t="shared" ref="U15:AG15" si="40">SUM(U98:U100)</f>
        <v>45</v>
      </c>
      <c r="V15" s="354">
        <f t="shared" si="40"/>
        <v>51</v>
      </c>
      <c r="W15" s="354">
        <f t="shared" si="12"/>
        <v>34</v>
      </c>
      <c r="X15" s="354">
        <f t="shared" si="40"/>
        <v>17</v>
      </c>
      <c r="Y15" s="354">
        <f t="shared" si="40"/>
        <v>49</v>
      </c>
      <c r="Z15" s="354">
        <f t="shared" si="13"/>
        <v>30</v>
      </c>
      <c r="AA15" s="354">
        <f t="shared" si="40"/>
        <v>19</v>
      </c>
      <c r="AB15" s="354">
        <f t="shared" si="40"/>
        <v>140</v>
      </c>
      <c r="AC15" s="354">
        <f t="shared" si="14"/>
        <v>69</v>
      </c>
      <c r="AD15" s="354">
        <f t="shared" si="40"/>
        <v>71</v>
      </c>
      <c r="AE15" s="354">
        <f t="shared" si="40"/>
        <v>343</v>
      </c>
      <c r="AF15" s="561">
        <f t="shared" si="15"/>
        <v>191</v>
      </c>
      <c r="AG15" s="355">
        <f t="shared" si="40"/>
        <v>152</v>
      </c>
      <c r="AH15" s="49"/>
      <c r="AI15" s="349" t="s">
        <v>165</v>
      </c>
      <c r="AJ15" s="354">
        <f>SUM(AJ98:AJ100)</f>
        <v>25</v>
      </c>
      <c r="AK15" s="354">
        <f>SUM(AK98:AK100)</f>
        <v>25</v>
      </c>
      <c r="AL15" s="354">
        <f>SUM(AL98:AL100)</f>
        <v>25</v>
      </c>
      <c r="AM15" s="354">
        <f>SUM(AM98:AM100)</f>
        <v>28</v>
      </c>
      <c r="AN15" s="345">
        <f t="shared" si="16"/>
        <v>103</v>
      </c>
      <c r="AO15" s="354">
        <f>SUM(AO98:AO100)</f>
        <v>64</v>
      </c>
      <c r="AP15" s="354">
        <f>SUM(AP98:AP100)</f>
        <v>12</v>
      </c>
      <c r="AQ15" s="355">
        <f>SUM(AQ98:AQ100)</f>
        <v>18</v>
      </c>
      <c r="AR15" s="306"/>
      <c r="AS15" s="349" t="s">
        <v>165</v>
      </c>
      <c r="AT15" s="354">
        <f>SUM(AT98:AT100)</f>
        <v>107</v>
      </c>
      <c r="AU15" s="354">
        <f>SUM(AU98:AU100)</f>
        <v>40</v>
      </c>
      <c r="AV15" s="354">
        <f>SUM(AV98:AV100)</f>
        <v>16</v>
      </c>
      <c r="AW15" s="355">
        <f>SUM(AW98:AW100)</f>
        <v>9</v>
      </c>
    </row>
    <row r="16" spans="1:52" ht="12" customHeight="1">
      <c r="A16" s="349" t="s">
        <v>166</v>
      </c>
      <c r="B16" s="354">
        <f>SUM(B106:B111)</f>
        <v>5245</v>
      </c>
      <c r="C16" s="353">
        <f t="shared" si="3"/>
        <v>2624</v>
      </c>
      <c r="D16" s="354">
        <f t="shared" ref="D16:M16" si="41">SUM(D106:D111)</f>
        <v>2621</v>
      </c>
      <c r="E16" s="354">
        <f t="shared" si="41"/>
        <v>4852</v>
      </c>
      <c r="F16" s="353">
        <f t="shared" si="5"/>
        <v>2384</v>
      </c>
      <c r="G16" s="354">
        <f t="shared" si="41"/>
        <v>2468</v>
      </c>
      <c r="H16" s="354">
        <f t="shared" si="41"/>
        <v>4241</v>
      </c>
      <c r="I16" s="354">
        <f t="shared" si="6"/>
        <v>2021</v>
      </c>
      <c r="J16" s="354">
        <f t="shared" si="41"/>
        <v>2220</v>
      </c>
      <c r="K16" s="354">
        <f t="shared" si="41"/>
        <v>4388</v>
      </c>
      <c r="L16" s="354">
        <f t="shared" si="7"/>
        <v>2164</v>
      </c>
      <c r="M16" s="354">
        <f t="shared" si="41"/>
        <v>2224</v>
      </c>
      <c r="N16" s="354">
        <f t="shared" ref="N16:P16" si="42">SUM(N106:N111)</f>
        <v>18726</v>
      </c>
      <c r="O16" s="561">
        <f t="shared" si="9"/>
        <v>9193</v>
      </c>
      <c r="P16" s="355">
        <f t="shared" si="42"/>
        <v>9533</v>
      </c>
      <c r="Q16" s="49"/>
      <c r="R16" s="349" t="s">
        <v>166</v>
      </c>
      <c r="S16" s="354">
        <f t="shared" ref="S16:AG16" si="43">SUM(S106:S111)</f>
        <v>403</v>
      </c>
      <c r="T16" s="354">
        <f t="shared" si="11"/>
        <v>257</v>
      </c>
      <c r="U16" s="354">
        <f t="shared" si="43"/>
        <v>146</v>
      </c>
      <c r="V16" s="354">
        <f t="shared" si="43"/>
        <v>294</v>
      </c>
      <c r="W16" s="354">
        <f t="shared" si="12"/>
        <v>148</v>
      </c>
      <c r="X16" s="354">
        <f t="shared" si="43"/>
        <v>146</v>
      </c>
      <c r="Y16" s="354">
        <f t="shared" si="43"/>
        <v>214</v>
      </c>
      <c r="Z16" s="354">
        <f t="shared" si="13"/>
        <v>103</v>
      </c>
      <c r="AA16" s="354">
        <f t="shared" si="43"/>
        <v>111</v>
      </c>
      <c r="AB16" s="354">
        <f t="shared" si="43"/>
        <v>514</v>
      </c>
      <c r="AC16" s="354">
        <f t="shared" si="14"/>
        <v>245</v>
      </c>
      <c r="AD16" s="354">
        <f t="shared" si="43"/>
        <v>269</v>
      </c>
      <c r="AE16" s="354">
        <f t="shared" si="43"/>
        <v>1425</v>
      </c>
      <c r="AF16" s="561">
        <f t="shared" si="15"/>
        <v>753</v>
      </c>
      <c r="AG16" s="355">
        <f t="shared" si="43"/>
        <v>672</v>
      </c>
      <c r="AH16" s="49"/>
      <c r="AI16" s="349" t="s">
        <v>166</v>
      </c>
      <c r="AJ16" s="354">
        <f>SUM(AJ106:AJ111)</f>
        <v>136</v>
      </c>
      <c r="AK16" s="354">
        <f>SUM(AK106:AK111)</f>
        <v>127</v>
      </c>
      <c r="AL16" s="354">
        <f>SUM(AL106:AL111)</f>
        <v>115</v>
      </c>
      <c r="AM16" s="354">
        <f>SUM(AM106:AM111)</f>
        <v>125</v>
      </c>
      <c r="AN16" s="345">
        <f t="shared" si="16"/>
        <v>503</v>
      </c>
      <c r="AO16" s="354">
        <f>SUM(AO106:AO111)</f>
        <v>473</v>
      </c>
      <c r="AP16" s="354">
        <f>SUM(AP106:AP111)</f>
        <v>76</v>
      </c>
      <c r="AQ16" s="355">
        <f>SUM(AQ106:AQ111)</f>
        <v>118</v>
      </c>
      <c r="AR16" s="306"/>
      <c r="AS16" s="349" t="s">
        <v>166</v>
      </c>
      <c r="AT16" s="354">
        <f>SUM(AT106:AT111)</f>
        <v>782</v>
      </c>
      <c r="AU16" s="354">
        <f>SUM(AU106:AU111)</f>
        <v>313</v>
      </c>
      <c r="AV16" s="354">
        <f>SUM(AV106:AV111)</f>
        <v>91</v>
      </c>
      <c r="AW16" s="355">
        <f>SUM(AW106:AW111)</f>
        <v>42</v>
      </c>
    </row>
    <row r="17" spans="1:52" ht="12" customHeight="1">
      <c r="A17" s="349" t="s">
        <v>167</v>
      </c>
      <c r="B17" s="354">
        <f>SUM(B113:B114)</f>
        <v>3152</v>
      </c>
      <c r="C17" s="353">
        <f t="shared" si="3"/>
        <v>1491</v>
      </c>
      <c r="D17" s="354">
        <f t="shared" ref="D17:M17" si="44">SUM(D113:D114)</f>
        <v>1661</v>
      </c>
      <c r="E17" s="354">
        <f t="shared" si="44"/>
        <v>2585</v>
      </c>
      <c r="F17" s="353">
        <f t="shared" si="5"/>
        <v>1257</v>
      </c>
      <c r="G17" s="354">
        <f t="shared" si="44"/>
        <v>1328</v>
      </c>
      <c r="H17" s="354">
        <f t="shared" si="44"/>
        <v>2284</v>
      </c>
      <c r="I17" s="354">
        <f t="shared" si="6"/>
        <v>1079</v>
      </c>
      <c r="J17" s="354">
        <f t="shared" si="44"/>
        <v>1205</v>
      </c>
      <c r="K17" s="354">
        <f t="shared" si="44"/>
        <v>2098</v>
      </c>
      <c r="L17" s="354">
        <f t="shared" si="7"/>
        <v>1035</v>
      </c>
      <c r="M17" s="354">
        <f t="shared" si="44"/>
        <v>1063</v>
      </c>
      <c r="N17" s="354">
        <f t="shared" ref="N17:P17" si="45">SUM(N113:N114)</f>
        <v>10119</v>
      </c>
      <c r="O17" s="561">
        <f t="shared" si="9"/>
        <v>4862</v>
      </c>
      <c r="P17" s="355">
        <f t="shared" si="45"/>
        <v>5257</v>
      </c>
      <c r="Q17" s="49"/>
      <c r="R17" s="349" t="s">
        <v>167</v>
      </c>
      <c r="S17" s="354">
        <f>SUM(S113:S114)</f>
        <v>169</v>
      </c>
      <c r="T17" s="354">
        <f t="shared" si="11"/>
        <v>107</v>
      </c>
      <c r="U17" s="354">
        <f t="shared" ref="U17:AG17" si="46">SUM(U113:U114)</f>
        <v>62</v>
      </c>
      <c r="V17" s="354">
        <f t="shared" si="46"/>
        <v>119</v>
      </c>
      <c r="W17" s="354">
        <f t="shared" si="12"/>
        <v>57</v>
      </c>
      <c r="X17" s="354">
        <f t="shared" si="46"/>
        <v>62</v>
      </c>
      <c r="Y17" s="354">
        <f t="shared" si="46"/>
        <v>119</v>
      </c>
      <c r="Z17" s="354">
        <f t="shared" si="13"/>
        <v>50</v>
      </c>
      <c r="AA17" s="354">
        <f t="shared" si="46"/>
        <v>69</v>
      </c>
      <c r="AB17" s="354">
        <f t="shared" si="46"/>
        <v>258</v>
      </c>
      <c r="AC17" s="354">
        <f t="shared" si="14"/>
        <v>119</v>
      </c>
      <c r="AD17" s="354">
        <f t="shared" si="46"/>
        <v>139</v>
      </c>
      <c r="AE17" s="354">
        <f t="shared" si="46"/>
        <v>665</v>
      </c>
      <c r="AF17" s="561">
        <f t="shared" si="15"/>
        <v>333</v>
      </c>
      <c r="AG17" s="355">
        <f t="shared" si="46"/>
        <v>332</v>
      </c>
      <c r="AH17" s="49"/>
      <c r="AI17" s="349" t="s">
        <v>167</v>
      </c>
      <c r="AJ17" s="354">
        <f t="shared" ref="AJ17:AM17" si="47">SUM(AJ113:AJ114)</f>
        <v>76</v>
      </c>
      <c r="AK17" s="354">
        <f t="shared" si="47"/>
        <v>67</v>
      </c>
      <c r="AL17" s="354">
        <f t="shared" si="47"/>
        <v>62</v>
      </c>
      <c r="AM17" s="354">
        <f t="shared" si="47"/>
        <v>61</v>
      </c>
      <c r="AN17" s="345">
        <f t="shared" si="16"/>
        <v>266</v>
      </c>
      <c r="AO17" s="354">
        <f t="shared" ref="AO17:AQ17" si="48">SUM(AO113:AO114)</f>
        <v>245</v>
      </c>
      <c r="AP17" s="354">
        <f t="shared" si="48"/>
        <v>36</v>
      </c>
      <c r="AQ17" s="355">
        <f t="shared" si="48"/>
        <v>59</v>
      </c>
      <c r="AR17" s="306"/>
      <c r="AS17" s="349" t="s">
        <v>167</v>
      </c>
      <c r="AT17" s="354">
        <f t="shared" ref="AT17:AW17" si="49">SUM(AT113:AT114)</f>
        <v>234</v>
      </c>
      <c r="AU17" s="354">
        <f t="shared" si="49"/>
        <v>95</v>
      </c>
      <c r="AV17" s="354">
        <f t="shared" si="49"/>
        <v>184</v>
      </c>
      <c r="AW17" s="355">
        <f t="shared" si="49"/>
        <v>91</v>
      </c>
    </row>
    <row r="18" spans="1:52" ht="12" customHeight="1">
      <c r="A18" s="349" t="s">
        <v>168</v>
      </c>
      <c r="B18" s="354">
        <f>SUM(B116:B120)</f>
        <v>6847</v>
      </c>
      <c r="C18" s="353">
        <f t="shared" si="3"/>
        <v>3117</v>
      </c>
      <c r="D18" s="354">
        <f t="shared" ref="D18:M18" si="50">SUM(D116:D120)</f>
        <v>3730</v>
      </c>
      <c r="E18" s="354">
        <f t="shared" si="50"/>
        <v>5766</v>
      </c>
      <c r="F18" s="353">
        <f t="shared" si="5"/>
        <v>2655</v>
      </c>
      <c r="G18" s="354">
        <f t="shared" si="50"/>
        <v>3111</v>
      </c>
      <c r="H18" s="354">
        <f t="shared" si="50"/>
        <v>5726</v>
      </c>
      <c r="I18" s="354">
        <f t="shared" si="6"/>
        <v>2605</v>
      </c>
      <c r="J18" s="354">
        <f t="shared" si="50"/>
        <v>3121</v>
      </c>
      <c r="K18" s="354">
        <f t="shared" si="50"/>
        <v>5651</v>
      </c>
      <c r="L18" s="354">
        <f t="shared" si="7"/>
        <v>2678</v>
      </c>
      <c r="M18" s="354">
        <f t="shared" si="50"/>
        <v>2973</v>
      </c>
      <c r="N18" s="354">
        <f t="shared" ref="N18:P18" si="51">SUM(N116:N120)</f>
        <v>23990</v>
      </c>
      <c r="O18" s="561">
        <f t="shared" si="9"/>
        <v>11055</v>
      </c>
      <c r="P18" s="355">
        <f t="shared" si="51"/>
        <v>12935</v>
      </c>
      <c r="Q18" s="49"/>
      <c r="R18" s="349" t="s">
        <v>168</v>
      </c>
      <c r="S18" s="354">
        <f t="shared" ref="S18:AG18" si="52">SUM(S116:S120)</f>
        <v>587</v>
      </c>
      <c r="T18" s="354">
        <f t="shared" si="11"/>
        <v>338</v>
      </c>
      <c r="U18" s="354">
        <f t="shared" si="52"/>
        <v>249</v>
      </c>
      <c r="V18" s="354">
        <f t="shared" si="52"/>
        <v>472</v>
      </c>
      <c r="W18" s="354">
        <f t="shared" si="12"/>
        <v>223</v>
      </c>
      <c r="X18" s="354">
        <f t="shared" si="52"/>
        <v>249</v>
      </c>
      <c r="Y18" s="354">
        <f t="shared" si="52"/>
        <v>372</v>
      </c>
      <c r="Z18" s="354">
        <f t="shared" si="13"/>
        <v>187</v>
      </c>
      <c r="AA18" s="354">
        <f t="shared" si="52"/>
        <v>185</v>
      </c>
      <c r="AB18" s="354">
        <f t="shared" si="52"/>
        <v>583</v>
      </c>
      <c r="AC18" s="354">
        <f t="shared" si="14"/>
        <v>280</v>
      </c>
      <c r="AD18" s="354">
        <f t="shared" si="52"/>
        <v>303</v>
      </c>
      <c r="AE18" s="354">
        <f t="shared" si="52"/>
        <v>2014</v>
      </c>
      <c r="AF18" s="561">
        <f t="shared" si="15"/>
        <v>1028</v>
      </c>
      <c r="AG18" s="355">
        <f t="shared" si="52"/>
        <v>986</v>
      </c>
      <c r="AH18" s="49"/>
      <c r="AI18" s="349" t="s">
        <v>168</v>
      </c>
      <c r="AJ18" s="354">
        <f t="shared" ref="AJ18:AM18" si="53">SUM(AJ116:AJ120)</f>
        <v>155</v>
      </c>
      <c r="AK18" s="354">
        <f t="shared" si="53"/>
        <v>143</v>
      </c>
      <c r="AL18" s="354">
        <f t="shared" si="53"/>
        <v>135</v>
      </c>
      <c r="AM18" s="354">
        <f t="shared" si="53"/>
        <v>136</v>
      </c>
      <c r="AN18" s="345">
        <f t="shared" si="16"/>
        <v>569</v>
      </c>
      <c r="AO18" s="354">
        <f t="shared" ref="AO18:AQ18" si="54">SUM(AO116:AO120)</f>
        <v>562</v>
      </c>
      <c r="AP18" s="354">
        <f t="shared" si="54"/>
        <v>118</v>
      </c>
      <c r="AQ18" s="355">
        <f t="shared" si="54"/>
        <v>129</v>
      </c>
      <c r="AR18" s="306"/>
      <c r="AS18" s="349" t="s">
        <v>168</v>
      </c>
      <c r="AT18" s="354">
        <f t="shared" ref="AT18:AW18" si="55">SUM(AT116:AT120)</f>
        <v>804</v>
      </c>
      <c r="AU18" s="354">
        <f t="shared" si="55"/>
        <v>235</v>
      </c>
      <c r="AV18" s="354">
        <f t="shared" si="55"/>
        <v>83</v>
      </c>
      <c r="AW18" s="355">
        <f t="shared" si="55"/>
        <v>36</v>
      </c>
    </row>
    <row r="19" spans="1:52" ht="12" customHeight="1">
      <c r="A19" s="349" t="s">
        <v>169</v>
      </c>
      <c r="B19" s="354">
        <f>SUM(B122:B128)</f>
        <v>4835</v>
      </c>
      <c r="C19" s="353">
        <f t="shared" si="3"/>
        <v>2288</v>
      </c>
      <c r="D19" s="354">
        <f t="shared" ref="D19:M19" si="56">SUM(D122:D128)</f>
        <v>2547</v>
      </c>
      <c r="E19" s="354">
        <f t="shared" si="56"/>
        <v>4529</v>
      </c>
      <c r="F19" s="353">
        <f t="shared" si="5"/>
        <v>2038</v>
      </c>
      <c r="G19" s="354">
        <f t="shared" si="56"/>
        <v>2491</v>
      </c>
      <c r="H19" s="354">
        <f t="shared" si="56"/>
        <v>4301</v>
      </c>
      <c r="I19" s="354">
        <f t="shared" si="6"/>
        <v>1955</v>
      </c>
      <c r="J19" s="354">
        <f t="shared" si="56"/>
        <v>2346</v>
      </c>
      <c r="K19" s="354">
        <f t="shared" si="56"/>
        <v>4834</v>
      </c>
      <c r="L19" s="354">
        <f t="shared" si="7"/>
        <v>2217</v>
      </c>
      <c r="M19" s="354">
        <f t="shared" si="56"/>
        <v>2617</v>
      </c>
      <c r="N19" s="354">
        <f t="shared" ref="N19:P19" si="57">SUM(N122:N128)</f>
        <v>18499</v>
      </c>
      <c r="O19" s="561">
        <f t="shared" si="9"/>
        <v>8498</v>
      </c>
      <c r="P19" s="355">
        <f t="shared" si="57"/>
        <v>10001</v>
      </c>
      <c r="Q19" s="49"/>
      <c r="R19" s="349" t="s">
        <v>169</v>
      </c>
      <c r="S19" s="354">
        <f t="shared" ref="S19:AG19" si="58">SUM(S122:S128)</f>
        <v>453</v>
      </c>
      <c r="T19" s="354">
        <f t="shared" si="11"/>
        <v>266</v>
      </c>
      <c r="U19" s="354">
        <f t="shared" si="58"/>
        <v>187</v>
      </c>
      <c r="V19" s="354">
        <f t="shared" si="58"/>
        <v>364</v>
      </c>
      <c r="W19" s="354">
        <f t="shared" si="12"/>
        <v>177</v>
      </c>
      <c r="X19" s="354">
        <f t="shared" si="58"/>
        <v>187</v>
      </c>
      <c r="Y19" s="354">
        <f t="shared" si="58"/>
        <v>403</v>
      </c>
      <c r="Z19" s="354">
        <f t="shared" si="13"/>
        <v>194</v>
      </c>
      <c r="AA19" s="354">
        <f t="shared" si="58"/>
        <v>209</v>
      </c>
      <c r="AB19" s="354">
        <f t="shared" si="58"/>
        <v>751</v>
      </c>
      <c r="AC19" s="354">
        <f t="shared" si="14"/>
        <v>327</v>
      </c>
      <c r="AD19" s="354">
        <f t="shared" si="58"/>
        <v>424</v>
      </c>
      <c r="AE19" s="354">
        <f t="shared" si="58"/>
        <v>1971</v>
      </c>
      <c r="AF19" s="561">
        <f t="shared" si="15"/>
        <v>964</v>
      </c>
      <c r="AG19" s="355">
        <f t="shared" si="58"/>
        <v>1007</v>
      </c>
      <c r="AH19" s="49"/>
      <c r="AI19" s="349" t="s">
        <v>169</v>
      </c>
      <c r="AJ19" s="354">
        <f t="shared" ref="AJ19:AM19" si="59">SUM(AJ122:AJ128)</f>
        <v>156</v>
      </c>
      <c r="AK19" s="354">
        <f t="shared" si="59"/>
        <v>143</v>
      </c>
      <c r="AL19" s="354">
        <f t="shared" si="59"/>
        <v>136</v>
      </c>
      <c r="AM19" s="354">
        <f t="shared" si="59"/>
        <v>152</v>
      </c>
      <c r="AN19" s="345">
        <f t="shared" si="16"/>
        <v>587</v>
      </c>
      <c r="AO19" s="354">
        <f t="shared" ref="AO19:AQ19" si="60">SUM(AO122:AO128)</f>
        <v>491</v>
      </c>
      <c r="AP19" s="354">
        <f t="shared" si="60"/>
        <v>54</v>
      </c>
      <c r="AQ19" s="355">
        <f t="shared" si="60"/>
        <v>106</v>
      </c>
      <c r="AR19" s="306"/>
      <c r="AS19" s="349" t="s">
        <v>169</v>
      </c>
      <c r="AT19" s="354">
        <f t="shared" ref="AT19:AW19" si="61">SUM(AT122:AT128)</f>
        <v>840</v>
      </c>
      <c r="AU19" s="354">
        <f t="shared" si="61"/>
        <v>414</v>
      </c>
      <c r="AV19" s="354">
        <f t="shared" si="61"/>
        <v>90</v>
      </c>
      <c r="AW19" s="355">
        <f t="shared" si="61"/>
        <v>45</v>
      </c>
    </row>
    <row r="20" spans="1:52" ht="12" customHeight="1">
      <c r="A20" s="349" t="s">
        <v>170</v>
      </c>
      <c r="B20" s="354">
        <f>SUM(B130:B132)</f>
        <v>1185</v>
      </c>
      <c r="C20" s="353">
        <f t="shared" si="3"/>
        <v>568</v>
      </c>
      <c r="D20" s="354">
        <f t="shared" ref="D20:M20" si="62">SUM(D130:D132)</f>
        <v>617</v>
      </c>
      <c r="E20" s="354">
        <f t="shared" si="62"/>
        <v>867</v>
      </c>
      <c r="F20" s="353">
        <f t="shared" si="5"/>
        <v>402</v>
      </c>
      <c r="G20" s="354">
        <f t="shared" si="62"/>
        <v>465</v>
      </c>
      <c r="H20" s="354">
        <f t="shared" si="62"/>
        <v>750</v>
      </c>
      <c r="I20" s="354">
        <f t="shared" si="6"/>
        <v>363</v>
      </c>
      <c r="J20" s="354">
        <f t="shared" si="62"/>
        <v>387</v>
      </c>
      <c r="K20" s="354">
        <f t="shared" si="62"/>
        <v>651</v>
      </c>
      <c r="L20" s="354">
        <f t="shared" si="7"/>
        <v>311</v>
      </c>
      <c r="M20" s="354">
        <f t="shared" si="62"/>
        <v>340</v>
      </c>
      <c r="N20" s="354">
        <f>SUM(N130:N132)</f>
        <v>3453</v>
      </c>
      <c r="O20" s="561">
        <f t="shared" si="9"/>
        <v>1644</v>
      </c>
      <c r="P20" s="355">
        <f>SUM(P130:P132)</f>
        <v>1809</v>
      </c>
      <c r="Q20" s="49"/>
      <c r="R20" s="349" t="s">
        <v>170</v>
      </c>
      <c r="S20" s="354">
        <f t="shared" ref="S20:AG20" si="63">SUM(S130:S132)</f>
        <v>88</v>
      </c>
      <c r="T20" s="354">
        <f t="shared" si="11"/>
        <v>59</v>
      </c>
      <c r="U20" s="354">
        <f t="shared" si="63"/>
        <v>29</v>
      </c>
      <c r="V20" s="354">
        <f t="shared" si="63"/>
        <v>76</v>
      </c>
      <c r="W20" s="354">
        <f t="shared" si="12"/>
        <v>47</v>
      </c>
      <c r="X20" s="354">
        <f t="shared" si="63"/>
        <v>29</v>
      </c>
      <c r="Y20" s="354">
        <f t="shared" si="63"/>
        <v>50</v>
      </c>
      <c r="Z20" s="354">
        <f t="shared" si="13"/>
        <v>32</v>
      </c>
      <c r="AA20" s="354">
        <f t="shared" si="63"/>
        <v>18</v>
      </c>
      <c r="AB20" s="354">
        <f t="shared" si="63"/>
        <v>38</v>
      </c>
      <c r="AC20" s="354">
        <f t="shared" si="14"/>
        <v>22</v>
      </c>
      <c r="AD20" s="354">
        <f t="shared" si="63"/>
        <v>16</v>
      </c>
      <c r="AE20" s="354">
        <f t="shared" si="63"/>
        <v>252</v>
      </c>
      <c r="AF20" s="561">
        <f t="shared" si="15"/>
        <v>160</v>
      </c>
      <c r="AG20" s="355">
        <f t="shared" si="63"/>
        <v>92</v>
      </c>
      <c r="AH20" s="49"/>
      <c r="AI20" s="349" t="s">
        <v>170</v>
      </c>
      <c r="AJ20" s="354">
        <f>SUM(AJ130:AJ132)</f>
        <v>28</v>
      </c>
      <c r="AK20" s="354">
        <f>SUM(AK130:AK132)</f>
        <v>25</v>
      </c>
      <c r="AL20" s="354">
        <f>SUM(AL130:AL132)</f>
        <v>21</v>
      </c>
      <c r="AM20" s="354">
        <f>SUM(AM130:AM132)</f>
        <v>21</v>
      </c>
      <c r="AN20" s="345">
        <f t="shared" si="16"/>
        <v>95</v>
      </c>
      <c r="AO20" s="354">
        <f>SUM(AO130:AO132)</f>
        <v>91</v>
      </c>
      <c r="AP20" s="354">
        <f>SUM(AP130:AP132)</f>
        <v>5</v>
      </c>
      <c r="AQ20" s="355">
        <f>SUM(AQ130:AQ132)</f>
        <v>24</v>
      </c>
      <c r="AR20" s="306"/>
      <c r="AS20" s="349" t="s">
        <v>170</v>
      </c>
      <c r="AT20" s="354">
        <f>SUM(AT130:AT132)</f>
        <v>143</v>
      </c>
      <c r="AU20" s="354">
        <f>SUM(AU130:AU132)</f>
        <v>61</v>
      </c>
      <c r="AV20" s="354">
        <f>SUM(AV130:AV132)</f>
        <v>14</v>
      </c>
      <c r="AW20" s="355">
        <f>SUM(AW130:AW132)</f>
        <v>5</v>
      </c>
    </row>
    <row r="21" spans="1:52" ht="12" customHeight="1">
      <c r="A21" s="349" t="s">
        <v>171</v>
      </c>
      <c r="B21" s="354">
        <f>SUM(B134:B136)</f>
        <v>4519</v>
      </c>
      <c r="C21" s="353">
        <f t="shared" si="3"/>
        <v>2150</v>
      </c>
      <c r="D21" s="354">
        <f t="shared" ref="D21:M21" si="64">SUM(D134:D136)</f>
        <v>2369</v>
      </c>
      <c r="E21" s="354">
        <f t="shared" si="64"/>
        <v>3861</v>
      </c>
      <c r="F21" s="353">
        <f t="shared" si="5"/>
        <v>1897</v>
      </c>
      <c r="G21" s="354">
        <f t="shared" si="64"/>
        <v>1964</v>
      </c>
      <c r="H21" s="354">
        <f t="shared" si="64"/>
        <v>3477</v>
      </c>
      <c r="I21" s="354">
        <f t="shared" si="6"/>
        <v>1631</v>
      </c>
      <c r="J21" s="354">
        <f t="shared" si="64"/>
        <v>1846</v>
      </c>
      <c r="K21" s="354">
        <f t="shared" si="64"/>
        <v>3380</v>
      </c>
      <c r="L21" s="354">
        <f t="shared" si="7"/>
        <v>1571</v>
      </c>
      <c r="M21" s="354">
        <f t="shared" si="64"/>
        <v>1809</v>
      </c>
      <c r="N21" s="354">
        <f>SUM(N134:N136)</f>
        <v>15237</v>
      </c>
      <c r="O21" s="561">
        <f t="shared" si="9"/>
        <v>7249</v>
      </c>
      <c r="P21" s="355">
        <f>SUM(P134:P136)</f>
        <v>7988</v>
      </c>
      <c r="Q21" s="49"/>
      <c r="R21" s="349" t="s">
        <v>171</v>
      </c>
      <c r="S21" s="354">
        <f t="shared" ref="S21:AG21" si="65">SUM(S134:S136)</f>
        <v>349</v>
      </c>
      <c r="T21" s="354">
        <f t="shared" si="11"/>
        <v>187</v>
      </c>
      <c r="U21" s="354">
        <f t="shared" si="65"/>
        <v>162</v>
      </c>
      <c r="V21" s="354">
        <f t="shared" si="65"/>
        <v>246</v>
      </c>
      <c r="W21" s="354">
        <f t="shared" si="12"/>
        <v>121</v>
      </c>
      <c r="X21" s="354">
        <f t="shared" si="65"/>
        <v>125</v>
      </c>
      <c r="Y21" s="354">
        <f t="shared" si="65"/>
        <v>225</v>
      </c>
      <c r="Z21" s="354">
        <f t="shared" si="13"/>
        <v>107</v>
      </c>
      <c r="AA21" s="354">
        <f t="shared" si="65"/>
        <v>118</v>
      </c>
      <c r="AB21" s="354">
        <f t="shared" si="65"/>
        <v>467</v>
      </c>
      <c r="AC21" s="354">
        <f t="shared" si="14"/>
        <v>189</v>
      </c>
      <c r="AD21" s="354">
        <f t="shared" si="65"/>
        <v>278</v>
      </c>
      <c r="AE21" s="354">
        <f t="shared" si="65"/>
        <v>1287</v>
      </c>
      <c r="AF21" s="561">
        <f t="shared" si="15"/>
        <v>604</v>
      </c>
      <c r="AG21" s="355">
        <f t="shared" si="65"/>
        <v>683</v>
      </c>
      <c r="AH21" s="49"/>
      <c r="AI21" s="349" t="s">
        <v>171</v>
      </c>
      <c r="AJ21" s="354">
        <f>SUM(AJ134:AJ136)</f>
        <v>129</v>
      </c>
      <c r="AK21" s="354">
        <f>SUM(AK134:AK136)</f>
        <v>118</v>
      </c>
      <c r="AL21" s="354">
        <f>SUM(AL134:AL136)</f>
        <v>113</v>
      </c>
      <c r="AM21" s="354">
        <f>SUM(AM134:AM136)</f>
        <v>112</v>
      </c>
      <c r="AN21" s="345">
        <f t="shared" si="16"/>
        <v>472</v>
      </c>
      <c r="AO21" s="354">
        <f>SUM(AO134:AO136)</f>
        <v>393</v>
      </c>
      <c r="AP21" s="354">
        <f>SUM(AP134:AP136)</f>
        <v>65</v>
      </c>
      <c r="AQ21" s="355">
        <f>SUM(AQ134:AQ136)</f>
        <v>112</v>
      </c>
      <c r="AR21" s="306"/>
      <c r="AS21" s="349" t="s">
        <v>171</v>
      </c>
      <c r="AT21" s="354">
        <f>SUM(AT134:AT136)</f>
        <v>431</v>
      </c>
      <c r="AU21" s="354">
        <f>SUM(AU134:AU136)</f>
        <v>204</v>
      </c>
      <c r="AV21" s="354">
        <f>SUM(AV134:AV136)</f>
        <v>42</v>
      </c>
      <c r="AW21" s="355">
        <f>SUM(AW134:AW136)</f>
        <v>24</v>
      </c>
    </row>
    <row r="22" spans="1:52" ht="12" customHeight="1">
      <c r="A22" s="349" t="s">
        <v>172</v>
      </c>
      <c r="B22" s="354">
        <f>SUM(B139:B142)</f>
        <v>334</v>
      </c>
      <c r="C22" s="353">
        <f t="shared" si="3"/>
        <v>178</v>
      </c>
      <c r="D22" s="354">
        <f t="shared" ref="D22:M22" si="66">SUM(D139:D142)</f>
        <v>156</v>
      </c>
      <c r="E22" s="354">
        <f t="shared" si="66"/>
        <v>299</v>
      </c>
      <c r="F22" s="353">
        <f t="shared" si="5"/>
        <v>136</v>
      </c>
      <c r="G22" s="354">
        <f t="shared" si="66"/>
        <v>163</v>
      </c>
      <c r="H22" s="354">
        <f t="shared" si="66"/>
        <v>255</v>
      </c>
      <c r="I22" s="354">
        <f t="shared" si="6"/>
        <v>109</v>
      </c>
      <c r="J22" s="354">
        <f t="shared" si="66"/>
        <v>146</v>
      </c>
      <c r="K22" s="354">
        <f t="shared" si="66"/>
        <v>191</v>
      </c>
      <c r="L22" s="354">
        <f t="shared" si="7"/>
        <v>87</v>
      </c>
      <c r="M22" s="354">
        <f t="shared" si="66"/>
        <v>104</v>
      </c>
      <c r="N22" s="354">
        <f>SUM(N139:N142)</f>
        <v>1079</v>
      </c>
      <c r="O22" s="561">
        <f t="shared" si="9"/>
        <v>510</v>
      </c>
      <c r="P22" s="355">
        <f>SUM(P139:P142)</f>
        <v>569</v>
      </c>
      <c r="Q22" s="49"/>
      <c r="R22" s="349" t="s">
        <v>172</v>
      </c>
      <c r="S22" s="354">
        <f t="shared" ref="S22:AG22" si="67">SUM(S139:S142)</f>
        <v>17</v>
      </c>
      <c r="T22" s="354">
        <f t="shared" si="11"/>
        <v>13</v>
      </c>
      <c r="U22" s="354">
        <f t="shared" si="67"/>
        <v>4</v>
      </c>
      <c r="V22" s="354">
        <f t="shared" si="67"/>
        <v>10</v>
      </c>
      <c r="W22" s="354">
        <f t="shared" si="12"/>
        <v>6</v>
      </c>
      <c r="X22" s="354">
        <f t="shared" si="67"/>
        <v>4</v>
      </c>
      <c r="Y22" s="354">
        <f t="shared" si="67"/>
        <v>6</v>
      </c>
      <c r="Z22" s="354">
        <f t="shared" si="13"/>
        <v>1</v>
      </c>
      <c r="AA22" s="354">
        <f t="shared" si="67"/>
        <v>5</v>
      </c>
      <c r="AB22" s="354">
        <f t="shared" si="67"/>
        <v>8</v>
      </c>
      <c r="AC22" s="354">
        <f t="shared" si="14"/>
        <v>5</v>
      </c>
      <c r="AD22" s="354">
        <f t="shared" si="67"/>
        <v>3</v>
      </c>
      <c r="AE22" s="354">
        <f t="shared" si="67"/>
        <v>41</v>
      </c>
      <c r="AF22" s="561">
        <f t="shared" si="15"/>
        <v>25</v>
      </c>
      <c r="AG22" s="355">
        <f t="shared" si="67"/>
        <v>16</v>
      </c>
      <c r="AH22" s="49"/>
      <c r="AI22" s="349" t="s">
        <v>172</v>
      </c>
      <c r="AJ22" s="354">
        <f>SUM(AJ139:AJ142)</f>
        <v>9</v>
      </c>
      <c r="AK22" s="354">
        <f>SUM(AK139:AK142)</f>
        <v>8</v>
      </c>
      <c r="AL22" s="354">
        <f>SUM(AL139:AL142)</f>
        <v>8</v>
      </c>
      <c r="AM22" s="354">
        <f>SUM(AM139:AM142)</f>
        <v>6</v>
      </c>
      <c r="AN22" s="345">
        <f t="shared" si="16"/>
        <v>31</v>
      </c>
      <c r="AO22" s="354">
        <f>SUM(AO139:AO142)</f>
        <v>29</v>
      </c>
      <c r="AP22" s="354">
        <f>SUM(AP139:AP142)</f>
        <v>0</v>
      </c>
      <c r="AQ22" s="355">
        <f>SUM(AQ139:AQ142)</f>
        <v>6</v>
      </c>
      <c r="AR22" s="306"/>
      <c r="AS22" s="349" t="s">
        <v>172</v>
      </c>
      <c r="AT22" s="354">
        <f>SUM(AT139:AT142)</f>
        <v>53</v>
      </c>
      <c r="AU22" s="354">
        <f>SUM(AU139:AU142)</f>
        <v>27</v>
      </c>
      <c r="AV22" s="354">
        <f>SUM(AV139:AV142)</f>
        <v>6</v>
      </c>
      <c r="AW22" s="355">
        <f>SUM(AW139:AW142)</f>
        <v>4</v>
      </c>
    </row>
    <row r="23" spans="1:52" ht="12" customHeight="1">
      <c r="A23" s="349" t="s">
        <v>173</v>
      </c>
      <c r="B23" s="354">
        <f>SUM(B148:B152)</f>
        <v>1765</v>
      </c>
      <c r="C23" s="353">
        <f t="shared" si="3"/>
        <v>847</v>
      </c>
      <c r="D23" s="354">
        <f t="shared" ref="D23:M23" si="68">SUM(D148:D152)</f>
        <v>918</v>
      </c>
      <c r="E23" s="354">
        <f t="shared" si="68"/>
        <v>1551</v>
      </c>
      <c r="F23" s="353">
        <f t="shared" si="5"/>
        <v>730</v>
      </c>
      <c r="G23" s="354">
        <f t="shared" si="68"/>
        <v>821</v>
      </c>
      <c r="H23" s="354">
        <f t="shared" si="68"/>
        <v>1372</v>
      </c>
      <c r="I23" s="354">
        <f t="shared" si="6"/>
        <v>646</v>
      </c>
      <c r="J23" s="354">
        <f t="shared" si="68"/>
        <v>726</v>
      </c>
      <c r="K23" s="354">
        <f t="shared" si="68"/>
        <v>1592</v>
      </c>
      <c r="L23" s="354">
        <f t="shared" si="7"/>
        <v>809</v>
      </c>
      <c r="M23" s="354">
        <f t="shared" si="68"/>
        <v>783</v>
      </c>
      <c r="N23" s="354">
        <f>SUM(N148:N152)</f>
        <v>6280</v>
      </c>
      <c r="O23" s="561">
        <f t="shared" si="9"/>
        <v>3032</v>
      </c>
      <c r="P23" s="355">
        <f>SUM(P148:P152)</f>
        <v>3248</v>
      </c>
      <c r="Q23" s="49"/>
      <c r="R23" s="349" t="s">
        <v>173</v>
      </c>
      <c r="S23" s="354">
        <f t="shared" ref="S23:AG23" si="69">SUM(S148:S152)</f>
        <v>120</v>
      </c>
      <c r="T23" s="354">
        <f t="shared" si="11"/>
        <v>76</v>
      </c>
      <c r="U23" s="354">
        <f t="shared" si="69"/>
        <v>44</v>
      </c>
      <c r="V23" s="354">
        <f t="shared" si="69"/>
        <v>88</v>
      </c>
      <c r="W23" s="354">
        <f t="shared" si="12"/>
        <v>44</v>
      </c>
      <c r="X23" s="354">
        <f t="shared" si="69"/>
        <v>44</v>
      </c>
      <c r="Y23" s="354">
        <f t="shared" si="69"/>
        <v>98</v>
      </c>
      <c r="Z23" s="354">
        <f t="shared" si="13"/>
        <v>53</v>
      </c>
      <c r="AA23" s="354">
        <f t="shared" si="69"/>
        <v>45</v>
      </c>
      <c r="AB23" s="354">
        <f t="shared" si="69"/>
        <v>166</v>
      </c>
      <c r="AC23" s="354">
        <f t="shared" si="14"/>
        <v>79</v>
      </c>
      <c r="AD23" s="354">
        <f t="shared" si="69"/>
        <v>87</v>
      </c>
      <c r="AE23" s="354">
        <f t="shared" si="69"/>
        <v>472</v>
      </c>
      <c r="AF23" s="561">
        <f t="shared" si="15"/>
        <v>252</v>
      </c>
      <c r="AG23" s="355">
        <f t="shared" si="69"/>
        <v>220</v>
      </c>
      <c r="AH23" s="49"/>
      <c r="AI23" s="349" t="s">
        <v>173</v>
      </c>
      <c r="AJ23" s="354">
        <f>SUM(AJ148:AJ152)</f>
        <v>49</v>
      </c>
      <c r="AK23" s="354">
        <f>SUM(AK148:AK152)</f>
        <v>45</v>
      </c>
      <c r="AL23" s="354">
        <f>SUM(AL148:AL152)</f>
        <v>41</v>
      </c>
      <c r="AM23" s="354">
        <f>SUM(AM148:AM152)</f>
        <v>45</v>
      </c>
      <c r="AN23" s="345">
        <f t="shared" si="16"/>
        <v>180</v>
      </c>
      <c r="AO23" s="354">
        <f>SUM(AO148:AO152)</f>
        <v>163</v>
      </c>
      <c r="AP23" s="354">
        <f>SUM(AP148:AP152)</f>
        <v>120</v>
      </c>
      <c r="AQ23" s="355">
        <f>SUM(AQ148:AQ152)</f>
        <v>39</v>
      </c>
      <c r="AR23" s="306"/>
      <c r="AS23" s="349" t="s">
        <v>173</v>
      </c>
      <c r="AT23" s="354">
        <f>SUM(AT148:AT152)</f>
        <v>245</v>
      </c>
      <c r="AU23" s="354">
        <f>SUM(AU148:AU152)</f>
        <v>102</v>
      </c>
      <c r="AV23" s="354">
        <f>SUM(AV148:AV152)</f>
        <v>19</v>
      </c>
      <c r="AW23" s="355">
        <f>SUM(AW148:AW152)</f>
        <v>8</v>
      </c>
    </row>
    <row r="24" spans="1:52" ht="12" customHeight="1">
      <c r="A24" s="349" t="s">
        <v>174</v>
      </c>
      <c r="B24" s="354">
        <f>SUM(B154:B157)</f>
        <v>7263</v>
      </c>
      <c r="C24" s="353">
        <f t="shared" si="3"/>
        <v>3600</v>
      </c>
      <c r="D24" s="354">
        <f t="shared" ref="D24:M24" si="70">SUM(D154:D157)</f>
        <v>3663</v>
      </c>
      <c r="E24" s="354">
        <f t="shared" si="70"/>
        <v>5945</v>
      </c>
      <c r="F24" s="353">
        <f t="shared" si="5"/>
        <v>3020</v>
      </c>
      <c r="G24" s="354">
        <f t="shared" si="70"/>
        <v>2925</v>
      </c>
      <c r="H24" s="354">
        <f t="shared" si="70"/>
        <v>5818</v>
      </c>
      <c r="I24" s="354">
        <f t="shared" si="6"/>
        <v>2933</v>
      </c>
      <c r="J24" s="354">
        <f t="shared" si="70"/>
        <v>2885</v>
      </c>
      <c r="K24" s="354">
        <f t="shared" si="70"/>
        <v>8435</v>
      </c>
      <c r="L24" s="354">
        <f t="shared" si="7"/>
        <v>4438</v>
      </c>
      <c r="M24" s="354">
        <f t="shared" si="70"/>
        <v>3997</v>
      </c>
      <c r="N24" s="354">
        <f>SUM(N154:N157)</f>
        <v>27461</v>
      </c>
      <c r="O24" s="561">
        <f t="shared" si="9"/>
        <v>13991</v>
      </c>
      <c r="P24" s="355">
        <f>SUM(P154:P157)</f>
        <v>13470</v>
      </c>
      <c r="Q24" s="49"/>
      <c r="R24" s="349" t="s">
        <v>174</v>
      </c>
      <c r="S24" s="354">
        <f t="shared" ref="S24:AG24" si="71">SUM(S154:S157)</f>
        <v>201</v>
      </c>
      <c r="T24" s="354">
        <f t="shared" si="11"/>
        <v>102</v>
      </c>
      <c r="U24" s="354">
        <f t="shared" si="71"/>
        <v>99</v>
      </c>
      <c r="V24" s="354">
        <f t="shared" si="71"/>
        <v>201</v>
      </c>
      <c r="W24" s="354">
        <f t="shared" si="12"/>
        <v>120</v>
      </c>
      <c r="X24" s="354">
        <f t="shared" si="71"/>
        <v>81</v>
      </c>
      <c r="Y24" s="354">
        <f t="shared" si="71"/>
        <v>230</v>
      </c>
      <c r="Z24" s="354">
        <f t="shared" si="13"/>
        <v>122</v>
      </c>
      <c r="AA24" s="354">
        <f t="shared" si="71"/>
        <v>108</v>
      </c>
      <c r="AB24" s="354">
        <f t="shared" si="71"/>
        <v>1196</v>
      </c>
      <c r="AC24" s="354">
        <f t="shared" si="14"/>
        <v>678</v>
      </c>
      <c r="AD24" s="354">
        <f t="shared" si="71"/>
        <v>518</v>
      </c>
      <c r="AE24" s="354">
        <f t="shared" si="71"/>
        <v>1828</v>
      </c>
      <c r="AF24" s="561">
        <f t="shared" si="15"/>
        <v>1022</v>
      </c>
      <c r="AG24" s="355">
        <f t="shared" si="71"/>
        <v>806</v>
      </c>
      <c r="AH24" s="49"/>
      <c r="AI24" s="349" t="s">
        <v>174</v>
      </c>
      <c r="AJ24" s="354">
        <f>SUM(AJ154:AJ157)</f>
        <v>189</v>
      </c>
      <c r="AK24" s="354">
        <f>SUM(AK154:AK157)</f>
        <v>174</v>
      </c>
      <c r="AL24" s="354">
        <f>SUM(AL154:AL157)</f>
        <v>155</v>
      </c>
      <c r="AM24" s="354">
        <f>SUM(AM154:AM157)</f>
        <v>173</v>
      </c>
      <c r="AN24" s="345">
        <f t="shared" si="16"/>
        <v>691</v>
      </c>
      <c r="AO24" s="354">
        <f>SUM(AO154:AO157)</f>
        <v>551</v>
      </c>
      <c r="AP24" s="354">
        <f>SUM(AP154:AP157)</f>
        <v>148</v>
      </c>
      <c r="AQ24" s="355">
        <f>SUM(AQ154:AQ157)</f>
        <v>197</v>
      </c>
      <c r="AR24" s="306"/>
      <c r="AS24" s="349" t="s">
        <v>174</v>
      </c>
      <c r="AT24" s="354">
        <f>SUM(AT154:AT157)</f>
        <v>818</v>
      </c>
      <c r="AU24" s="354">
        <f>SUM(AU154:AU157)</f>
        <v>140</v>
      </c>
      <c r="AV24" s="354">
        <f>SUM(AV154:AV157)</f>
        <v>50</v>
      </c>
      <c r="AW24" s="355">
        <f>SUM(AW154:AW157)</f>
        <v>17</v>
      </c>
    </row>
    <row r="25" spans="1:52" ht="12" customHeight="1">
      <c r="A25" s="349" t="s">
        <v>175</v>
      </c>
      <c r="B25" s="354">
        <f>SUM(B159:B165)</f>
        <v>7532</v>
      </c>
      <c r="C25" s="353">
        <f t="shared" si="3"/>
        <v>3783</v>
      </c>
      <c r="D25" s="354">
        <f t="shared" ref="D25:M25" si="72">SUM(D159:D165)</f>
        <v>3749</v>
      </c>
      <c r="E25" s="354">
        <f t="shared" si="72"/>
        <v>7096</v>
      </c>
      <c r="F25" s="353">
        <f t="shared" si="5"/>
        <v>3614</v>
      </c>
      <c r="G25" s="354">
        <f t="shared" si="72"/>
        <v>3482</v>
      </c>
      <c r="H25" s="354">
        <f t="shared" si="72"/>
        <v>6157</v>
      </c>
      <c r="I25" s="354">
        <f t="shared" si="6"/>
        <v>3158</v>
      </c>
      <c r="J25" s="354">
        <f t="shared" si="72"/>
        <v>2999</v>
      </c>
      <c r="K25" s="354">
        <f t="shared" si="72"/>
        <v>7511</v>
      </c>
      <c r="L25" s="354">
        <f t="shared" si="7"/>
        <v>4246</v>
      </c>
      <c r="M25" s="354">
        <f t="shared" si="72"/>
        <v>3265</v>
      </c>
      <c r="N25" s="354">
        <f>SUM(N159:N165)</f>
        <v>28296</v>
      </c>
      <c r="O25" s="561">
        <f t="shared" si="9"/>
        <v>14801</v>
      </c>
      <c r="P25" s="355">
        <f>SUM(P159:P165)</f>
        <v>13495</v>
      </c>
      <c r="Q25" s="49"/>
      <c r="R25" s="349" t="s">
        <v>175</v>
      </c>
      <c r="S25" s="354">
        <f>SUM(S159:S165)</f>
        <v>341</v>
      </c>
      <c r="T25" s="354">
        <f t="shared" si="11"/>
        <v>197</v>
      </c>
      <c r="U25" s="354">
        <f t="shared" ref="U25:AG25" si="73">SUM(U159:U165)</f>
        <v>144</v>
      </c>
      <c r="V25" s="354">
        <f t="shared" si="73"/>
        <v>307</v>
      </c>
      <c r="W25" s="354">
        <f t="shared" si="12"/>
        <v>160</v>
      </c>
      <c r="X25" s="354">
        <f t="shared" si="73"/>
        <v>147</v>
      </c>
      <c r="Y25" s="354">
        <f t="shared" si="73"/>
        <v>235</v>
      </c>
      <c r="Z25" s="354">
        <f t="shared" si="13"/>
        <v>122</v>
      </c>
      <c r="AA25" s="354">
        <f t="shared" si="73"/>
        <v>113</v>
      </c>
      <c r="AB25" s="354">
        <f t="shared" si="73"/>
        <v>1006</v>
      </c>
      <c r="AC25" s="354">
        <f t="shared" si="14"/>
        <v>568</v>
      </c>
      <c r="AD25" s="354">
        <f t="shared" si="73"/>
        <v>438</v>
      </c>
      <c r="AE25" s="354">
        <f t="shared" si="73"/>
        <v>1889</v>
      </c>
      <c r="AF25" s="561">
        <f t="shared" si="15"/>
        <v>1047</v>
      </c>
      <c r="AG25" s="355">
        <f t="shared" si="73"/>
        <v>842</v>
      </c>
      <c r="AH25" s="49"/>
      <c r="AI25" s="349" t="s">
        <v>175</v>
      </c>
      <c r="AJ25" s="354">
        <f>SUM(AJ159:AJ165)</f>
        <v>160</v>
      </c>
      <c r="AK25" s="354">
        <f>SUM(AK159:AK165)</f>
        <v>155</v>
      </c>
      <c r="AL25" s="354">
        <f>SUM(AL159:AL165)</f>
        <v>142</v>
      </c>
      <c r="AM25" s="354">
        <f>SUM(AM159:AM165)</f>
        <v>154</v>
      </c>
      <c r="AN25" s="345">
        <f t="shared" si="16"/>
        <v>611</v>
      </c>
      <c r="AO25" s="354">
        <f>SUM(AO159:AO165)</f>
        <v>538</v>
      </c>
      <c r="AP25" s="354">
        <f>SUM(AP159:AP165)</f>
        <v>70</v>
      </c>
      <c r="AQ25" s="355">
        <f>SUM(AQ159:AQ165)</f>
        <v>137</v>
      </c>
      <c r="AR25" s="306"/>
      <c r="AS25" s="349" t="s">
        <v>175</v>
      </c>
      <c r="AT25" s="354">
        <f>SUM(AT159:AT165)</f>
        <v>745</v>
      </c>
      <c r="AU25" s="354">
        <f>SUM(AU159:AU165)</f>
        <v>190</v>
      </c>
      <c r="AV25" s="354">
        <f>SUM(AV159:AV165)</f>
        <v>105</v>
      </c>
      <c r="AW25" s="355">
        <f>SUM(AW159:AW165)</f>
        <v>36</v>
      </c>
    </row>
    <row r="26" spans="1:52" ht="12" customHeight="1">
      <c r="A26" s="349" t="s">
        <v>211</v>
      </c>
      <c r="B26" s="354">
        <f>SUM(B167:B173)</f>
        <v>10418</v>
      </c>
      <c r="C26" s="353">
        <f t="shared" si="3"/>
        <v>5152</v>
      </c>
      <c r="D26" s="354">
        <f t="shared" ref="D26:M26" si="74">SUM(D167:D173)</f>
        <v>5266</v>
      </c>
      <c r="E26" s="354">
        <f t="shared" si="74"/>
        <v>8721</v>
      </c>
      <c r="F26" s="353">
        <f t="shared" si="5"/>
        <v>4295</v>
      </c>
      <c r="G26" s="354">
        <f t="shared" si="74"/>
        <v>4426</v>
      </c>
      <c r="H26" s="354">
        <f t="shared" si="74"/>
        <v>8145</v>
      </c>
      <c r="I26" s="354">
        <f t="shared" si="6"/>
        <v>3944</v>
      </c>
      <c r="J26" s="354">
        <f t="shared" si="74"/>
        <v>4201</v>
      </c>
      <c r="K26" s="354">
        <f t="shared" si="74"/>
        <v>8673</v>
      </c>
      <c r="L26" s="354">
        <f t="shared" si="7"/>
        <v>4201</v>
      </c>
      <c r="M26" s="354">
        <f t="shared" si="74"/>
        <v>4472</v>
      </c>
      <c r="N26" s="354">
        <f>SUM(N167:N173)</f>
        <v>35957</v>
      </c>
      <c r="O26" s="561">
        <f t="shared" si="9"/>
        <v>17592</v>
      </c>
      <c r="P26" s="355">
        <f>SUM(P167:P173)</f>
        <v>18365</v>
      </c>
      <c r="Q26" s="49"/>
      <c r="R26" s="349" t="s">
        <v>211</v>
      </c>
      <c r="S26" s="354">
        <f t="shared" ref="S26:AG26" si="75">SUM(S167:S173)</f>
        <v>623</v>
      </c>
      <c r="T26" s="354">
        <f t="shared" si="11"/>
        <v>434</v>
      </c>
      <c r="U26" s="354">
        <f t="shared" si="75"/>
        <v>189</v>
      </c>
      <c r="V26" s="354">
        <f t="shared" si="75"/>
        <v>388</v>
      </c>
      <c r="W26" s="354">
        <f t="shared" si="12"/>
        <v>199</v>
      </c>
      <c r="X26" s="354">
        <f t="shared" si="75"/>
        <v>189</v>
      </c>
      <c r="Y26" s="354">
        <f t="shared" si="75"/>
        <v>461</v>
      </c>
      <c r="Z26" s="354">
        <f t="shared" si="13"/>
        <v>245</v>
      </c>
      <c r="AA26" s="354">
        <f t="shared" si="75"/>
        <v>216</v>
      </c>
      <c r="AB26" s="354">
        <f t="shared" si="75"/>
        <v>1148</v>
      </c>
      <c r="AC26" s="354">
        <f t="shared" si="14"/>
        <v>515</v>
      </c>
      <c r="AD26" s="354">
        <f t="shared" si="75"/>
        <v>633</v>
      </c>
      <c r="AE26" s="354">
        <f t="shared" si="75"/>
        <v>2620</v>
      </c>
      <c r="AF26" s="561">
        <f t="shared" si="15"/>
        <v>1393</v>
      </c>
      <c r="AG26" s="355">
        <f t="shared" si="75"/>
        <v>1227</v>
      </c>
      <c r="AH26" s="49"/>
      <c r="AI26" s="349" t="s">
        <v>211</v>
      </c>
      <c r="AJ26" s="354">
        <f>SUM(AJ167:AJ173)</f>
        <v>306</v>
      </c>
      <c r="AK26" s="354">
        <f>SUM(AK167:AK173)</f>
        <v>301</v>
      </c>
      <c r="AL26" s="354">
        <f>SUM(AL167:AL173)</f>
        <v>283</v>
      </c>
      <c r="AM26" s="354">
        <f>SUM(AM167:AM173)</f>
        <v>286</v>
      </c>
      <c r="AN26" s="345">
        <f t="shared" si="16"/>
        <v>1176</v>
      </c>
      <c r="AO26" s="354">
        <f>SUM(AO167:AO173)</f>
        <v>964</v>
      </c>
      <c r="AP26" s="354">
        <f>SUM(AP167:AP173)</f>
        <v>84</v>
      </c>
      <c r="AQ26" s="355">
        <f>SUM(AQ167:AQ173)</f>
        <v>256</v>
      </c>
      <c r="AR26" s="306"/>
      <c r="AS26" s="349" t="s">
        <v>211</v>
      </c>
      <c r="AT26" s="354">
        <f>SUM(AT167:AT173)</f>
        <v>1738</v>
      </c>
      <c r="AU26" s="354">
        <f>SUM(AU167:AU173)</f>
        <v>787</v>
      </c>
      <c r="AV26" s="354">
        <f>SUM(AV167:AV173)</f>
        <v>139</v>
      </c>
      <c r="AW26" s="355">
        <f>SUM(AW167:AW173)</f>
        <v>69</v>
      </c>
    </row>
    <row r="27" spans="1:52" ht="12" customHeight="1">
      <c r="A27" s="145" t="s">
        <v>177</v>
      </c>
      <c r="B27" s="191">
        <f>SUM(B175:B180)</f>
        <v>2049</v>
      </c>
      <c r="C27" s="353">
        <f t="shared" si="3"/>
        <v>1016</v>
      </c>
      <c r="D27" s="191">
        <f t="shared" ref="D27:M27" si="76">SUM(D175:D180)</f>
        <v>1033</v>
      </c>
      <c r="E27" s="191">
        <f t="shared" si="76"/>
        <v>1884</v>
      </c>
      <c r="F27" s="353">
        <f t="shared" si="5"/>
        <v>954</v>
      </c>
      <c r="G27" s="191">
        <f t="shared" si="76"/>
        <v>930</v>
      </c>
      <c r="H27" s="191">
        <f t="shared" si="76"/>
        <v>1596</v>
      </c>
      <c r="I27" s="191">
        <f t="shared" si="6"/>
        <v>752</v>
      </c>
      <c r="J27" s="191">
        <f t="shared" si="76"/>
        <v>844</v>
      </c>
      <c r="K27" s="191">
        <f t="shared" si="76"/>
        <v>1773</v>
      </c>
      <c r="L27" s="191">
        <f t="shared" si="7"/>
        <v>930</v>
      </c>
      <c r="M27" s="191">
        <f t="shared" si="76"/>
        <v>843</v>
      </c>
      <c r="N27" s="191">
        <f>SUM(N175:N180)</f>
        <v>7302</v>
      </c>
      <c r="O27" s="407">
        <f t="shared" si="9"/>
        <v>3652</v>
      </c>
      <c r="P27" s="194">
        <f>SUM(P175:P180)</f>
        <v>3650</v>
      </c>
      <c r="Q27" s="49"/>
      <c r="R27" s="145" t="s">
        <v>177</v>
      </c>
      <c r="S27" s="191">
        <f t="shared" ref="S27:AG27" si="77">SUM(S175:S180)</f>
        <v>154</v>
      </c>
      <c r="T27" s="354">
        <f t="shared" si="11"/>
        <v>97</v>
      </c>
      <c r="U27" s="191">
        <f t="shared" si="77"/>
        <v>57</v>
      </c>
      <c r="V27" s="191">
        <f t="shared" si="77"/>
        <v>140</v>
      </c>
      <c r="W27" s="191">
        <f t="shared" si="12"/>
        <v>74</v>
      </c>
      <c r="X27" s="191">
        <f t="shared" si="77"/>
        <v>66</v>
      </c>
      <c r="Y27" s="191">
        <f t="shared" si="77"/>
        <v>144</v>
      </c>
      <c r="Z27" s="191">
        <f t="shared" si="13"/>
        <v>70</v>
      </c>
      <c r="AA27" s="191">
        <f t="shared" si="77"/>
        <v>74</v>
      </c>
      <c r="AB27" s="191">
        <f t="shared" si="77"/>
        <v>229</v>
      </c>
      <c r="AC27" s="191">
        <f t="shared" si="14"/>
        <v>126</v>
      </c>
      <c r="AD27" s="191">
        <f t="shared" si="77"/>
        <v>103</v>
      </c>
      <c r="AE27" s="191">
        <f t="shared" si="77"/>
        <v>667</v>
      </c>
      <c r="AF27" s="407">
        <f t="shared" si="15"/>
        <v>367</v>
      </c>
      <c r="AG27" s="194">
        <f t="shared" si="77"/>
        <v>300</v>
      </c>
      <c r="AH27" s="49"/>
      <c r="AI27" s="145" t="s">
        <v>177</v>
      </c>
      <c r="AJ27" s="191">
        <f>SUM(AJ175:AJ180)</f>
        <v>51</v>
      </c>
      <c r="AK27" s="191">
        <f>SUM(AK175:AK180)</f>
        <v>50</v>
      </c>
      <c r="AL27" s="191">
        <f>SUM(AL175:AL180)</f>
        <v>44</v>
      </c>
      <c r="AM27" s="191">
        <f>SUM(AM175:AM180)</f>
        <v>43</v>
      </c>
      <c r="AN27" s="345">
        <f t="shared" si="16"/>
        <v>188</v>
      </c>
      <c r="AO27" s="191">
        <f>SUM(AO175:AO180)</f>
        <v>174</v>
      </c>
      <c r="AP27" s="191">
        <f>SUM(AP175:AP180)</f>
        <v>27</v>
      </c>
      <c r="AQ27" s="194">
        <f>SUM(AQ175:AQ180)</f>
        <v>43</v>
      </c>
      <c r="AR27" s="307"/>
      <c r="AS27" s="145" t="s">
        <v>177</v>
      </c>
      <c r="AT27" s="191">
        <f>SUM(AT175:AT180)</f>
        <v>281</v>
      </c>
      <c r="AU27" s="191">
        <f>SUM(AU175:AU180)</f>
        <v>114</v>
      </c>
      <c r="AV27" s="191">
        <f>SUM(AV175:AV180)</f>
        <v>41</v>
      </c>
      <c r="AW27" s="194">
        <f>SUM(AW175:AW180)</f>
        <v>19</v>
      </c>
    </row>
    <row r="28" spans="1:52" s="31" customFormat="1" ht="12" customHeight="1" thickBot="1">
      <c r="A28" s="190" t="s">
        <v>9</v>
      </c>
      <c r="B28" s="370">
        <f>SUM(B6:B27)</f>
        <v>116278</v>
      </c>
      <c r="C28" s="353">
        <f t="shared" si="3"/>
        <v>56851</v>
      </c>
      <c r="D28" s="308">
        <f t="shared" ref="D28:M28" si="78">SUM(D6:D27)</f>
        <v>59427</v>
      </c>
      <c r="E28" s="308">
        <f t="shared" si="78"/>
        <v>102459</v>
      </c>
      <c r="F28" s="353">
        <f t="shared" si="5"/>
        <v>50163</v>
      </c>
      <c r="G28" s="308">
        <f t="shared" si="78"/>
        <v>52296</v>
      </c>
      <c r="H28" s="308">
        <f t="shared" si="78"/>
        <v>93124</v>
      </c>
      <c r="I28" s="308">
        <f t="shared" si="6"/>
        <v>45020</v>
      </c>
      <c r="J28" s="308">
        <f t="shared" si="78"/>
        <v>48104</v>
      </c>
      <c r="K28" s="308">
        <f t="shared" si="78"/>
        <v>105329</v>
      </c>
      <c r="L28" s="308">
        <f t="shared" si="7"/>
        <v>51749</v>
      </c>
      <c r="M28" s="308">
        <f t="shared" si="78"/>
        <v>53580</v>
      </c>
      <c r="N28" s="188">
        <f>SUM(N6:N27)</f>
        <v>417190</v>
      </c>
      <c r="O28" s="562">
        <f t="shared" si="9"/>
        <v>203783</v>
      </c>
      <c r="P28" s="189">
        <f>SUM(P6:P27)</f>
        <v>213407</v>
      </c>
      <c r="Q28" s="45"/>
      <c r="R28" s="185" t="s">
        <v>9</v>
      </c>
      <c r="S28" s="188">
        <f>SUM(S6:S27)</f>
        <v>7105</v>
      </c>
      <c r="T28" s="354">
        <f t="shared" si="11"/>
        <v>4371</v>
      </c>
      <c r="U28" s="188">
        <f t="shared" ref="U28:AG28" si="79">SUM(U6:U27)</f>
        <v>2734</v>
      </c>
      <c r="V28" s="188">
        <f t="shared" si="79"/>
        <v>5558</v>
      </c>
      <c r="W28" s="188">
        <f t="shared" si="12"/>
        <v>2901</v>
      </c>
      <c r="X28" s="188">
        <f t="shared" si="79"/>
        <v>2657</v>
      </c>
      <c r="Y28" s="188">
        <f t="shared" si="79"/>
        <v>5176</v>
      </c>
      <c r="Z28" s="188">
        <f t="shared" si="13"/>
        <v>2606</v>
      </c>
      <c r="AA28" s="188">
        <f t="shared" si="79"/>
        <v>2570</v>
      </c>
      <c r="AB28" s="188">
        <f t="shared" si="79"/>
        <v>13998</v>
      </c>
      <c r="AC28" s="188">
        <f t="shared" si="14"/>
        <v>6889</v>
      </c>
      <c r="AD28" s="188">
        <f t="shared" si="79"/>
        <v>7109</v>
      </c>
      <c r="AE28" s="188">
        <f t="shared" si="79"/>
        <v>31837</v>
      </c>
      <c r="AF28" s="562">
        <f t="shared" si="15"/>
        <v>16767</v>
      </c>
      <c r="AG28" s="189">
        <f t="shared" si="79"/>
        <v>15070</v>
      </c>
      <c r="AH28" s="45"/>
      <c r="AI28" s="185" t="s">
        <v>9</v>
      </c>
      <c r="AJ28" s="188">
        <f>SUM(AJ6:AJ27)</f>
        <v>3189</v>
      </c>
      <c r="AK28" s="188">
        <f t="shared" ref="AK28:AP28" si="80">SUM(AK6:AK27)</f>
        <v>2975</v>
      </c>
      <c r="AL28" s="188">
        <f t="shared" si="80"/>
        <v>2802</v>
      </c>
      <c r="AM28" s="188">
        <f t="shared" si="80"/>
        <v>2950</v>
      </c>
      <c r="AN28" s="188">
        <f>SUM(AN6:AN27)</f>
        <v>11916</v>
      </c>
      <c r="AO28" s="188">
        <f t="shared" si="80"/>
        <v>10914</v>
      </c>
      <c r="AP28" s="188">
        <f t="shared" si="80"/>
        <v>1313</v>
      </c>
      <c r="AQ28" s="189">
        <f t="shared" ref="AQ28" si="81">SUM(AQ6:AQ27)</f>
        <v>2701</v>
      </c>
      <c r="AR28" s="186">
        <f t="shared" ref="AR28" si="82">SUM(AR6:AR27)</f>
        <v>0</v>
      </c>
      <c r="AS28" s="185" t="s">
        <v>9</v>
      </c>
      <c r="AT28" s="188">
        <f>SUM(AT6:AT27)</f>
        <v>18171</v>
      </c>
      <c r="AU28" s="188">
        <f t="shared" ref="AU28:AW28" si="83">SUM(AU6:AU27)</f>
        <v>8146</v>
      </c>
      <c r="AV28" s="188">
        <f>SUM(AV6:AV27)</f>
        <v>2356</v>
      </c>
      <c r="AW28" s="189">
        <f t="shared" si="83"/>
        <v>1169</v>
      </c>
    </row>
    <row r="29" spans="1:52" ht="12" customHeight="1">
      <c r="A29" s="478" t="s">
        <v>301</v>
      </c>
      <c r="B29" s="478"/>
      <c r="C29" s="478"/>
      <c r="D29" s="478"/>
      <c r="E29" s="478"/>
      <c r="F29" s="478"/>
      <c r="G29" s="478"/>
      <c r="H29" s="478"/>
      <c r="I29" s="478"/>
      <c r="J29" s="478"/>
      <c r="K29" s="478"/>
      <c r="L29" s="478"/>
      <c r="M29" s="478"/>
      <c r="N29" s="478"/>
      <c r="O29" s="478"/>
      <c r="P29" s="478"/>
      <c r="Q29" s="224"/>
      <c r="R29" s="478" t="s">
        <v>302</v>
      </c>
      <c r="S29" s="478"/>
      <c r="T29" s="478"/>
      <c r="U29" s="478"/>
      <c r="V29" s="478"/>
      <c r="W29" s="478"/>
      <c r="X29" s="478"/>
      <c r="Y29" s="478"/>
      <c r="Z29" s="478"/>
      <c r="AA29" s="478"/>
      <c r="AB29" s="478"/>
      <c r="AC29" s="478"/>
      <c r="AD29" s="478"/>
      <c r="AE29" s="478"/>
      <c r="AF29" s="478"/>
      <c r="AG29" s="478"/>
      <c r="AH29" s="28"/>
      <c r="AI29" s="478" t="s">
        <v>348</v>
      </c>
      <c r="AJ29" s="478"/>
      <c r="AK29" s="478"/>
      <c r="AL29" s="478"/>
      <c r="AM29" s="478"/>
      <c r="AN29" s="478"/>
      <c r="AO29" s="478"/>
      <c r="AP29" s="478"/>
      <c r="AQ29" s="478"/>
      <c r="AR29" s="224"/>
      <c r="AS29" s="478" t="s">
        <v>352</v>
      </c>
      <c r="AT29" s="478"/>
      <c r="AU29" s="478"/>
      <c r="AV29" s="478"/>
      <c r="AW29" s="478"/>
      <c r="AX29" s="34"/>
      <c r="AY29" s="34"/>
      <c r="AZ29" s="34"/>
    </row>
    <row r="30" spans="1:52" ht="12" customHeight="1" thickBot="1">
      <c r="A30" s="487" t="s">
        <v>22</v>
      </c>
      <c r="B30" s="487"/>
      <c r="C30" s="487"/>
      <c r="D30" s="487"/>
      <c r="E30" s="487"/>
      <c r="F30" s="487"/>
      <c r="G30" s="487"/>
      <c r="H30" s="487"/>
      <c r="I30" s="487"/>
      <c r="J30" s="487"/>
      <c r="K30" s="487"/>
      <c r="L30" s="487"/>
      <c r="M30" s="487"/>
      <c r="N30" s="487"/>
      <c r="O30" s="427"/>
      <c r="P30" s="30"/>
      <c r="Q30" s="30"/>
      <c r="R30" s="487" t="s">
        <v>22</v>
      </c>
      <c r="S30" s="487"/>
      <c r="T30" s="487"/>
      <c r="U30" s="487"/>
      <c r="V30" s="487"/>
      <c r="W30" s="487"/>
      <c r="X30" s="487"/>
      <c r="Y30" s="487"/>
      <c r="Z30" s="487"/>
      <c r="AA30" s="487"/>
      <c r="AB30" s="487"/>
      <c r="AC30" s="487"/>
      <c r="AD30" s="487"/>
      <c r="AE30" s="487"/>
      <c r="AF30" s="487"/>
      <c r="AG30" s="487"/>
      <c r="AH30" s="224"/>
      <c r="AI30" s="487" t="s">
        <v>22</v>
      </c>
      <c r="AJ30" s="487"/>
      <c r="AK30" s="487"/>
      <c r="AL30" s="487"/>
      <c r="AM30" s="487"/>
      <c r="AN30" s="487"/>
      <c r="AO30" s="487"/>
      <c r="AP30" s="487"/>
      <c r="AQ30" s="487"/>
      <c r="AR30" s="30"/>
      <c r="AS30" s="487" t="s">
        <v>22</v>
      </c>
      <c r="AT30" s="487"/>
      <c r="AU30" s="487"/>
      <c r="AV30" s="487"/>
      <c r="AW30" s="487"/>
    </row>
    <row r="31" spans="1:52" ht="12" customHeight="1">
      <c r="A31" s="508" t="s">
        <v>137</v>
      </c>
      <c r="B31" s="495" t="s">
        <v>199</v>
      </c>
      <c r="C31" s="495"/>
      <c r="D31" s="495"/>
      <c r="E31" s="495" t="s">
        <v>200</v>
      </c>
      <c r="F31" s="495"/>
      <c r="G31" s="495"/>
      <c r="H31" s="495" t="s">
        <v>201</v>
      </c>
      <c r="I31" s="495"/>
      <c r="J31" s="495"/>
      <c r="K31" s="495" t="s">
        <v>202</v>
      </c>
      <c r="L31" s="495"/>
      <c r="M31" s="495"/>
      <c r="N31" s="495" t="s">
        <v>7</v>
      </c>
      <c r="O31" s="559"/>
      <c r="P31" s="505"/>
      <c r="Q31" s="280"/>
      <c r="R31" s="508" t="s">
        <v>137</v>
      </c>
      <c r="S31" s="495" t="s">
        <v>199</v>
      </c>
      <c r="T31" s="495"/>
      <c r="U31" s="495"/>
      <c r="V31" s="495" t="s">
        <v>200</v>
      </c>
      <c r="W31" s="495"/>
      <c r="X31" s="495"/>
      <c r="Y31" s="495" t="s">
        <v>201</v>
      </c>
      <c r="Z31" s="495"/>
      <c r="AA31" s="495"/>
      <c r="AB31" s="495" t="s">
        <v>202</v>
      </c>
      <c r="AC31" s="495"/>
      <c r="AD31" s="495"/>
      <c r="AE31" s="495" t="s">
        <v>7</v>
      </c>
      <c r="AF31" s="559"/>
      <c r="AG31" s="505"/>
      <c r="AH31" s="280"/>
      <c r="AI31" s="508" t="s">
        <v>137</v>
      </c>
      <c r="AJ31" s="510" t="s">
        <v>203</v>
      </c>
      <c r="AK31" s="510"/>
      <c r="AL31" s="510"/>
      <c r="AM31" s="510"/>
      <c r="AN31" s="510"/>
      <c r="AO31" s="495" t="s">
        <v>204</v>
      </c>
      <c r="AP31" s="495"/>
      <c r="AQ31" s="463" t="s">
        <v>205</v>
      </c>
      <c r="AR31" s="59"/>
      <c r="AS31" s="508" t="s">
        <v>137</v>
      </c>
      <c r="AT31" s="529" t="s">
        <v>298</v>
      </c>
      <c r="AU31" s="529"/>
      <c r="AV31" s="529"/>
      <c r="AW31" s="530"/>
    </row>
    <row r="32" spans="1:52" ht="55.5" customHeight="1">
      <c r="A32" s="509"/>
      <c r="B32" s="134" t="s">
        <v>154</v>
      </c>
      <c r="C32" s="134"/>
      <c r="D32" s="134" t="s">
        <v>155</v>
      </c>
      <c r="E32" s="134" t="s">
        <v>154</v>
      </c>
      <c r="F32" s="134"/>
      <c r="G32" s="134" t="s">
        <v>155</v>
      </c>
      <c r="H32" s="134" t="s">
        <v>154</v>
      </c>
      <c r="I32" s="134"/>
      <c r="J32" s="134" t="s">
        <v>155</v>
      </c>
      <c r="K32" s="134" t="s">
        <v>154</v>
      </c>
      <c r="L32" s="134"/>
      <c r="M32" s="134" t="s">
        <v>155</v>
      </c>
      <c r="N32" s="134" t="s">
        <v>154</v>
      </c>
      <c r="O32" s="560"/>
      <c r="P32" s="9" t="s">
        <v>155</v>
      </c>
      <c r="Q32" s="41"/>
      <c r="R32" s="509"/>
      <c r="S32" s="134" t="s">
        <v>154</v>
      </c>
      <c r="T32" s="134"/>
      <c r="U32" s="134" t="s">
        <v>155</v>
      </c>
      <c r="V32" s="134" t="s">
        <v>154</v>
      </c>
      <c r="W32" s="134"/>
      <c r="X32" s="134" t="s">
        <v>155</v>
      </c>
      <c r="Y32" s="134" t="s">
        <v>154</v>
      </c>
      <c r="Z32" s="134"/>
      <c r="AA32" s="134" t="s">
        <v>155</v>
      </c>
      <c r="AB32" s="134" t="s">
        <v>154</v>
      </c>
      <c r="AC32" s="134"/>
      <c r="AD32" s="134" t="s">
        <v>155</v>
      </c>
      <c r="AE32" s="134" t="s">
        <v>154</v>
      </c>
      <c r="AF32" s="560"/>
      <c r="AG32" s="9" t="s">
        <v>155</v>
      </c>
      <c r="AH32" s="41"/>
      <c r="AI32" s="509"/>
      <c r="AJ32" s="228" t="s">
        <v>199</v>
      </c>
      <c r="AK32" s="228" t="s">
        <v>200</v>
      </c>
      <c r="AL32" s="228" t="s">
        <v>201</v>
      </c>
      <c r="AM32" s="228" t="s">
        <v>202</v>
      </c>
      <c r="AN32" s="134" t="s">
        <v>406</v>
      </c>
      <c r="AO32" s="227" t="s">
        <v>464</v>
      </c>
      <c r="AP32" s="136" t="s">
        <v>453</v>
      </c>
      <c r="AQ32" s="464"/>
      <c r="AR32" s="59"/>
      <c r="AS32" s="509"/>
      <c r="AT32" s="43" t="s">
        <v>299</v>
      </c>
      <c r="AU32" s="43" t="s">
        <v>300</v>
      </c>
      <c r="AV32" s="43" t="s">
        <v>19</v>
      </c>
      <c r="AW32" s="309" t="s">
        <v>300</v>
      </c>
    </row>
    <row r="33" spans="1:49" ht="12" customHeight="1">
      <c r="A33" s="145" t="s">
        <v>208</v>
      </c>
      <c r="B33" s="94"/>
      <c r="C33" s="94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94"/>
      <c r="O33" s="563"/>
      <c r="P33" s="159"/>
      <c r="Q33" s="49"/>
      <c r="R33" s="145" t="s">
        <v>208</v>
      </c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55"/>
      <c r="AF33" s="570"/>
      <c r="AG33" s="256"/>
      <c r="AH33" s="49"/>
      <c r="AI33" s="145" t="s">
        <v>208</v>
      </c>
      <c r="AJ33" s="268"/>
      <c r="AK33" s="268"/>
      <c r="AL33" s="268"/>
      <c r="AM33" s="268"/>
      <c r="AN33" s="345"/>
      <c r="AO33" s="268"/>
      <c r="AP33" s="268"/>
      <c r="AQ33" s="269"/>
      <c r="AR33" s="310"/>
      <c r="AS33" s="145" t="s">
        <v>208</v>
      </c>
      <c r="AT33" s="268"/>
      <c r="AU33" s="268"/>
      <c r="AV33" s="268"/>
      <c r="AW33" s="311"/>
    </row>
    <row r="34" spans="1:49" ht="12" customHeight="1">
      <c r="A34" s="254" t="s">
        <v>215</v>
      </c>
      <c r="B34" s="94">
        <v>1514</v>
      </c>
      <c r="C34" s="94"/>
      <c r="D34" s="107">
        <v>766</v>
      </c>
      <c r="E34" s="243">
        <v>1422</v>
      </c>
      <c r="F34" s="243"/>
      <c r="G34" s="107">
        <v>722</v>
      </c>
      <c r="H34" s="243">
        <v>1205</v>
      </c>
      <c r="I34" s="243"/>
      <c r="J34" s="107">
        <v>605</v>
      </c>
      <c r="K34" s="243">
        <v>1368</v>
      </c>
      <c r="L34" s="243"/>
      <c r="M34" s="107">
        <v>736</v>
      </c>
      <c r="N34" s="191">
        <f>+B34+E34+H34+K34</f>
        <v>5509</v>
      </c>
      <c r="O34" s="407"/>
      <c r="P34" s="194">
        <f>+D34+G34+J34+M34</f>
        <v>2829</v>
      </c>
      <c r="Q34" s="49"/>
      <c r="R34" s="254" t="s">
        <v>215</v>
      </c>
      <c r="S34" s="243">
        <v>50</v>
      </c>
      <c r="T34" s="243"/>
      <c r="U34" s="107">
        <v>24</v>
      </c>
      <c r="V34" s="243">
        <v>66</v>
      </c>
      <c r="W34" s="243"/>
      <c r="X34" s="107">
        <v>24</v>
      </c>
      <c r="Y34" s="243">
        <v>38</v>
      </c>
      <c r="Z34" s="243"/>
      <c r="AA34" s="107">
        <v>12</v>
      </c>
      <c r="AB34" s="243">
        <v>201</v>
      </c>
      <c r="AC34" s="243"/>
      <c r="AD34" s="107">
        <v>116</v>
      </c>
      <c r="AE34" s="191">
        <f>+S34+V34+Y34+AB34</f>
        <v>355</v>
      </c>
      <c r="AF34" s="407"/>
      <c r="AG34" s="194">
        <f>+U34+X34+AA34+AD34</f>
        <v>176</v>
      </c>
      <c r="AH34" s="49"/>
      <c r="AI34" s="270" t="s">
        <v>215</v>
      </c>
      <c r="AJ34" s="107">
        <v>42</v>
      </c>
      <c r="AK34" s="107">
        <v>39</v>
      </c>
      <c r="AL34" s="107">
        <v>36</v>
      </c>
      <c r="AM34" s="107">
        <v>40</v>
      </c>
      <c r="AN34" s="345">
        <f>SUM(AJ34:AM34)</f>
        <v>157</v>
      </c>
      <c r="AO34" s="107">
        <v>150</v>
      </c>
      <c r="AP34" s="107">
        <v>10</v>
      </c>
      <c r="AQ34" s="358">
        <v>35</v>
      </c>
      <c r="AR34" s="306"/>
      <c r="AS34" s="270" t="s">
        <v>215</v>
      </c>
      <c r="AT34" s="69">
        <v>238</v>
      </c>
      <c r="AU34" s="69">
        <v>108</v>
      </c>
      <c r="AV34" s="69">
        <v>38</v>
      </c>
      <c r="AW34" s="181">
        <v>22</v>
      </c>
    </row>
    <row r="35" spans="1:49" ht="12" customHeight="1">
      <c r="A35" s="254" t="s">
        <v>216</v>
      </c>
      <c r="B35" s="94">
        <v>961</v>
      </c>
      <c r="C35" s="94"/>
      <c r="D35" s="107">
        <v>480</v>
      </c>
      <c r="E35" s="243">
        <v>871</v>
      </c>
      <c r="F35" s="243"/>
      <c r="G35" s="107">
        <v>401</v>
      </c>
      <c r="H35" s="243">
        <v>920</v>
      </c>
      <c r="I35" s="243"/>
      <c r="J35" s="107">
        <v>496</v>
      </c>
      <c r="K35" s="243">
        <v>1304</v>
      </c>
      <c r="L35" s="243"/>
      <c r="M35" s="107">
        <v>661</v>
      </c>
      <c r="N35" s="191">
        <f t="shared" ref="N35:N38" si="84">+B35+E35+H35+K35</f>
        <v>4056</v>
      </c>
      <c r="O35" s="407"/>
      <c r="P35" s="194">
        <f>+D35+G35+J35+M35</f>
        <v>2038</v>
      </c>
      <c r="Q35" s="49"/>
      <c r="R35" s="254" t="s">
        <v>216</v>
      </c>
      <c r="S35" s="243">
        <v>48</v>
      </c>
      <c r="T35" s="243"/>
      <c r="U35" s="107">
        <v>17</v>
      </c>
      <c r="V35" s="243">
        <v>39</v>
      </c>
      <c r="W35" s="243"/>
      <c r="X35" s="107">
        <v>12</v>
      </c>
      <c r="Y35" s="243">
        <v>42</v>
      </c>
      <c r="Z35" s="243"/>
      <c r="AA35" s="107">
        <v>19</v>
      </c>
      <c r="AB35" s="243">
        <v>235</v>
      </c>
      <c r="AC35" s="243"/>
      <c r="AD35" s="107">
        <v>109</v>
      </c>
      <c r="AE35" s="191">
        <f t="shared" ref="AE35:AE38" si="85">+S35+V35+Y35+AB35</f>
        <v>364</v>
      </c>
      <c r="AF35" s="407"/>
      <c r="AG35" s="194">
        <f t="shared" ref="AG35:AG38" si="86">+U35+X35+AA35+AD35</f>
        <v>157</v>
      </c>
      <c r="AH35" s="49"/>
      <c r="AI35" s="270" t="s">
        <v>216</v>
      </c>
      <c r="AJ35" s="107">
        <v>28</v>
      </c>
      <c r="AK35" s="107">
        <v>26</v>
      </c>
      <c r="AL35" s="107">
        <v>27</v>
      </c>
      <c r="AM35" s="107">
        <v>32</v>
      </c>
      <c r="AN35" s="345">
        <f t="shared" ref="AN35:AN64" si="87">SUM(AJ35:AM35)</f>
        <v>113</v>
      </c>
      <c r="AO35" s="107">
        <f>95+15</f>
        <v>110</v>
      </c>
      <c r="AP35" s="107">
        <v>33</v>
      </c>
      <c r="AQ35" s="358">
        <v>26</v>
      </c>
      <c r="AR35" s="306"/>
      <c r="AS35" s="270" t="s">
        <v>216</v>
      </c>
      <c r="AT35" s="69">
        <v>194</v>
      </c>
      <c r="AU35" s="69">
        <v>81</v>
      </c>
      <c r="AV35" s="69">
        <v>25</v>
      </c>
      <c r="AW35" s="181">
        <v>11</v>
      </c>
    </row>
    <row r="36" spans="1:49" ht="12" customHeight="1">
      <c r="A36" s="254" t="s">
        <v>23</v>
      </c>
      <c r="B36" s="94">
        <v>279</v>
      </c>
      <c r="C36" s="94"/>
      <c r="D36" s="107">
        <v>127</v>
      </c>
      <c r="E36" s="243">
        <f>255</f>
        <v>255</v>
      </c>
      <c r="F36" s="243"/>
      <c r="G36" s="107">
        <v>125</v>
      </c>
      <c r="H36" s="243">
        <v>180</v>
      </c>
      <c r="I36" s="243"/>
      <c r="J36" s="107">
        <v>80</v>
      </c>
      <c r="K36" s="243">
        <v>279</v>
      </c>
      <c r="L36" s="243"/>
      <c r="M36" s="107">
        <v>125</v>
      </c>
      <c r="N36" s="191">
        <f t="shared" si="84"/>
        <v>993</v>
      </c>
      <c r="O36" s="407"/>
      <c r="P36" s="194">
        <f>+D36+G36+J36+M36</f>
        <v>457</v>
      </c>
      <c r="Q36" s="49"/>
      <c r="R36" s="254" t="s">
        <v>23</v>
      </c>
      <c r="S36" s="243">
        <v>15</v>
      </c>
      <c r="T36" s="243"/>
      <c r="U36" s="107">
        <v>8</v>
      </c>
      <c r="V36" s="243">
        <v>15</v>
      </c>
      <c r="W36" s="243"/>
      <c r="X36" s="107">
        <v>8</v>
      </c>
      <c r="Y36" s="243">
        <v>5</v>
      </c>
      <c r="Z36" s="243"/>
      <c r="AA36" s="107">
        <v>1</v>
      </c>
      <c r="AB36" s="243">
        <v>76</v>
      </c>
      <c r="AC36" s="243"/>
      <c r="AD36" s="107">
        <v>28</v>
      </c>
      <c r="AE36" s="191">
        <f t="shared" si="85"/>
        <v>111</v>
      </c>
      <c r="AF36" s="407"/>
      <c r="AG36" s="194">
        <f t="shared" si="86"/>
        <v>45</v>
      </c>
      <c r="AH36" s="49"/>
      <c r="AI36" s="270" t="s">
        <v>23</v>
      </c>
      <c r="AJ36" s="107">
        <v>4</v>
      </c>
      <c r="AK36" s="107">
        <v>5</v>
      </c>
      <c r="AL36" s="107">
        <v>4</v>
      </c>
      <c r="AM36" s="107">
        <v>5</v>
      </c>
      <c r="AN36" s="345">
        <f t="shared" si="87"/>
        <v>18</v>
      </c>
      <c r="AO36" s="107">
        <v>19</v>
      </c>
      <c r="AP36" s="107">
        <v>3</v>
      </c>
      <c r="AQ36" s="358">
        <v>5</v>
      </c>
      <c r="AR36" s="306"/>
      <c r="AS36" s="270" t="s">
        <v>23</v>
      </c>
      <c r="AT36" s="69">
        <v>32</v>
      </c>
      <c r="AU36" s="69">
        <v>14</v>
      </c>
      <c r="AV36" s="69">
        <v>4</v>
      </c>
      <c r="AW36" s="181">
        <v>1</v>
      </c>
    </row>
    <row r="37" spans="1:49" ht="12" customHeight="1">
      <c r="A37" s="254" t="s">
        <v>217</v>
      </c>
      <c r="B37" s="94">
        <v>75</v>
      </c>
      <c r="C37" s="94"/>
      <c r="D37" s="107">
        <v>35</v>
      </c>
      <c r="E37" s="243">
        <v>64</v>
      </c>
      <c r="F37" s="243"/>
      <c r="G37" s="107">
        <v>35</v>
      </c>
      <c r="H37" s="243">
        <v>65</v>
      </c>
      <c r="I37" s="243"/>
      <c r="J37" s="107">
        <v>30</v>
      </c>
      <c r="K37" s="243">
        <v>134</v>
      </c>
      <c r="L37" s="243"/>
      <c r="M37" s="107">
        <v>60</v>
      </c>
      <c r="N37" s="191">
        <f t="shared" si="84"/>
        <v>338</v>
      </c>
      <c r="O37" s="407"/>
      <c r="P37" s="194">
        <f>+D37+G37+J37+M37</f>
        <v>160</v>
      </c>
      <c r="Q37" s="49"/>
      <c r="R37" s="254" t="s">
        <v>217</v>
      </c>
      <c r="S37" s="243">
        <v>6</v>
      </c>
      <c r="T37" s="243"/>
      <c r="U37" s="107">
        <v>2</v>
      </c>
      <c r="V37" s="243">
        <v>9</v>
      </c>
      <c r="W37" s="243"/>
      <c r="X37" s="107">
        <v>2</v>
      </c>
      <c r="Y37" s="243">
        <v>2</v>
      </c>
      <c r="Z37" s="243"/>
      <c r="AA37" s="107">
        <v>0</v>
      </c>
      <c r="AB37" s="243">
        <v>24</v>
      </c>
      <c r="AC37" s="243"/>
      <c r="AD37" s="107">
        <v>13</v>
      </c>
      <c r="AE37" s="191">
        <f t="shared" si="85"/>
        <v>41</v>
      </c>
      <c r="AF37" s="407"/>
      <c r="AG37" s="194">
        <f t="shared" si="86"/>
        <v>17</v>
      </c>
      <c r="AH37" s="49"/>
      <c r="AI37" s="270" t="s">
        <v>217</v>
      </c>
      <c r="AJ37" s="107">
        <v>2</v>
      </c>
      <c r="AK37" s="107">
        <v>2</v>
      </c>
      <c r="AL37" s="107">
        <v>2</v>
      </c>
      <c r="AM37" s="107">
        <v>3</v>
      </c>
      <c r="AN37" s="345">
        <f t="shared" si="87"/>
        <v>9</v>
      </c>
      <c r="AO37" s="107">
        <v>8</v>
      </c>
      <c r="AP37" s="107">
        <v>1</v>
      </c>
      <c r="AQ37" s="358">
        <v>2</v>
      </c>
      <c r="AR37" s="306"/>
      <c r="AS37" s="270" t="s">
        <v>217</v>
      </c>
      <c r="AT37" s="69">
        <v>17</v>
      </c>
      <c r="AU37" s="69">
        <v>4</v>
      </c>
      <c r="AV37" s="69">
        <v>2</v>
      </c>
      <c r="AW37" s="181">
        <v>1</v>
      </c>
    </row>
    <row r="38" spans="1:49" ht="12" customHeight="1">
      <c r="A38" s="254" t="s">
        <v>24</v>
      </c>
      <c r="B38" s="94">
        <v>1030</v>
      </c>
      <c r="C38" s="94"/>
      <c r="D38" s="107">
        <v>540</v>
      </c>
      <c r="E38" s="243">
        <v>1001</v>
      </c>
      <c r="F38" s="243"/>
      <c r="G38" s="107">
        <v>518</v>
      </c>
      <c r="H38" s="243">
        <v>947</v>
      </c>
      <c r="I38" s="243"/>
      <c r="J38" s="107">
        <v>513</v>
      </c>
      <c r="K38" s="243">
        <v>1139</v>
      </c>
      <c r="L38" s="243"/>
      <c r="M38" s="107">
        <v>628</v>
      </c>
      <c r="N38" s="191">
        <f t="shared" si="84"/>
        <v>4117</v>
      </c>
      <c r="O38" s="407"/>
      <c r="P38" s="194">
        <f>+D38+G38+J38+M38</f>
        <v>2199</v>
      </c>
      <c r="Q38" s="49"/>
      <c r="R38" s="254" t="s">
        <v>24</v>
      </c>
      <c r="S38" s="243">
        <v>77</v>
      </c>
      <c r="T38" s="243"/>
      <c r="U38" s="107">
        <v>37</v>
      </c>
      <c r="V38" s="243">
        <v>64</v>
      </c>
      <c r="W38" s="243"/>
      <c r="X38" s="107">
        <v>36</v>
      </c>
      <c r="Y38" s="243">
        <v>41</v>
      </c>
      <c r="Z38" s="243"/>
      <c r="AA38" s="107">
        <v>25</v>
      </c>
      <c r="AB38" s="243">
        <v>146</v>
      </c>
      <c r="AC38" s="243"/>
      <c r="AD38" s="107">
        <v>88</v>
      </c>
      <c r="AE38" s="191">
        <f t="shared" si="85"/>
        <v>328</v>
      </c>
      <c r="AF38" s="407"/>
      <c r="AG38" s="194">
        <f t="shared" si="86"/>
        <v>186</v>
      </c>
      <c r="AH38" s="49"/>
      <c r="AI38" s="270" t="s">
        <v>24</v>
      </c>
      <c r="AJ38" s="107">
        <v>35</v>
      </c>
      <c r="AK38" s="107">
        <v>35</v>
      </c>
      <c r="AL38" s="107">
        <v>28</v>
      </c>
      <c r="AM38" s="107">
        <v>30</v>
      </c>
      <c r="AN38" s="345">
        <f t="shared" si="87"/>
        <v>128</v>
      </c>
      <c r="AO38" s="107">
        <f>117+9</f>
        <v>126</v>
      </c>
      <c r="AP38" s="107">
        <v>40</v>
      </c>
      <c r="AQ38" s="358">
        <v>24</v>
      </c>
      <c r="AR38" s="306"/>
      <c r="AS38" s="270" t="s">
        <v>24</v>
      </c>
      <c r="AT38" s="69">
        <v>161</v>
      </c>
      <c r="AU38" s="69">
        <v>77</v>
      </c>
      <c r="AV38" s="69">
        <v>25</v>
      </c>
      <c r="AW38" s="181">
        <v>7</v>
      </c>
    </row>
    <row r="39" spans="1:49" ht="12" customHeight="1">
      <c r="A39" s="145" t="s">
        <v>157</v>
      </c>
      <c r="B39" s="94"/>
      <c r="C39" s="94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191"/>
      <c r="O39" s="407"/>
      <c r="P39" s="194"/>
      <c r="Q39" s="49"/>
      <c r="R39" s="145" t="s">
        <v>157</v>
      </c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191"/>
      <c r="AF39" s="407"/>
      <c r="AG39" s="194"/>
      <c r="AH39" s="49"/>
      <c r="AI39" s="145" t="s">
        <v>157</v>
      </c>
      <c r="AJ39" s="268"/>
      <c r="AK39" s="268"/>
      <c r="AL39" s="268"/>
      <c r="AM39" s="268"/>
      <c r="AN39" s="345">
        <f t="shared" si="87"/>
        <v>0</v>
      </c>
      <c r="AO39" s="268"/>
      <c r="AP39" s="268"/>
      <c r="AQ39" s="269"/>
      <c r="AR39" s="310"/>
      <c r="AS39" s="145" t="s">
        <v>157</v>
      </c>
      <c r="AT39" s="268"/>
      <c r="AU39" s="268"/>
      <c r="AV39" s="268"/>
      <c r="AW39" s="311"/>
    </row>
    <row r="40" spans="1:49" ht="12" customHeight="1">
      <c r="A40" s="254" t="s">
        <v>25</v>
      </c>
      <c r="B40" s="94">
        <v>533</v>
      </c>
      <c r="C40" s="94"/>
      <c r="D40" s="107">
        <v>292</v>
      </c>
      <c r="E40" s="243">
        <v>410</v>
      </c>
      <c r="F40" s="243"/>
      <c r="G40" s="107">
        <v>220</v>
      </c>
      <c r="H40" s="243">
        <v>385</v>
      </c>
      <c r="I40" s="243"/>
      <c r="J40" s="107">
        <v>203</v>
      </c>
      <c r="K40" s="243">
        <v>387</v>
      </c>
      <c r="L40" s="243"/>
      <c r="M40" s="107">
        <v>184</v>
      </c>
      <c r="N40" s="191">
        <f>+B40+E40+H40+K40</f>
        <v>1715</v>
      </c>
      <c r="O40" s="407"/>
      <c r="P40" s="194">
        <f>+D40+G40+J40+M40</f>
        <v>899</v>
      </c>
      <c r="Q40" s="49"/>
      <c r="R40" s="254" t="s">
        <v>25</v>
      </c>
      <c r="S40" s="243">
        <v>69</v>
      </c>
      <c r="T40" s="243"/>
      <c r="U40" s="107">
        <v>25</v>
      </c>
      <c r="V40" s="243">
        <v>43</v>
      </c>
      <c r="W40" s="243"/>
      <c r="X40" s="107">
        <v>25</v>
      </c>
      <c r="Y40" s="243">
        <v>58</v>
      </c>
      <c r="Z40" s="243"/>
      <c r="AA40" s="107">
        <v>29</v>
      </c>
      <c r="AB40" s="243">
        <v>110</v>
      </c>
      <c r="AC40" s="243"/>
      <c r="AD40" s="107">
        <v>55</v>
      </c>
      <c r="AE40" s="191">
        <f>+S40+V40+Y40+AB40</f>
        <v>280</v>
      </c>
      <c r="AF40" s="407"/>
      <c r="AG40" s="194">
        <f>+U40+X40+AA40+AD40</f>
        <v>134</v>
      </c>
      <c r="AH40" s="49"/>
      <c r="AI40" s="270" t="s">
        <v>25</v>
      </c>
      <c r="AJ40" s="107">
        <v>14</v>
      </c>
      <c r="AK40" s="107">
        <v>11</v>
      </c>
      <c r="AL40" s="107">
        <v>12</v>
      </c>
      <c r="AM40" s="107">
        <v>12</v>
      </c>
      <c r="AN40" s="345">
        <f t="shared" si="87"/>
        <v>49</v>
      </c>
      <c r="AO40" s="312">
        <f>45</f>
        <v>45</v>
      </c>
      <c r="AP40" s="107">
        <v>0</v>
      </c>
      <c r="AQ40" s="358">
        <v>9</v>
      </c>
      <c r="AR40" s="306"/>
      <c r="AS40" s="270" t="s">
        <v>25</v>
      </c>
      <c r="AT40" s="69">
        <v>62</v>
      </c>
      <c r="AU40" s="69">
        <v>21</v>
      </c>
      <c r="AV40" s="69">
        <v>4</v>
      </c>
      <c r="AW40" s="181">
        <v>2</v>
      </c>
    </row>
    <row r="41" spans="1:49" ht="12" customHeight="1">
      <c r="A41" s="254" t="s">
        <v>218</v>
      </c>
      <c r="B41" s="94">
        <v>814</v>
      </c>
      <c r="C41" s="94"/>
      <c r="D41" s="107">
        <v>446</v>
      </c>
      <c r="E41" s="243">
        <v>836</v>
      </c>
      <c r="F41" s="243"/>
      <c r="G41" s="107">
        <v>418</v>
      </c>
      <c r="H41" s="243">
        <v>754</v>
      </c>
      <c r="I41" s="243"/>
      <c r="J41" s="107">
        <v>379</v>
      </c>
      <c r="K41" s="243">
        <v>1057</v>
      </c>
      <c r="L41" s="243"/>
      <c r="M41" s="107">
        <v>560</v>
      </c>
      <c r="N41" s="191">
        <f t="shared" ref="N41:N43" si="88">+B41+E41+H41+K41</f>
        <v>3461</v>
      </c>
      <c r="O41" s="407"/>
      <c r="P41" s="194">
        <f t="shared" ref="P41:P43" si="89">+D41+G41+J41+M41</f>
        <v>1803</v>
      </c>
      <c r="Q41" s="49"/>
      <c r="R41" s="254" t="s">
        <v>218</v>
      </c>
      <c r="S41" s="243">
        <v>56</v>
      </c>
      <c r="T41" s="243"/>
      <c r="U41" s="107">
        <v>16</v>
      </c>
      <c r="V41" s="243">
        <v>44</v>
      </c>
      <c r="W41" s="243"/>
      <c r="X41" s="107">
        <v>16</v>
      </c>
      <c r="Y41" s="243">
        <v>40</v>
      </c>
      <c r="Z41" s="243"/>
      <c r="AA41" s="107">
        <v>21</v>
      </c>
      <c r="AB41" s="243">
        <v>261</v>
      </c>
      <c r="AC41" s="243"/>
      <c r="AD41" s="107">
        <v>136</v>
      </c>
      <c r="AE41" s="191">
        <f t="shared" ref="AE41:AE43" si="90">+S41+V41+Y41+AB41</f>
        <v>401</v>
      </c>
      <c r="AF41" s="407"/>
      <c r="AG41" s="194">
        <f t="shared" ref="AG41:AG43" si="91">+U41+X41+AA41+AD41</f>
        <v>189</v>
      </c>
      <c r="AH41" s="49"/>
      <c r="AI41" s="270" t="s">
        <v>218</v>
      </c>
      <c r="AJ41" s="107">
        <v>21</v>
      </c>
      <c r="AK41" s="107">
        <v>20</v>
      </c>
      <c r="AL41" s="107">
        <v>19</v>
      </c>
      <c r="AM41" s="107">
        <v>22</v>
      </c>
      <c r="AN41" s="345">
        <f t="shared" si="87"/>
        <v>82</v>
      </c>
      <c r="AO41" s="107">
        <v>73</v>
      </c>
      <c r="AP41" s="107">
        <v>14</v>
      </c>
      <c r="AQ41" s="358">
        <v>18</v>
      </c>
      <c r="AR41" s="306"/>
      <c r="AS41" s="270" t="s">
        <v>218</v>
      </c>
      <c r="AT41" s="69">
        <v>124</v>
      </c>
      <c r="AU41" s="69">
        <v>66</v>
      </c>
      <c r="AV41" s="69">
        <v>10</v>
      </c>
      <c r="AW41" s="181">
        <v>3</v>
      </c>
    </row>
    <row r="42" spans="1:49" ht="12" customHeight="1">
      <c r="A42" s="254" t="s">
        <v>26</v>
      </c>
      <c r="B42" s="94">
        <v>651</v>
      </c>
      <c r="C42" s="94"/>
      <c r="D42" s="107">
        <v>314</v>
      </c>
      <c r="E42" s="243">
        <v>690</v>
      </c>
      <c r="F42" s="243"/>
      <c r="G42" s="107">
        <v>358</v>
      </c>
      <c r="H42" s="243">
        <v>743</v>
      </c>
      <c r="I42" s="243"/>
      <c r="J42" s="107">
        <v>420</v>
      </c>
      <c r="K42" s="243">
        <v>1124</v>
      </c>
      <c r="L42" s="243"/>
      <c r="M42" s="107">
        <v>581</v>
      </c>
      <c r="N42" s="191">
        <f t="shared" si="88"/>
        <v>3208</v>
      </c>
      <c r="O42" s="407"/>
      <c r="P42" s="194">
        <f t="shared" si="89"/>
        <v>1673</v>
      </c>
      <c r="Q42" s="49"/>
      <c r="R42" s="254" t="s">
        <v>26</v>
      </c>
      <c r="S42" s="243">
        <v>46</v>
      </c>
      <c r="T42" s="243"/>
      <c r="U42" s="107">
        <v>14</v>
      </c>
      <c r="V42" s="243">
        <v>37</v>
      </c>
      <c r="W42" s="243"/>
      <c r="X42" s="107">
        <v>14</v>
      </c>
      <c r="Y42" s="243">
        <v>57</v>
      </c>
      <c r="Z42" s="243"/>
      <c r="AA42" s="107">
        <v>23</v>
      </c>
      <c r="AB42" s="243">
        <v>338</v>
      </c>
      <c r="AC42" s="243"/>
      <c r="AD42" s="107">
        <v>177</v>
      </c>
      <c r="AE42" s="191">
        <f t="shared" si="90"/>
        <v>478</v>
      </c>
      <c r="AF42" s="407"/>
      <c r="AG42" s="194">
        <f t="shared" si="91"/>
        <v>228</v>
      </c>
      <c r="AH42" s="49"/>
      <c r="AI42" s="270" t="s">
        <v>26</v>
      </c>
      <c r="AJ42" s="107">
        <v>21</v>
      </c>
      <c r="AK42" s="107">
        <v>21</v>
      </c>
      <c r="AL42" s="107">
        <v>21</v>
      </c>
      <c r="AM42" s="107">
        <v>28</v>
      </c>
      <c r="AN42" s="345">
        <f t="shared" si="87"/>
        <v>91</v>
      </c>
      <c r="AO42" s="171">
        <v>61</v>
      </c>
      <c r="AP42" s="107">
        <v>0</v>
      </c>
      <c r="AQ42" s="358">
        <v>21</v>
      </c>
      <c r="AR42" s="306"/>
      <c r="AS42" s="270" t="s">
        <v>26</v>
      </c>
      <c r="AT42" s="69">
        <v>142</v>
      </c>
      <c r="AU42" s="69">
        <v>53</v>
      </c>
      <c r="AV42" s="69">
        <v>11</v>
      </c>
      <c r="AW42" s="181">
        <v>10</v>
      </c>
    </row>
    <row r="43" spans="1:49" ht="12" customHeight="1">
      <c r="A43" s="254" t="s">
        <v>27</v>
      </c>
      <c r="B43" s="94">
        <v>117</v>
      </c>
      <c r="C43" s="94"/>
      <c r="D43" s="107">
        <v>58</v>
      </c>
      <c r="E43" s="243">
        <v>106</v>
      </c>
      <c r="F43" s="243"/>
      <c r="G43" s="107">
        <v>57</v>
      </c>
      <c r="H43" s="243">
        <v>109</v>
      </c>
      <c r="I43" s="243"/>
      <c r="J43" s="107">
        <v>57</v>
      </c>
      <c r="K43" s="243">
        <v>163</v>
      </c>
      <c r="L43" s="243"/>
      <c r="M43" s="107">
        <v>79</v>
      </c>
      <c r="N43" s="191">
        <f t="shared" si="88"/>
        <v>495</v>
      </c>
      <c r="O43" s="407"/>
      <c r="P43" s="194">
        <f t="shared" si="89"/>
        <v>251</v>
      </c>
      <c r="Q43" s="49"/>
      <c r="R43" s="254" t="s">
        <v>27</v>
      </c>
      <c r="S43" s="243">
        <v>5</v>
      </c>
      <c r="T43" s="243"/>
      <c r="U43" s="107">
        <v>3</v>
      </c>
      <c r="V43" s="243">
        <v>6</v>
      </c>
      <c r="W43" s="243"/>
      <c r="X43" s="107">
        <v>3</v>
      </c>
      <c r="Y43" s="243">
        <v>1</v>
      </c>
      <c r="Z43" s="243"/>
      <c r="AA43" s="107">
        <v>0</v>
      </c>
      <c r="AB43" s="243">
        <v>12</v>
      </c>
      <c r="AC43" s="243"/>
      <c r="AD43" s="107">
        <v>7</v>
      </c>
      <c r="AE43" s="191">
        <f t="shared" si="90"/>
        <v>24</v>
      </c>
      <c r="AF43" s="407"/>
      <c r="AG43" s="194">
        <f t="shared" si="91"/>
        <v>13</v>
      </c>
      <c r="AH43" s="49"/>
      <c r="AI43" s="270" t="s">
        <v>27</v>
      </c>
      <c r="AJ43" s="107">
        <v>3</v>
      </c>
      <c r="AK43" s="107">
        <v>3</v>
      </c>
      <c r="AL43" s="107">
        <v>3</v>
      </c>
      <c r="AM43" s="107">
        <v>5</v>
      </c>
      <c r="AN43" s="345">
        <f t="shared" si="87"/>
        <v>14</v>
      </c>
      <c r="AO43" s="171">
        <v>8</v>
      </c>
      <c r="AP43" s="107">
        <v>0</v>
      </c>
      <c r="AQ43" s="358">
        <v>4</v>
      </c>
      <c r="AR43" s="306"/>
      <c r="AS43" s="270" t="s">
        <v>27</v>
      </c>
      <c r="AT43" s="69">
        <v>18</v>
      </c>
      <c r="AU43" s="69">
        <v>6</v>
      </c>
      <c r="AV43" s="69">
        <v>1</v>
      </c>
      <c r="AW43" s="181">
        <v>1</v>
      </c>
    </row>
    <row r="44" spans="1:49" ht="12" customHeight="1">
      <c r="A44" s="145" t="s">
        <v>158</v>
      </c>
      <c r="B44" s="94"/>
      <c r="C44" s="94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191"/>
      <c r="O44" s="407"/>
      <c r="P44" s="194"/>
      <c r="Q44" s="49"/>
      <c r="R44" s="145" t="s">
        <v>158</v>
      </c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191"/>
      <c r="AF44" s="407"/>
      <c r="AG44" s="194"/>
      <c r="AH44" s="49"/>
      <c r="AI44" s="145" t="s">
        <v>158</v>
      </c>
      <c r="AJ44" s="268"/>
      <c r="AK44" s="268"/>
      <c r="AL44" s="268"/>
      <c r="AM44" s="268"/>
      <c r="AN44" s="345">
        <f t="shared" si="87"/>
        <v>0</v>
      </c>
      <c r="AO44" s="268"/>
      <c r="AP44" s="268"/>
      <c r="AQ44" s="269"/>
      <c r="AR44" s="310"/>
      <c r="AS44" s="145" t="s">
        <v>158</v>
      </c>
      <c r="AT44" s="268"/>
      <c r="AU44" s="268"/>
      <c r="AV44" s="268"/>
      <c r="AW44" s="311"/>
    </row>
    <row r="45" spans="1:49" ht="12" customHeight="1">
      <c r="A45" s="254" t="s">
        <v>219</v>
      </c>
      <c r="B45" s="94">
        <v>5062</v>
      </c>
      <c r="C45" s="94"/>
      <c r="D45" s="107">
        <v>2543</v>
      </c>
      <c r="E45" s="243">
        <v>4448</v>
      </c>
      <c r="F45" s="243"/>
      <c r="G45" s="107">
        <v>2272</v>
      </c>
      <c r="H45" s="243">
        <v>4032</v>
      </c>
      <c r="I45" s="243"/>
      <c r="J45" s="107">
        <v>2074</v>
      </c>
      <c r="K45" s="243">
        <v>4042</v>
      </c>
      <c r="L45" s="243"/>
      <c r="M45" s="107">
        <v>2149</v>
      </c>
      <c r="N45" s="191">
        <f>+B45+E45+H45+K45</f>
        <v>17584</v>
      </c>
      <c r="O45" s="407"/>
      <c r="P45" s="194">
        <f>+D45+G45+J45+M45</f>
        <v>9038</v>
      </c>
      <c r="Q45" s="49"/>
      <c r="R45" s="254" t="s">
        <v>219</v>
      </c>
      <c r="S45" s="243">
        <v>213</v>
      </c>
      <c r="T45" s="243"/>
      <c r="U45" s="107">
        <v>83</v>
      </c>
      <c r="V45" s="243">
        <v>187</v>
      </c>
      <c r="W45" s="243"/>
      <c r="X45" s="107">
        <v>83</v>
      </c>
      <c r="Y45" s="243">
        <v>173</v>
      </c>
      <c r="Z45" s="243"/>
      <c r="AA45" s="107">
        <v>95</v>
      </c>
      <c r="AB45" s="243">
        <v>438</v>
      </c>
      <c r="AC45" s="243"/>
      <c r="AD45" s="107">
        <v>229</v>
      </c>
      <c r="AE45" s="191">
        <f>+S45+V45+Y45+AB45</f>
        <v>1011</v>
      </c>
      <c r="AF45" s="407"/>
      <c r="AG45" s="194">
        <f>+U45+X45+AA45+AD45</f>
        <v>490</v>
      </c>
      <c r="AH45" s="49"/>
      <c r="AI45" s="270" t="s">
        <v>219</v>
      </c>
      <c r="AJ45" s="107">
        <v>155</v>
      </c>
      <c r="AK45" s="107">
        <v>150</v>
      </c>
      <c r="AL45" s="107">
        <v>142</v>
      </c>
      <c r="AM45" s="107">
        <v>135</v>
      </c>
      <c r="AN45" s="345">
        <f t="shared" si="87"/>
        <v>582</v>
      </c>
      <c r="AO45" s="107">
        <v>588</v>
      </c>
      <c r="AP45" s="107">
        <v>49</v>
      </c>
      <c r="AQ45" s="358">
        <v>158</v>
      </c>
      <c r="AR45" s="306"/>
      <c r="AS45" s="270" t="s">
        <v>219</v>
      </c>
      <c r="AT45" s="69">
        <v>1024</v>
      </c>
      <c r="AU45" s="69">
        <v>535</v>
      </c>
      <c r="AV45" s="69">
        <v>112</v>
      </c>
      <c r="AW45" s="181">
        <v>55</v>
      </c>
    </row>
    <row r="46" spans="1:49" ht="12" customHeight="1">
      <c r="A46" s="254" t="s">
        <v>220</v>
      </c>
      <c r="B46" s="94">
        <v>1253</v>
      </c>
      <c r="C46" s="94"/>
      <c r="D46" s="107">
        <v>641</v>
      </c>
      <c r="E46" s="243">
        <v>1014</v>
      </c>
      <c r="F46" s="243"/>
      <c r="G46" s="107">
        <v>550</v>
      </c>
      <c r="H46" s="243">
        <v>1014</v>
      </c>
      <c r="I46" s="243"/>
      <c r="J46" s="107">
        <v>550</v>
      </c>
      <c r="K46" s="243">
        <v>915</v>
      </c>
      <c r="L46" s="243"/>
      <c r="M46" s="107">
        <v>527</v>
      </c>
      <c r="N46" s="191">
        <f t="shared" ref="N46:N52" si="92">+B46+E46+H46+K46</f>
        <v>4196</v>
      </c>
      <c r="O46" s="407"/>
      <c r="P46" s="194">
        <f t="shared" ref="P46:P52" si="93">+D46+G46+J46+M46</f>
        <v>2268</v>
      </c>
      <c r="Q46" s="49"/>
      <c r="R46" s="254" t="s">
        <v>220</v>
      </c>
      <c r="S46" s="243">
        <v>71</v>
      </c>
      <c r="T46" s="243"/>
      <c r="U46" s="107">
        <v>37</v>
      </c>
      <c r="V46" s="243">
        <v>63</v>
      </c>
      <c r="W46" s="243"/>
      <c r="X46" s="107">
        <v>37</v>
      </c>
      <c r="Y46" s="243">
        <v>74</v>
      </c>
      <c r="Z46" s="243"/>
      <c r="AA46" s="107">
        <v>41</v>
      </c>
      <c r="AB46" s="243">
        <v>108</v>
      </c>
      <c r="AC46" s="243"/>
      <c r="AD46" s="107">
        <v>72</v>
      </c>
      <c r="AE46" s="191">
        <f t="shared" ref="AE46:AE52" si="94">+S46+V46+Y46+AB46</f>
        <v>316</v>
      </c>
      <c r="AF46" s="407"/>
      <c r="AG46" s="194">
        <f t="shared" ref="AG46:AG52" si="95">+U46+X46+AA46+AD46</f>
        <v>187</v>
      </c>
      <c r="AH46" s="49"/>
      <c r="AI46" s="270" t="s">
        <v>220</v>
      </c>
      <c r="AJ46" s="107">
        <v>42</v>
      </c>
      <c r="AK46" s="107">
        <v>39</v>
      </c>
      <c r="AL46" s="107">
        <v>38</v>
      </c>
      <c r="AM46" s="107">
        <v>39</v>
      </c>
      <c r="AN46" s="345">
        <f t="shared" si="87"/>
        <v>158</v>
      </c>
      <c r="AO46" s="107">
        <v>146</v>
      </c>
      <c r="AP46" s="107">
        <v>14</v>
      </c>
      <c r="AQ46" s="358">
        <v>40</v>
      </c>
      <c r="AR46" s="306"/>
      <c r="AS46" s="270" t="s">
        <v>220</v>
      </c>
      <c r="AT46" s="69">
        <v>221</v>
      </c>
      <c r="AU46" s="69">
        <v>98</v>
      </c>
      <c r="AV46" s="69">
        <v>9</v>
      </c>
      <c r="AW46" s="181">
        <v>4</v>
      </c>
    </row>
    <row r="47" spans="1:49" ht="12" customHeight="1">
      <c r="A47" s="254" t="s">
        <v>28</v>
      </c>
      <c r="B47" s="94">
        <v>711</v>
      </c>
      <c r="C47" s="94"/>
      <c r="D47" s="107">
        <v>356</v>
      </c>
      <c r="E47" s="243">
        <v>591</v>
      </c>
      <c r="F47" s="243"/>
      <c r="G47" s="107">
        <v>307</v>
      </c>
      <c r="H47" s="243">
        <v>574</v>
      </c>
      <c r="I47" s="243"/>
      <c r="J47" s="107">
        <v>331</v>
      </c>
      <c r="K47" s="243">
        <v>569</v>
      </c>
      <c r="L47" s="243"/>
      <c r="M47" s="107">
        <v>311</v>
      </c>
      <c r="N47" s="191">
        <f t="shared" si="92"/>
        <v>2445</v>
      </c>
      <c r="O47" s="407"/>
      <c r="P47" s="194">
        <f t="shared" si="93"/>
        <v>1305</v>
      </c>
      <c r="Q47" s="49"/>
      <c r="R47" s="254" t="s">
        <v>28</v>
      </c>
      <c r="S47" s="243">
        <v>75</v>
      </c>
      <c r="T47" s="243"/>
      <c r="U47" s="107">
        <v>22</v>
      </c>
      <c r="V47" s="243">
        <v>50</v>
      </c>
      <c r="W47" s="243"/>
      <c r="X47" s="107">
        <v>22</v>
      </c>
      <c r="Y47" s="243">
        <v>76</v>
      </c>
      <c r="Z47" s="243"/>
      <c r="AA47" s="107">
        <v>46</v>
      </c>
      <c r="AB47" s="243">
        <v>85</v>
      </c>
      <c r="AC47" s="243"/>
      <c r="AD47" s="107">
        <v>48</v>
      </c>
      <c r="AE47" s="191">
        <f t="shared" si="94"/>
        <v>286</v>
      </c>
      <c r="AF47" s="407"/>
      <c r="AG47" s="194">
        <f t="shared" si="95"/>
        <v>138</v>
      </c>
      <c r="AH47" s="49"/>
      <c r="AI47" s="270" t="s">
        <v>28</v>
      </c>
      <c r="AJ47" s="107">
        <v>27</v>
      </c>
      <c r="AK47" s="107">
        <v>27</v>
      </c>
      <c r="AL47" s="107">
        <v>24</v>
      </c>
      <c r="AM47" s="107">
        <v>23</v>
      </c>
      <c r="AN47" s="345">
        <f t="shared" si="87"/>
        <v>101</v>
      </c>
      <c r="AO47" s="107">
        <v>93</v>
      </c>
      <c r="AP47" s="107">
        <v>17</v>
      </c>
      <c r="AQ47" s="358">
        <v>25</v>
      </c>
      <c r="AR47" s="306"/>
      <c r="AS47" s="270" t="s">
        <v>28</v>
      </c>
      <c r="AT47" s="69">
        <v>136</v>
      </c>
      <c r="AU47" s="69">
        <v>65</v>
      </c>
      <c r="AV47" s="69">
        <v>6</v>
      </c>
      <c r="AW47" s="181">
        <v>6</v>
      </c>
    </row>
    <row r="48" spans="1:49" ht="12" customHeight="1">
      <c r="A48" s="254" t="s">
        <v>221</v>
      </c>
      <c r="B48" s="94">
        <v>867</v>
      </c>
      <c r="C48" s="94"/>
      <c r="D48" s="107">
        <v>442</v>
      </c>
      <c r="E48" s="243">
        <v>711</v>
      </c>
      <c r="F48" s="243"/>
      <c r="G48" s="107">
        <v>358</v>
      </c>
      <c r="H48" s="243">
        <v>698</v>
      </c>
      <c r="I48" s="243"/>
      <c r="J48" s="107">
        <v>369</v>
      </c>
      <c r="K48" s="243">
        <v>647</v>
      </c>
      <c r="L48" s="243"/>
      <c r="M48" s="107">
        <v>363</v>
      </c>
      <c r="N48" s="191">
        <f t="shared" si="92"/>
        <v>2923</v>
      </c>
      <c r="O48" s="407"/>
      <c r="P48" s="194">
        <f t="shared" si="93"/>
        <v>1532</v>
      </c>
      <c r="Q48" s="49"/>
      <c r="R48" s="254" t="s">
        <v>221</v>
      </c>
      <c r="S48" s="243">
        <v>56</v>
      </c>
      <c r="T48" s="243"/>
      <c r="U48" s="107">
        <v>20</v>
      </c>
      <c r="V48" s="243">
        <v>38</v>
      </c>
      <c r="W48" s="243"/>
      <c r="X48" s="107">
        <v>20</v>
      </c>
      <c r="Y48" s="243">
        <v>62</v>
      </c>
      <c r="Z48" s="243"/>
      <c r="AA48" s="107">
        <v>33</v>
      </c>
      <c r="AB48" s="243">
        <v>81</v>
      </c>
      <c r="AC48" s="243"/>
      <c r="AD48" s="107">
        <v>44</v>
      </c>
      <c r="AE48" s="191">
        <f t="shared" si="94"/>
        <v>237</v>
      </c>
      <c r="AF48" s="407"/>
      <c r="AG48" s="194">
        <f t="shared" si="95"/>
        <v>117</v>
      </c>
      <c r="AH48" s="49"/>
      <c r="AI48" s="270" t="s">
        <v>221</v>
      </c>
      <c r="AJ48" s="107">
        <v>24</v>
      </c>
      <c r="AK48" s="107">
        <v>21</v>
      </c>
      <c r="AL48" s="107">
        <v>21</v>
      </c>
      <c r="AM48" s="107">
        <v>20</v>
      </c>
      <c r="AN48" s="345">
        <f t="shared" si="87"/>
        <v>86</v>
      </c>
      <c r="AO48" s="107">
        <v>81</v>
      </c>
      <c r="AP48" s="107">
        <v>16</v>
      </c>
      <c r="AQ48" s="358">
        <v>21</v>
      </c>
      <c r="AR48" s="306"/>
      <c r="AS48" s="270" t="s">
        <v>221</v>
      </c>
      <c r="AT48" s="69">
        <v>143</v>
      </c>
      <c r="AU48" s="69">
        <v>77</v>
      </c>
      <c r="AV48" s="69">
        <v>11</v>
      </c>
      <c r="AW48" s="181">
        <v>6</v>
      </c>
    </row>
    <row r="49" spans="1:49" ht="12" customHeight="1">
      <c r="A49" s="254" t="s">
        <v>222</v>
      </c>
      <c r="B49" s="94">
        <v>7181</v>
      </c>
      <c r="C49" s="94"/>
      <c r="D49" s="107">
        <v>3621</v>
      </c>
      <c r="E49" s="243">
        <v>6650</v>
      </c>
      <c r="F49" s="243"/>
      <c r="G49" s="107">
        <v>3391</v>
      </c>
      <c r="H49" s="243">
        <v>5709</v>
      </c>
      <c r="I49" s="243"/>
      <c r="J49" s="107">
        <v>2876</v>
      </c>
      <c r="K49" s="243">
        <v>6683</v>
      </c>
      <c r="L49" s="243"/>
      <c r="M49" s="107">
        <v>3494</v>
      </c>
      <c r="N49" s="191">
        <f t="shared" si="92"/>
        <v>26223</v>
      </c>
      <c r="O49" s="407"/>
      <c r="P49" s="194">
        <f t="shared" si="93"/>
        <v>13382</v>
      </c>
      <c r="Q49" s="49"/>
      <c r="R49" s="254" t="s">
        <v>222</v>
      </c>
      <c r="S49" s="243">
        <v>319</v>
      </c>
      <c r="T49" s="243"/>
      <c r="U49" s="107">
        <v>102</v>
      </c>
      <c r="V49" s="243">
        <v>261</v>
      </c>
      <c r="W49" s="243"/>
      <c r="X49" s="107">
        <v>102</v>
      </c>
      <c r="Y49" s="243">
        <v>267</v>
      </c>
      <c r="Z49" s="243"/>
      <c r="AA49" s="107">
        <v>127</v>
      </c>
      <c r="AB49" s="243">
        <v>607</v>
      </c>
      <c r="AC49" s="243"/>
      <c r="AD49" s="107">
        <v>296</v>
      </c>
      <c r="AE49" s="191">
        <f t="shared" si="94"/>
        <v>1454</v>
      </c>
      <c r="AF49" s="407"/>
      <c r="AG49" s="194">
        <f t="shared" si="95"/>
        <v>627</v>
      </c>
      <c r="AH49" s="49"/>
      <c r="AI49" s="270" t="s">
        <v>222</v>
      </c>
      <c r="AJ49" s="107">
        <v>243</v>
      </c>
      <c r="AK49" s="107">
        <v>231</v>
      </c>
      <c r="AL49" s="107">
        <v>214</v>
      </c>
      <c r="AM49" s="107">
        <v>229</v>
      </c>
      <c r="AN49" s="345">
        <f t="shared" si="87"/>
        <v>917</v>
      </c>
      <c r="AO49" s="107">
        <v>917</v>
      </c>
      <c r="AP49" s="107">
        <v>97</v>
      </c>
      <c r="AQ49" s="358">
        <v>230</v>
      </c>
      <c r="AR49" s="306"/>
      <c r="AS49" s="270" t="s">
        <v>222</v>
      </c>
      <c r="AT49" s="69">
        <v>1574</v>
      </c>
      <c r="AU49" s="69">
        <v>823</v>
      </c>
      <c r="AV49" s="69">
        <v>171</v>
      </c>
      <c r="AW49" s="181">
        <v>98</v>
      </c>
    </row>
    <row r="50" spans="1:49" ht="12" customHeight="1">
      <c r="A50" s="254" t="s">
        <v>223</v>
      </c>
      <c r="B50" s="94">
        <v>4857</v>
      </c>
      <c r="C50" s="94"/>
      <c r="D50" s="107">
        <v>2432</v>
      </c>
      <c r="E50" s="243">
        <v>4261</v>
      </c>
      <c r="F50" s="243"/>
      <c r="G50" s="107">
        <v>2191</v>
      </c>
      <c r="H50" s="243">
        <v>3703</v>
      </c>
      <c r="I50" s="243"/>
      <c r="J50" s="107">
        <v>1960</v>
      </c>
      <c r="K50" s="243">
        <v>3968</v>
      </c>
      <c r="L50" s="243"/>
      <c r="M50" s="107">
        <v>2126</v>
      </c>
      <c r="N50" s="191">
        <f t="shared" si="92"/>
        <v>16789</v>
      </c>
      <c r="O50" s="407"/>
      <c r="P50" s="194">
        <f t="shared" si="93"/>
        <v>8709</v>
      </c>
      <c r="Q50" s="49"/>
      <c r="R50" s="254" t="s">
        <v>223</v>
      </c>
      <c r="S50" s="243">
        <v>347</v>
      </c>
      <c r="T50" s="243"/>
      <c r="U50" s="107">
        <v>138</v>
      </c>
      <c r="V50" s="243">
        <v>302</v>
      </c>
      <c r="W50" s="243"/>
      <c r="X50" s="107">
        <v>138</v>
      </c>
      <c r="Y50" s="243">
        <v>181</v>
      </c>
      <c r="Z50" s="243"/>
      <c r="AA50" s="107">
        <v>94</v>
      </c>
      <c r="AB50" s="243">
        <v>623</v>
      </c>
      <c r="AC50" s="243"/>
      <c r="AD50" s="107">
        <v>327</v>
      </c>
      <c r="AE50" s="191">
        <f t="shared" si="94"/>
        <v>1453</v>
      </c>
      <c r="AF50" s="407"/>
      <c r="AG50" s="194">
        <f t="shared" si="95"/>
        <v>697</v>
      </c>
      <c r="AH50" s="49"/>
      <c r="AI50" s="270" t="s">
        <v>223</v>
      </c>
      <c r="AJ50" s="107">
        <v>158</v>
      </c>
      <c r="AK50" s="107">
        <v>152</v>
      </c>
      <c r="AL50" s="107">
        <v>140</v>
      </c>
      <c r="AM50" s="107">
        <v>142</v>
      </c>
      <c r="AN50" s="345">
        <f t="shared" si="87"/>
        <v>592</v>
      </c>
      <c r="AO50" s="107">
        <v>567</v>
      </c>
      <c r="AP50" s="107">
        <v>15</v>
      </c>
      <c r="AQ50" s="358">
        <v>146</v>
      </c>
      <c r="AR50" s="306"/>
      <c r="AS50" s="270" t="s">
        <v>223</v>
      </c>
      <c r="AT50" s="69">
        <v>955</v>
      </c>
      <c r="AU50" s="69">
        <v>509</v>
      </c>
      <c r="AV50" s="69">
        <v>108</v>
      </c>
      <c r="AW50" s="181">
        <v>65</v>
      </c>
    </row>
    <row r="51" spans="1:49" ht="12" customHeight="1">
      <c r="A51" s="254" t="s">
        <v>224</v>
      </c>
      <c r="B51" s="94">
        <v>17570</v>
      </c>
      <c r="C51" s="94"/>
      <c r="D51" s="107">
        <v>8838</v>
      </c>
      <c r="E51" s="243">
        <v>15882</v>
      </c>
      <c r="F51" s="243"/>
      <c r="G51" s="107">
        <v>8020</v>
      </c>
      <c r="H51" s="243">
        <v>14136</v>
      </c>
      <c r="I51" s="243"/>
      <c r="J51" s="107">
        <v>7172</v>
      </c>
      <c r="K51" s="243">
        <v>15778</v>
      </c>
      <c r="L51" s="243"/>
      <c r="M51" s="107">
        <v>8127</v>
      </c>
      <c r="N51" s="191">
        <f t="shared" si="92"/>
        <v>63366</v>
      </c>
      <c r="O51" s="407"/>
      <c r="P51" s="194">
        <f t="shared" si="93"/>
        <v>32157</v>
      </c>
      <c r="Q51" s="49"/>
      <c r="R51" s="254" t="s">
        <v>224</v>
      </c>
      <c r="S51" s="243">
        <v>920</v>
      </c>
      <c r="T51" s="243"/>
      <c r="U51" s="107">
        <v>353</v>
      </c>
      <c r="V51" s="243">
        <v>743</v>
      </c>
      <c r="W51" s="243"/>
      <c r="X51" s="107">
        <v>353</v>
      </c>
      <c r="Y51" s="243">
        <v>659</v>
      </c>
      <c r="Z51" s="243"/>
      <c r="AA51" s="107">
        <v>296</v>
      </c>
      <c r="AB51" s="243">
        <v>1672</v>
      </c>
      <c r="AC51" s="243"/>
      <c r="AD51" s="107">
        <v>803</v>
      </c>
      <c r="AE51" s="191">
        <f t="shared" si="94"/>
        <v>3994</v>
      </c>
      <c r="AF51" s="407"/>
      <c r="AG51" s="194">
        <f t="shared" si="95"/>
        <v>1805</v>
      </c>
      <c r="AH51" s="49"/>
      <c r="AI51" s="270" t="s">
        <v>224</v>
      </c>
      <c r="AJ51" s="107">
        <v>503</v>
      </c>
      <c r="AK51" s="107">
        <v>443</v>
      </c>
      <c r="AL51" s="107">
        <v>443</v>
      </c>
      <c r="AM51" s="107">
        <v>464</v>
      </c>
      <c r="AN51" s="345">
        <f t="shared" si="87"/>
        <v>1853</v>
      </c>
      <c r="AO51" s="107">
        <v>1813</v>
      </c>
      <c r="AP51" s="107">
        <v>56</v>
      </c>
      <c r="AQ51" s="358">
        <v>383</v>
      </c>
      <c r="AR51" s="306"/>
      <c r="AS51" s="270" t="s">
        <v>224</v>
      </c>
      <c r="AT51" s="69">
        <v>3444</v>
      </c>
      <c r="AU51" s="69">
        <v>1949</v>
      </c>
      <c r="AV51" s="69">
        <v>567</v>
      </c>
      <c r="AW51" s="181">
        <v>290</v>
      </c>
    </row>
    <row r="52" spans="1:49" ht="12" customHeight="1">
      <c r="A52" s="254" t="s">
        <v>225</v>
      </c>
      <c r="B52" s="94">
        <v>1134</v>
      </c>
      <c r="C52" s="94"/>
      <c r="D52" s="107">
        <v>556</v>
      </c>
      <c r="E52" s="243">
        <v>896</v>
      </c>
      <c r="F52" s="243"/>
      <c r="G52" s="107">
        <v>431</v>
      </c>
      <c r="H52" s="243">
        <v>956</v>
      </c>
      <c r="I52" s="243"/>
      <c r="J52" s="107">
        <v>525</v>
      </c>
      <c r="K52" s="243">
        <v>984</v>
      </c>
      <c r="L52" s="243"/>
      <c r="M52" s="107">
        <v>519</v>
      </c>
      <c r="N52" s="191">
        <f t="shared" si="92"/>
        <v>3970</v>
      </c>
      <c r="O52" s="407"/>
      <c r="P52" s="194">
        <f t="shared" si="93"/>
        <v>2031</v>
      </c>
      <c r="Q52" s="49"/>
      <c r="R52" s="254" t="s">
        <v>225</v>
      </c>
      <c r="S52" s="243">
        <v>102</v>
      </c>
      <c r="T52" s="243"/>
      <c r="U52" s="107">
        <v>18</v>
      </c>
      <c r="V52" s="243">
        <v>50</v>
      </c>
      <c r="W52" s="243"/>
      <c r="X52" s="107">
        <v>18</v>
      </c>
      <c r="Y52" s="243">
        <v>82</v>
      </c>
      <c r="Z52" s="243"/>
      <c r="AA52" s="107">
        <v>47</v>
      </c>
      <c r="AB52" s="243">
        <v>181</v>
      </c>
      <c r="AC52" s="243"/>
      <c r="AD52" s="107">
        <v>111</v>
      </c>
      <c r="AE52" s="191">
        <f t="shared" si="94"/>
        <v>415</v>
      </c>
      <c r="AF52" s="407"/>
      <c r="AG52" s="194">
        <f t="shared" si="95"/>
        <v>194</v>
      </c>
      <c r="AH52" s="49"/>
      <c r="AI52" s="270" t="s">
        <v>225</v>
      </c>
      <c r="AJ52" s="107">
        <v>38</v>
      </c>
      <c r="AK52" s="107">
        <v>36</v>
      </c>
      <c r="AL52" s="107">
        <v>35</v>
      </c>
      <c r="AM52" s="107">
        <v>38</v>
      </c>
      <c r="AN52" s="345">
        <f t="shared" si="87"/>
        <v>147</v>
      </c>
      <c r="AO52" s="107">
        <v>146</v>
      </c>
      <c r="AP52" s="107">
        <v>13</v>
      </c>
      <c r="AQ52" s="358">
        <v>35</v>
      </c>
      <c r="AR52" s="306"/>
      <c r="AS52" s="270" t="s">
        <v>225</v>
      </c>
      <c r="AT52" s="69">
        <v>221</v>
      </c>
      <c r="AU52" s="69">
        <v>119</v>
      </c>
      <c r="AV52" s="69">
        <v>17</v>
      </c>
      <c r="AW52" s="181">
        <v>11</v>
      </c>
    </row>
    <row r="53" spans="1:49" ht="12" customHeight="1">
      <c r="A53" s="145" t="s">
        <v>159</v>
      </c>
      <c r="B53" s="94"/>
      <c r="C53" s="94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191"/>
      <c r="O53" s="407"/>
      <c r="P53" s="194"/>
      <c r="Q53" s="49"/>
      <c r="R53" s="145" t="s">
        <v>159</v>
      </c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191"/>
      <c r="AF53" s="407"/>
      <c r="AG53" s="194"/>
      <c r="AH53" s="49"/>
      <c r="AI53" s="145" t="s">
        <v>159</v>
      </c>
      <c r="AJ53" s="268"/>
      <c r="AK53" s="268"/>
      <c r="AL53" s="268"/>
      <c r="AM53" s="268"/>
      <c r="AN53" s="345">
        <f t="shared" si="87"/>
        <v>0</v>
      </c>
      <c r="AO53" s="268"/>
      <c r="AP53" s="268"/>
      <c r="AQ53" s="269"/>
      <c r="AR53" s="310"/>
      <c r="AS53" s="145" t="s">
        <v>159</v>
      </c>
      <c r="AT53" s="268"/>
      <c r="AU53" s="268"/>
      <c r="AV53" s="268"/>
      <c r="AW53" s="311"/>
    </row>
    <row r="54" spans="1:49" ht="12" customHeight="1">
      <c r="A54" s="254" t="s">
        <v>29</v>
      </c>
      <c r="B54" s="94">
        <v>1776</v>
      </c>
      <c r="C54" s="94"/>
      <c r="D54" s="107">
        <v>952</v>
      </c>
      <c r="E54" s="243">
        <v>1396</v>
      </c>
      <c r="F54" s="243"/>
      <c r="G54" s="107">
        <v>664</v>
      </c>
      <c r="H54" s="243">
        <v>1492</v>
      </c>
      <c r="I54" s="243"/>
      <c r="J54" s="107">
        <v>780</v>
      </c>
      <c r="K54" s="243">
        <v>2029</v>
      </c>
      <c r="L54" s="243"/>
      <c r="M54" s="107">
        <v>1032</v>
      </c>
      <c r="N54" s="191">
        <f t="shared" ref="N54" si="96">+B54+E54+H54+K54</f>
        <v>6693</v>
      </c>
      <c r="O54" s="407"/>
      <c r="P54" s="194">
        <f t="shared" ref="P54" si="97">+D54+G54+J54+M54</f>
        <v>3428</v>
      </c>
      <c r="Q54" s="49"/>
      <c r="R54" s="254" t="s">
        <v>29</v>
      </c>
      <c r="S54" s="243">
        <v>115</v>
      </c>
      <c r="T54" s="243"/>
      <c r="U54" s="107">
        <v>34</v>
      </c>
      <c r="V54" s="243">
        <v>80</v>
      </c>
      <c r="W54" s="243"/>
      <c r="X54" s="107">
        <v>34</v>
      </c>
      <c r="Y54" s="243">
        <v>79</v>
      </c>
      <c r="Z54" s="243"/>
      <c r="AA54" s="107">
        <v>38</v>
      </c>
      <c r="AB54" s="243">
        <v>344</v>
      </c>
      <c r="AC54" s="243"/>
      <c r="AD54" s="107">
        <v>178</v>
      </c>
      <c r="AE54" s="191">
        <f t="shared" ref="AE54:AE59" si="98">+S54+V54+Y54+AB54</f>
        <v>618</v>
      </c>
      <c r="AF54" s="407"/>
      <c r="AG54" s="194">
        <f t="shared" ref="AG54:AG59" si="99">+U54+X54+AA54+AD54</f>
        <v>284</v>
      </c>
      <c r="AH54" s="49"/>
      <c r="AI54" s="270" t="s">
        <v>29</v>
      </c>
      <c r="AJ54" s="107">
        <v>45</v>
      </c>
      <c r="AK54" s="107">
        <v>36</v>
      </c>
      <c r="AL54" s="107">
        <v>36</v>
      </c>
      <c r="AM54" s="107">
        <v>43</v>
      </c>
      <c r="AN54" s="345">
        <f t="shared" si="87"/>
        <v>160</v>
      </c>
      <c r="AO54" s="107">
        <v>125</v>
      </c>
      <c r="AP54" s="107">
        <v>45</v>
      </c>
      <c r="AQ54" s="358">
        <v>34</v>
      </c>
      <c r="AR54" s="306"/>
      <c r="AS54" s="270" t="s">
        <v>29</v>
      </c>
      <c r="AT54" s="69">
        <v>206</v>
      </c>
      <c r="AU54" s="69">
        <v>79</v>
      </c>
      <c r="AV54" s="69">
        <v>17</v>
      </c>
      <c r="AW54" s="181">
        <v>8</v>
      </c>
    </row>
    <row r="55" spans="1:49" ht="12" customHeight="1">
      <c r="A55" s="254" t="s">
        <v>226</v>
      </c>
      <c r="B55" s="94">
        <v>989</v>
      </c>
      <c r="C55" s="94"/>
      <c r="D55" s="107">
        <v>497</v>
      </c>
      <c r="E55" s="243">
        <v>897</v>
      </c>
      <c r="F55" s="243"/>
      <c r="G55" s="107">
        <v>412</v>
      </c>
      <c r="H55" s="243">
        <v>757</v>
      </c>
      <c r="I55" s="243"/>
      <c r="J55" s="107">
        <v>348</v>
      </c>
      <c r="K55" s="243">
        <v>1076</v>
      </c>
      <c r="L55" s="243"/>
      <c r="M55" s="107">
        <v>498</v>
      </c>
      <c r="N55" s="191">
        <f t="shared" ref="N55:N59" si="100">+B55+E55+H55+K55</f>
        <v>3719</v>
      </c>
      <c r="O55" s="407"/>
      <c r="P55" s="194">
        <f t="shared" ref="P55:P59" si="101">+D55+G55+J55+M55</f>
        <v>1755</v>
      </c>
      <c r="Q55" s="49"/>
      <c r="R55" s="254" t="s">
        <v>226</v>
      </c>
      <c r="S55" s="243">
        <v>149</v>
      </c>
      <c r="T55" s="243"/>
      <c r="U55" s="107">
        <v>68</v>
      </c>
      <c r="V55" s="243">
        <v>142</v>
      </c>
      <c r="W55" s="243"/>
      <c r="X55" s="107">
        <v>68</v>
      </c>
      <c r="Y55" s="243">
        <v>117</v>
      </c>
      <c r="Z55" s="243"/>
      <c r="AA55" s="107">
        <v>56</v>
      </c>
      <c r="AB55" s="243">
        <v>278</v>
      </c>
      <c r="AC55" s="243"/>
      <c r="AD55" s="107">
        <v>123</v>
      </c>
      <c r="AE55" s="191">
        <f t="shared" si="98"/>
        <v>686</v>
      </c>
      <c r="AF55" s="407"/>
      <c r="AG55" s="194">
        <f t="shared" si="99"/>
        <v>315</v>
      </c>
      <c r="AH55" s="49"/>
      <c r="AI55" s="270" t="s">
        <v>226</v>
      </c>
      <c r="AJ55" s="107">
        <v>21</v>
      </c>
      <c r="AK55" s="107">
        <v>20</v>
      </c>
      <c r="AL55" s="107">
        <v>17</v>
      </c>
      <c r="AM55" s="107">
        <v>21</v>
      </c>
      <c r="AN55" s="345">
        <f t="shared" si="87"/>
        <v>79</v>
      </c>
      <c r="AO55" s="107">
        <v>76</v>
      </c>
      <c r="AP55" s="107">
        <v>10</v>
      </c>
      <c r="AQ55" s="358">
        <v>16</v>
      </c>
      <c r="AR55" s="306"/>
      <c r="AS55" s="270" t="s">
        <v>226</v>
      </c>
      <c r="AT55" s="69">
        <v>132</v>
      </c>
      <c r="AU55" s="69">
        <v>29</v>
      </c>
      <c r="AV55" s="69">
        <v>18</v>
      </c>
      <c r="AW55" s="181">
        <v>5</v>
      </c>
    </row>
    <row r="56" spans="1:49" ht="12" customHeight="1">
      <c r="A56" s="254" t="s">
        <v>30</v>
      </c>
      <c r="B56" s="94">
        <v>882</v>
      </c>
      <c r="C56" s="94"/>
      <c r="D56" s="107">
        <v>459</v>
      </c>
      <c r="E56" s="243">
        <v>833</v>
      </c>
      <c r="F56" s="243"/>
      <c r="G56" s="107">
        <v>434</v>
      </c>
      <c r="H56" s="243">
        <v>867</v>
      </c>
      <c r="I56" s="243"/>
      <c r="J56" s="107">
        <v>420</v>
      </c>
      <c r="K56" s="243">
        <v>1518</v>
      </c>
      <c r="L56" s="243"/>
      <c r="M56" s="107">
        <v>743</v>
      </c>
      <c r="N56" s="191">
        <f t="shared" si="100"/>
        <v>4100</v>
      </c>
      <c r="O56" s="407"/>
      <c r="P56" s="194">
        <f t="shared" si="101"/>
        <v>2056</v>
      </c>
      <c r="Q56" s="49"/>
      <c r="R56" s="254" t="s">
        <v>30</v>
      </c>
      <c r="S56" s="243">
        <v>33</v>
      </c>
      <c r="T56" s="243"/>
      <c r="U56" s="107">
        <v>12</v>
      </c>
      <c r="V56" s="243">
        <v>22</v>
      </c>
      <c r="W56" s="243"/>
      <c r="X56" s="107">
        <v>12</v>
      </c>
      <c r="Y56" s="243">
        <v>47</v>
      </c>
      <c r="Z56" s="243"/>
      <c r="AA56" s="107">
        <v>25</v>
      </c>
      <c r="AB56" s="243">
        <v>511</v>
      </c>
      <c r="AC56" s="243"/>
      <c r="AD56" s="107">
        <v>256</v>
      </c>
      <c r="AE56" s="191">
        <f t="shared" si="98"/>
        <v>613</v>
      </c>
      <c r="AF56" s="407"/>
      <c r="AG56" s="194">
        <f t="shared" si="99"/>
        <v>305</v>
      </c>
      <c r="AH56" s="49"/>
      <c r="AI56" s="270" t="s">
        <v>30</v>
      </c>
      <c r="AJ56" s="107">
        <v>17</v>
      </c>
      <c r="AK56" s="107">
        <v>18</v>
      </c>
      <c r="AL56" s="107">
        <v>17</v>
      </c>
      <c r="AM56" s="107">
        <v>24</v>
      </c>
      <c r="AN56" s="345">
        <f t="shared" si="87"/>
        <v>76</v>
      </c>
      <c r="AO56" s="107">
        <v>50</v>
      </c>
      <c r="AP56" s="107">
        <v>0</v>
      </c>
      <c r="AQ56" s="358">
        <v>13</v>
      </c>
      <c r="AR56" s="306"/>
      <c r="AS56" s="270" t="s">
        <v>30</v>
      </c>
      <c r="AT56" s="69">
        <v>147</v>
      </c>
      <c r="AU56" s="69">
        <v>40</v>
      </c>
      <c r="AV56" s="69">
        <v>39</v>
      </c>
      <c r="AW56" s="181">
        <v>11</v>
      </c>
    </row>
    <row r="57" spans="1:49" ht="12" customHeight="1">
      <c r="A57" s="254" t="s">
        <v>227</v>
      </c>
      <c r="B57" s="94">
        <v>86</v>
      </c>
      <c r="C57" s="94"/>
      <c r="D57" s="107">
        <v>45</v>
      </c>
      <c r="E57" s="243">
        <v>70</v>
      </c>
      <c r="F57" s="243"/>
      <c r="G57" s="107">
        <v>46</v>
      </c>
      <c r="H57" s="243">
        <v>64</v>
      </c>
      <c r="I57" s="243"/>
      <c r="J57" s="107">
        <v>36</v>
      </c>
      <c r="K57" s="243">
        <v>51</v>
      </c>
      <c r="L57" s="243"/>
      <c r="M57" s="107">
        <v>21</v>
      </c>
      <c r="N57" s="191">
        <f t="shared" si="100"/>
        <v>271</v>
      </c>
      <c r="O57" s="407"/>
      <c r="P57" s="194">
        <f t="shared" si="101"/>
        <v>148</v>
      </c>
      <c r="Q57" s="49"/>
      <c r="R57" s="254" t="s">
        <v>227</v>
      </c>
      <c r="S57" s="243">
        <v>3</v>
      </c>
      <c r="T57" s="243"/>
      <c r="U57" s="107">
        <v>0</v>
      </c>
      <c r="V57" s="243">
        <v>0</v>
      </c>
      <c r="W57" s="243"/>
      <c r="X57" s="107">
        <v>0</v>
      </c>
      <c r="Y57" s="243">
        <v>5</v>
      </c>
      <c r="Z57" s="243"/>
      <c r="AA57" s="107">
        <v>5</v>
      </c>
      <c r="AB57" s="243">
        <v>3</v>
      </c>
      <c r="AC57" s="243"/>
      <c r="AD57" s="107">
        <v>2</v>
      </c>
      <c r="AE57" s="191">
        <f t="shared" si="98"/>
        <v>11</v>
      </c>
      <c r="AF57" s="407"/>
      <c r="AG57" s="194">
        <f t="shared" si="99"/>
        <v>7</v>
      </c>
      <c r="AH57" s="49"/>
      <c r="AI57" s="270" t="s">
        <v>227</v>
      </c>
      <c r="AJ57" s="107">
        <v>3</v>
      </c>
      <c r="AK57" s="107">
        <v>2</v>
      </c>
      <c r="AL57" s="107">
        <v>2</v>
      </c>
      <c r="AM57" s="107">
        <v>2</v>
      </c>
      <c r="AN57" s="345">
        <f t="shared" si="87"/>
        <v>9</v>
      </c>
      <c r="AO57" s="107">
        <v>9</v>
      </c>
      <c r="AP57" s="107">
        <v>0</v>
      </c>
      <c r="AQ57" s="358">
        <v>2</v>
      </c>
      <c r="AR57" s="306"/>
      <c r="AS57" s="270" t="s">
        <v>227</v>
      </c>
      <c r="AT57" s="69">
        <v>8</v>
      </c>
      <c r="AU57" s="69">
        <v>5</v>
      </c>
      <c r="AV57" s="69">
        <v>4</v>
      </c>
      <c r="AW57" s="181">
        <v>2</v>
      </c>
    </row>
    <row r="58" spans="1:49" ht="12" customHeight="1">
      <c r="A58" s="254" t="s">
        <v>31</v>
      </c>
      <c r="B58" s="94">
        <v>300</v>
      </c>
      <c r="C58" s="94"/>
      <c r="D58" s="107">
        <v>138</v>
      </c>
      <c r="E58" s="243">
        <v>243</v>
      </c>
      <c r="F58" s="243"/>
      <c r="G58" s="107">
        <v>122</v>
      </c>
      <c r="H58" s="243">
        <v>256</v>
      </c>
      <c r="I58" s="243"/>
      <c r="J58" s="107">
        <v>131</v>
      </c>
      <c r="K58" s="243">
        <v>291</v>
      </c>
      <c r="L58" s="243"/>
      <c r="M58" s="107">
        <v>151</v>
      </c>
      <c r="N58" s="191">
        <f t="shared" si="100"/>
        <v>1090</v>
      </c>
      <c r="O58" s="407"/>
      <c r="P58" s="194">
        <f t="shared" si="101"/>
        <v>542</v>
      </c>
      <c r="Q58" s="49"/>
      <c r="R58" s="254" t="s">
        <v>31</v>
      </c>
      <c r="S58" s="243">
        <v>30</v>
      </c>
      <c r="T58" s="243"/>
      <c r="U58" s="107">
        <v>14</v>
      </c>
      <c r="V58" s="243">
        <v>29</v>
      </c>
      <c r="W58" s="243"/>
      <c r="X58" s="107">
        <v>14</v>
      </c>
      <c r="Y58" s="243">
        <v>24</v>
      </c>
      <c r="Z58" s="243"/>
      <c r="AA58" s="107">
        <v>13</v>
      </c>
      <c r="AB58" s="243">
        <v>79</v>
      </c>
      <c r="AC58" s="243"/>
      <c r="AD58" s="107">
        <v>36</v>
      </c>
      <c r="AE58" s="191">
        <f t="shared" si="98"/>
        <v>162</v>
      </c>
      <c r="AF58" s="407"/>
      <c r="AG58" s="194">
        <f t="shared" si="99"/>
        <v>77</v>
      </c>
      <c r="AH58" s="49"/>
      <c r="AI58" s="270" t="s">
        <v>31</v>
      </c>
      <c r="AJ58" s="107">
        <v>7</v>
      </c>
      <c r="AK58" s="107">
        <v>8</v>
      </c>
      <c r="AL58" s="107">
        <v>6</v>
      </c>
      <c r="AM58" s="107">
        <v>7</v>
      </c>
      <c r="AN58" s="345">
        <f t="shared" si="87"/>
        <v>28</v>
      </c>
      <c r="AO58" s="107">
        <v>29</v>
      </c>
      <c r="AP58" s="107">
        <v>0</v>
      </c>
      <c r="AQ58" s="358">
        <v>5</v>
      </c>
      <c r="AR58" s="306"/>
      <c r="AS58" s="270" t="s">
        <v>31</v>
      </c>
      <c r="AT58" s="69">
        <v>48</v>
      </c>
      <c r="AU58" s="69">
        <v>20</v>
      </c>
      <c r="AV58" s="69">
        <v>10</v>
      </c>
      <c r="AW58" s="181">
        <v>6</v>
      </c>
    </row>
    <row r="59" spans="1:49" ht="12" customHeight="1">
      <c r="A59" s="254" t="s">
        <v>32</v>
      </c>
      <c r="B59" s="94">
        <v>954</v>
      </c>
      <c r="C59" s="94"/>
      <c r="D59" s="107">
        <v>481</v>
      </c>
      <c r="E59" s="243">
        <v>857</v>
      </c>
      <c r="F59" s="243"/>
      <c r="G59" s="107">
        <v>466</v>
      </c>
      <c r="H59" s="243">
        <v>673</v>
      </c>
      <c r="I59" s="243"/>
      <c r="J59" s="107">
        <v>347</v>
      </c>
      <c r="K59" s="243">
        <v>939</v>
      </c>
      <c r="L59" s="243"/>
      <c r="M59" s="107">
        <v>464</v>
      </c>
      <c r="N59" s="191">
        <f t="shared" si="100"/>
        <v>3423</v>
      </c>
      <c r="O59" s="407"/>
      <c r="P59" s="194">
        <f t="shared" si="101"/>
        <v>1758</v>
      </c>
      <c r="Q59" s="49"/>
      <c r="R59" s="254" t="s">
        <v>32</v>
      </c>
      <c r="S59" s="243">
        <v>44</v>
      </c>
      <c r="T59" s="243"/>
      <c r="U59" s="107">
        <v>11</v>
      </c>
      <c r="V59" s="243">
        <v>25</v>
      </c>
      <c r="W59" s="243"/>
      <c r="X59" s="107">
        <v>11</v>
      </c>
      <c r="Y59" s="243">
        <v>22</v>
      </c>
      <c r="Z59" s="243"/>
      <c r="AA59" s="107">
        <v>13</v>
      </c>
      <c r="AB59" s="243">
        <v>100</v>
      </c>
      <c r="AC59" s="243"/>
      <c r="AD59" s="107">
        <v>52</v>
      </c>
      <c r="AE59" s="191">
        <f t="shared" si="98"/>
        <v>191</v>
      </c>
      <c r="AF59" s="407"/>
      <c r="AG59" s="194">
        <f t="shared" si="99"/>
        <v>87</v>
      </c>
      <c r="AH59" s="49"/>
      <c r="AI59" s="270" t="s">
        <v>32</v>
      </c>
      <c r="AJ59" s="107">
        <v>28</v>
      </c>
      <c r="AK59" s="107">
        <v>24</v>
      </c>
      <c r="AL59" s="107">
        <v>25</v>
      </c>
      <c r="AM59" s="107">
        <v>28</v>
      </c>
      <c r="AN59" s="345">
        <f t="shared" si="87"/>
        <v>105</v>
      </c>
      <c r="AO59" s="107">
        <v>80</v>
      </c>
      <c r="AP59" s="107">
        <v>24</v>
      </c>
      <c r="AQ59" s="358">
        <v>24</v>
      </c>
      <c r="AR59" s="306"/>
      <c r="AS59" s="270" t="s">
        <v>32</v>
      </c>
      <c r="AT59" s="69">
        <v>154</v>
      </c>
      <c r="AU59" s="69">
        <v>29</v>
      </c>
      <c r="AV59" s="69">
        <v>17</v>
      </c>
      <c r="AW59" s="181">
        <v>5</v>
      </c>
    </row>
    <row r="60" spans="1:49" ht="12" customHeight="1">
      <c r="A60" s="145" t="s">
        <v>160</v>
      </c>
      <c r="B60" s="94"/>
      <c r="C60" s="94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191"/>
      <c r="O60" s="407"/>
      <c r="P60" s="194"/>
      <c r="Q60" s="49"/>
      <c r="R60" s="145" t="s">
        <v>160</v>
      </c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191"/>
      <c r="AF60" s="407"/>
      <c r="AG60" s="194"/>
      <c r="AH60" s="49"/>
      <c r="AI60" s="145" t="s">
        <v>160</v>
      </c>
      <c r="AJ60" s="268"/>
      <c r="AK60" s="268"/>
      <c r="AL60" s="268"/>
      <c r="AM60" s="268"/>
      <c r="AN60" s="345">
        <f t="shared" si="87"/>
        <v>0</v>
      </c>
      <c r="AO60" s="268"/>
      <c r="AP60" s="268"/>
      <c r="AQ60" s="269"/>
      <c r="AR60" s="310"/>
      <c r="AS60" s="145" t="s">
        <v>160</v>
      </c>
      <c r="AT60" s="268"/>
      <c r="AU60" s="268"/>
      <c r="AV60" s="268"/>
      <c r="AW60" s="311"/>
    </row>
    <row r="61" spans="1:49" ht="12" customHeight="1">
      <c r="A61" s="254" t="s">
        <v>228</v>
      </c>
      <c r="B61" s="94">
        <v>328</v>
      </c>
      <c r="C61" s="94"/>
      <c r="D61" s="107">
        <v>175</v>
      </c>
      <c r="E61" s="243">
        <v>281</v>
      </c>
      <c r="F61" s="243"/>
      <c r="G61" s="107">
        <v>154</v>
      </c>
      <c r="H61" s="243">
        <v>273</v>
      </c>
      <c r="I61" s="243"/>
      <c r="J61" s="107">
        <v>138</v>
      </c>
      <c r="K61" s="243">
        <v>238</v>
      </c>
      <c r="L61" s="243"/>
      <c r="M61" s="107">
        <v>125</v>
      </c>
      <c r="N61" s="191">
        <f t="shared" ref="N61" si="102">+B61+E61+H61+K61</f>
        <v>1120</v>
      </c>
      <c r="O61" s="407"/>
      <c r="P61" s="194">
        <f t="shared" ref="P61" si="103">+D61+G61+J61+M61</f>
        <v>592</v>
      </c>
      <c r="Q61" s="49"/>
      <c r="R61" s="254" t="s">
        <v>228</v>
      </c>
      <c r="S61" s="243">
        <v>40</v>
      </c>
      <c r="T61" s="243"/>
      <c r="U61" s="107">
        <v>18</v>
      </c>
      <c r="V61" s="243">
        <v>34</v>
      </c>
      <c r="W61" s="243"/>
      <c r="X61" s="107">
        <v>18</v>
      </c>
      <c r="Y61" s="243">
        <v>23</v>
      </c>
      <c r="Z61" s="243"/>
      <c r="AA61" s="107">
        <v>10</v>
      </c>
      <c r="AB61" s="243">
        <v>14</v>
      </c>
      <c r="AC61" s="243"/>
      <c r="AD61" s="107">
        <v>9</v>
      </c>
      <c r="AE61" s="191">
        <f t="shared" ref="AE61:AE64" si="104">+S61+V61+Y61+AB61</f>
        <v>111</v>
      </c>
      <c r="AF61" s="407"/>
      <c r="AG61" s="194">
        <f t="shared" ref="AG61:AG64" si="105">+U61+X61+AA61+AD61</f>
        <v>55</v>
      </c>
      <c r="AH61" s="49"/>
      <c r="AI61" s="270" t="s">
        <v>228</v>
      </c>
      <c r="AJ61" s="107">
        <v>7</v>
      </c>
      <c r="AK61" s="107">
        <v>7</v>
      </c>
      <c r="AL61" s="107">
        <v>6</v>
      </c>
      <c r="AM61" s="107">
        <v>6</v>
      </c>
      <c r="AN61" s="345">
        <f t="shared" si="87"/>
        <v>26</v>
      </c>
      <c r="AO61" s="107">
        <v>33</v>
      </c>
      <c r="AP61" s="107">
        <v>2</v>
      </c>
      <c r="AQ61" s="358">
        <v>6</v>
      </c>
      <c r="AR61" s="306"/>
      <c r="AS61" s="270" t="s">
        <v>228</v>
      </c>
      <c r="AT61" s="69">
        <v>34</v>
      </c>
      <c r="AU61" s="69">
        <v>3</v>
      </c>
      <c r="AV61" s="69">
        <v>5</v>
      </c>
      <c r="AW61" s="181">
        <v>1</v>
      </c>
    </row>
    <row r="62" spans="1:49" ht="12" customHeight="1">
      <c r="A62" s="254" t="s">
        <v>229</v>
      </c>
      <c r="B62" s="94">
        <v>147</v>
      </c>
      <c r="C62" s="94"/>
      <c r="D62" s="107">
        <v>89</v>
      </c>
      <c r="E62" s="243">
        <v>88</v>
      </c>
      <c r="F62" s="243"/>
      <c r="G62" s="107">
        <v>45</v>
      </c>
      <c r="H62" s="243">
        <v>69</v>
      </c>
      <c r="I62" s="243"/>
      <c r="J62" s="107">
        <v>34</v>
      </c>
      <c r="K62" s="243">
        <v>76</v>
      </c>
      <c r="L62" s="243"/>
      <c r="M62" s="107">
        <v>27</v>
      </c>
      <c r="N62" s="191">
        <f t="shared" ref="N62:N64" si="106">+B62+E62+H62+K62</f>
        <v>380</v>
      </c>
      <c r="O62" s="407"/>
      <c r="P62" s="194">
        <f t="shared" ref="P62:P64" si="107">+D62+G62+J62+M62</f>
        <v>195</v>
      </c>
      <c r="Q62" s="49"/>
      <c r="R62" s="254" t="s">
        <v>229</v>
      </c>
      <c r="S62" s="243">
        <v>6</v>
      </c>
      <c r="T62" s="243"/>
      <c r="U62" s="107">
        <v>2</v>
      </c>
      <c r="V62" s="243">
        <v>10</v>
      </c>
      <c r="W62" s="243"/>
      <c r="X62" s="107">
        <v>2</v>
      </c>
      <c r="Y62" s="243">
        <v>5</v>
      </c>
      <c r="Z62" s="243"/>
      <c r="AA62" s="107">
        <v>3</v>
      </c>
      <c r="AB62" s="243">
        <v>1</v>
      </c>
      <c r="AC62" s="243"/>
      <c r="AD62" s="107">
        <v>1</v>
      </c>
      <c r="AE62" s="191">
        <f t="shared" si="104"/>
        <v>22</v>
      </c>
      <c r="AF62" s="407"/>
      <c r="AG62" s="194">
        <f t="shared" si="105"/>
        <v>8</v>
      </c>
      <c r="AH62" s="49"/>
      <c r="AI62" s="270" t="s">
        <v>229</v>
      </c>
      <c r="AJ62" s="107">
        <v>3</v>
      </c>
      <c r="AK62" s="107">
        <v>2</v>
      </c>
      <c r="AL62" s="107">
        <v>2</v>
      </c>
      <c r="AM62" s="107">
        <v>2</v>
      </c>
      <c r="AN62" s="345">
        <f t="shared" si="87"/>
        <v>9</v>
      </c>
      <c r="AO62" s="107">
        <v>9</v>
      </c>
      <c r="AP62" s="107">
        <v>0</v>
      </c>
      <c r="AQ62" s="358">
        <v>2</v>
      </c>
      <c r="AR62" s="306"/>
      <c r="AS62" s="270" t="s">
        <v>229</v>
      </c>
      <c r="AT62" s="69">
        <v>10</v>
      </c>
      <c r="AU62" s="69">
        <v>1</v>
      </c>
      <c r="AV62" s="69">
        <v>0</v>
      </c>
      <c r="AW62" s="181">
        <v>0</v>
      </c>
    </row>
    <row r="63" spans="1:49" ht="12" customHeight="1">
      <c r="A63" s="254" t="s">
        <v>230</v>
      </c>
      <c r="B63" s="94">
        <v>65</v>
      </c>
      <c r="C63" s="94"/>
      <c r="D63" s="107">
        <v>36</v>
      </c>
      <c r="E63" s="243">
        <v>52</v>
      </c>
      <c r="F63" s="243"/>
      <c r="G63" s="107">
        <v>34</v>
      </c>
      <c r="H63" s="243">
        <v>36</v>
      </c>
      <c r="I63" s="243"/>
      <c r="J63" s="107">
        <v>13</v>
      </c>
      <c r="K63" s="243">
        <v>48</v>
      </c>
      <c r="L63" s="243"/>
      <c r="M63" s="107">
        <v>32</v>
      </c>
      <c r="N63" s="191">
        <f t="shared" si="106"/>
        <v>201</v>
      </c>
      <c r="O63" s="407"/>
      <c r="P63" s="194">
        <f t="shared" si="107"/>
        <v>115</v>
      </c>
      <c r="Q63" s="49"/>
      <c r="R63" s="254" t="s">
        <v>230</v>
      </c>
      <c r="S63" s="243">
        <v>8</v>
      </c>
      <c r="T63" s="243"/>
      <c r="U63" s="107">
        <v>3</v>
      </c>
      <c r="V63" s="243">
        <v>6</v>
      </c>
      <c r="W63" s="243"/>
      <c r="X63" s="107">
        <v>3</v>
      </c>
      <c r="Y63" s="243">
        <v>2</v>
      </c>
      <c r="Z63" s="243"/>
      <c r="AA63" s="107">
        <v>1</v>
      </c>
      <c r="AB63" s="243">
        <v>1</v>
      </c>
      <c r="AC63" s="243"/>
      <c r="AD63" s="107">
        <v>0</v>
      </c>
      <c r="AE63" s="191">
        <f t="shared" si="104"/>
        <v>17</v>
      </c>
      <c r="AF63" s="407"/>
      <c r="AG63" s="194">
        <f t="shared" si="105"/>
        <v>7</v>
      </c>
      <c r="AH63" s="49"/>
      <c r="AI63" s="270" t="s">
        <v>230</v>
      </c>
      <c r="AJ63" s="107">
        <v>1</v>
      </c>
      <c r="AK63" s="107">
        <v>1</v>
      </c>
      <c r="AL63" s="107">
        <v>1</v>
      </c>
      <c r="AM63" s="107">
        <v>1</v>
      </c>
      <c r="AN63" s="345">
        <f t="shared" si="87"/>
        <v>4</v>
      </c>
      <c r="AO63" s="107">
        <v>4</v>
      </c>
      <c r="AP63" s="107">
        <v>0</v>
      </c>
      <c r="AQ63" s="358">
        <v>1</v>
      </c>
      <c r="AR63" s="306"/>
      <c r="AS63" s="270" t="s">
        <v>230</v>
      </c>
      <c r="AT63" s="69">
        <v>4</v>
      </c>
      <c r="AU63" s="69">
        <v>0</v>
      </c>
      <c r="AV63" s="69">
        <v>1</v>
      </c>
      <c r="AW63" s="181">
        <v>1</v>
      </c>
    </row>
    <row r="64" spans="1:49" ht="12" customHeight="1" thickBot="1">
      <c r="A64" s="286" t="s">
        <v>231</v>
      </c>
      <c r="B64" s="168">
        <v>66</v>
      </c>
      <c r="C64" s="168"/>
      <c r="D64" s="274">
        <v>36</v>
      </c>
      <c r="E64" s="278">
        <v>47</v>
      </c>
      <c r="F64" s="278"/>
      <c r="G64" s="274">
        <v>30</v>
      </c>
      <c r="H64" s="278">
        <v>43</v>
      </c>
      <c r="I64" s="278"/>
      <c r="J64" s="274">
        <v>23</v>
      </c>
      <c r="K64" s="278">
        <v>33</v>
      </c>
      <c r="L64" s="278"/>
      <c r="M64" s="274">
        <v>15</v>
      </c>
      <c r="N64" s="188">
        <f t="shared" si="106"/>
        <v>189</v>
      </c>
      <c r="O64" s="562"/>
      <c r="P64" s="189">
        <f t="shared" si="107"/>
        <v>104</v>
      </c>
      <c r="Q64" s="49"/>
      <c r="R64" s="286" t="s">
        <v>231</v>
      </c>
      <c r="S64" s="278">
        <v>12</v>
      </c>
      <c r="T64" s="278"/>
      <c r="U64" s="274">
        <v>5</v>
      </c>
      <c r="V64" s="278">
        <v>5</v>
      </c>
      <c r="W64" s="278"/>
      <c r="X64" s="274">
        <v>5</v>
      </c>
      <c r="Y64" s="278">
        <v>1</v>
      </c>
      <c r="Z64" s="278"/>
      <c r="AA64" s="274">
        <v>0</v>
      </c>
      <c r="AB64" s="278">
        <v>1</v>
      </c>
      <c r="AC64" s="278"/>
      <c r="AD64" s="274">
        <v>0</v>
      </c>
      <c r="AE64" s="188">
        <f t="shared" si="104"/>
        <v>19</v>
      </c>
      <c r="AF64" s="562"/>
      <c r="AG64" s="189">
        <f t="shared" si="105"/>
        <v>10</v>
      </c>
      <c r="AH64" s="49"/>
      <c r="AI64" s="273" t="s">
        <v>231</v>
      </c>
      <c r="AJ64" s="274">
        <v>1</v>
      </c>
      <c r="AK64" s="274">
        <v>1</v>
      </c>
      <c r="AL64" s="274">
        <v>1</v>
      </c>
      <c r="AM64" s="274">
        <v>1</v>
      </c>
      <c r="AN64" s="258">
        <f t="shared" si="87"/>
        <v>4</v>
      </c>
      <c r="AO64" s="274">
        <v>5</v>
      </c>
      <c r="AP64" s="274">
        <v>0</v>
      </c>
      <c r="AQ64" s="359">
        <v>1</v>
      </c>
      <c r="AR64" s="306"/>
      <c r="AS64" s="273" t="s">
        <v>231</v>
      </c>
      <c r="AT64" s="249">
        <v>9</v>
      </c>
      <c r="AU64" s="249">
        <v>3</v>
      </c>
      <c r="AV64" s="249">
        <v>0</v>
      </c>
      <c r="AW64" s="314">
        <v>0</v>
      </c>
    </row>
    <row r="65" spans="1:52" ht="12" customHeight="1">
      <c r="A65" s="478" t="s">
        <v>301</v>
      </c>
      <c r="B65" s="478"/>
      <c r="C65" s="478"/>
      <c r="D65" s="478"/>
      <c r="E65" s="478"/>
      <c r="F65" s="478"/>
      <c r="G65" s="478"/>
      <c r="H65" s="478"/>
      <c r="I65" s="478"/>
      <c r="J65" s="478"/>
      <c r="K65" s="478"/>
      <c r="L65" s="478"/>
      <c r="M65" s="478"/>
      <c r="N65" s="478"/>
      <c r="O65" s="478"/>
      <c r="P65" s="478"/>
      <c r="Q65" s="224"/>
      <c r="R65" s="478" t="s">
        <v>302</v>
      </c>
      <c r="S65" s="478"/>
      <c r="T65" s="478"/>
      <c r="U65" s="478"/>
      <c r="V65" s="478"/>
      <c r="W65" s="478"/>
      <c r="X65" s="478"/>
      <c r="Y65" s="478"/>
      <c r="Z65" s="478"/>
      <c r="AA65" s="478"/>
      <c r="AB65" s="478"/>
      <c r="AC65" s="478"/>
      <c r="AD65" s="478"/>
      <c r="AE65" s="478"/>
      <c r="AF65" s="478"/>
      <c r="AG65" s="478"/>
      <c r="AH65" s="28"/>
      <c r="AI65" s="478" t="s">
        <v>348</v>
      </c>
      <c r="AJ65" s="478"/>
      <c r="AK65" s="478"/>
      <c r="AL65" s="478"/>
      <c r="AM65" s="478"/>
      <c r="AN65" s="478"/>
      <c r="AO65" s="478"/>
      <c r="AP65" s="478"/>
      <c r="AQ65" s="478"/>
      <c r="AR65" s="224"/>
      <c r="AS65" s="478" t="s">
        <v>352</v>
      </c>
      <c r="AT65" s="478"/>
      <c r="AU65" s="478"/>
      <c r="AV65" s="478"/>
      <c r="AW65" s="478"/>
      <c r="AX65" s="34"/>
      <c r="AY65" s="34"/>
      <c r="AZ65" s="34"/>
    </row>
    <row r="66" spans="1:52" ht="12" customHeight="1" thickBot="1">
      <c r="A66" s="487" t="s">
        <v>22</v>
      </c>
      <c r="B66" s="487"/>
      <c r="C66" s="487"/>
      <c r="D66" s="487"/>
      <c r="E66" s="487"/>
      <c r="F66" s="487"/>
      <c r="G66" s="487"/>
      <c r="H66" s="487"/>
      <c r="I66" s="487"/>
      <c r="J66" s="487"/>
      <c r="K66" s="487"/>
      <c r="L66" s="487"/>
      <c r="M66" s="487"/>
      <c r="N66" s="487"/>
      <c r="O66" s="427"/>
      <c r="P66" s="221"/>
      <c r="Q66" s="30"/>
      <c r="R66" s="487" t="s">
        <v>22</v>
      </c>
      <c r="S66" s="487"/>
      <c r="T66" s="487"/>
      <c r="U66" s="487"/>
      <c r="V66" s="487"/>
      <c r="W66" s="487"/>
      <c r="X66" s="487"/>
      <c r="Y66" s="487"/>
      <c r="Z66" s="487"/>
      <c r="AA66" s="487"/>
      <c r="AB66" s="487"/>
      <c r="AC66" s="487"/>
      <c r="AD66" s="487"/>
      <c r="AE66" s="487"/>
      <c r="AF66" s="487"/>
      <c r="AG66" s="487"/>
      <c r="AH66" s="224"/>
      <c r="AI66" s="487" t="s">
        <v>22</v>
      </c>
      <c r="AJ66" s="487"/>
      <c r="AK66" s="487"/>
      <c r="AL66" s="487"/>
      <c r="AM66" s="487"/>
      <c r="AN66" s="487"/>
      <c r="AO66" s="487"/>
      <c r="AP66" s="487"/>
      <c r="AQ66" s="487"/>
      <c r="AR66" s="30"/>
      <c r="AS66" s="487" t="s">
        <v>22</v>
      </c>
      <c r="AT66" s="487"/>
      <c r="AU66" s="487"/>
      <c r="AV66" s="487"/>
      <c r="AW66" s="487"/>
    </row>
    <row r="67" spans="1:52" ht="12" customHeight="1">
      <c r="A67" s="508" t="s">
        <v>137</v>
      </c>
      <c r="B67" s="495" t="s">
        <v>199</v>
      </c>
      <c r="C67" s="495"/>
      <c r="D67" s="495"/>
      <c r="E67" s="495" t="s">
        <v>200</v>
      </c>
      <c r="F67" s="495"/>
      <c r="G67" s="495"/>
      <c r="H67" s="495" t="s">
        <v>201</v>
      </c>
      <c r="I67" s="495"/>
      <c r="J67" s="495"/>
      <c r="K67" s="495" t="s">
        <v>202</v>
      </c>
      <c r="L67" s="495"/>
      <c r="M67" s="495"/>
      <c r="N67" s="495" t="s">
        <v>7</v>
      </c>
      <c r="O67" s="559"/>
      <c r="P67" s="505"/>
      <c r="Q67" s="280"/>
      <c r="R67" s="531" t="s">
        <v>137</v>
      </c>
      <c r="S67" s="520" t="s">
        <v>199</v>
      </c>
      <c r="T67" s="520"/>
      <c r="U67" s="520"/>
      <c r="V67" s="520" t="s">
        <v>200</v>
      </c>
      <c r="W67" s="520"/>
      <c r="X67" s="520"/>
      <c r="Y67" s="520" t="s">
        <v>201</v>
      </c>
      <c r="Z67" s="520"/>
      <c r="AA67" s="520"/>
      <c r="AB67" s="520" t="s">
        <v>202</v>
      </c>
      <c r="AC67" s="520"/>
      <c r="AD67" s="520"/>
      <c r="AE67" s="520" t="s">
        <v>7</v>
      </c>
      <c r="AF67" s="520"/>
      <c r="AG67" s="520"/>
      <c r="AH67" s="280"/>
      <c r="AI67" s="508" t="s">
        <v>137</v>
      </c>
      <c r="AJ67" s="510" t="s">
        <v>203</v>
      </c>
      <c r="AK67" s="510"/>
      <c r="AL67" s="510"/>
      <c r="AM67" s="510"/>
      <c r="AN67" s="510"/>
      <c r="AO67" s="495" t="s">
        <v>204</v>
      </c>
      <c r="AP67" s="495"/>
      <c r="AQ67" s="463" t="s">
        <v>205</v>
      </c>
      <c r="AR67" s="59"/>
      <c r="AS67" s="508" t="s">
        <v>137</v>
      </c>
      <c r="AT67" s="529" t="s">
        <v>298</v>
      </c>
      <c r="AU67" s="529"/>
      <c r="AV67" s="529"/>
      <c r="AW67" s="530"/>
    </row>
    <row r="68" spans="1:52" ht="56.25" customHeight="1">
      <c r="A68" s="509"/>
      <c r="B68" s="134" t="s">
        <v>154</v>
      </c>
      <c r="C68" s="134"/>
      <c r="D68" s="134" t="s">
        <v>155</v>
      </c>
      <c r="E68" s="134" t="s">
        <v>154</v>
      </c>
      <c r="F68" s="134"/>
      <c r="G68" s="134" t="s">
        <v>155</v>
      </c>
      <c r="H68" s="134" t="s">
        <v>154</v>
      </c>
      <c r="I68" s="134"/>
      <c r="J68" s="134" t="s">
        <v>155</v>
      </c>
      <c r="K68" s="134" t="s">
        <v>154</v>
      </c>
      <c r="L68" s="134"/>
      <c r="M68" s="134" t="s">
        <v>155</v>
      </c>
      <c r="N68" s="134" t="s">
        <v>154</v>
      </c>
      <c r="O68" s="560"/>
      <c r="P68" s="9" t="s">
        <v>155</v>
      </c>
      <c r="Q68" s="41"/>
      <c r="R68" s="531"/>
      <c r="S68" s="134" t="s">
        <v>154</v>
      </c>
      <c r="T68" s="134"/>
      <c r="U68" s="134" t="s">
        <v>155</v>
      </c>
      <c r="V68" s="134" t="s">
        <v>154</v>
      </c>
      <c r="W68" s="134"/>
      <c r="X68" s="134" t="s">
        <v>155</v>
      </c>
      <c r="Y68" s="134" t="s">
        <v>154</v>
      </c>
      <c r="Z68" s="134"/>
      <c r="AA68" s="134" t="s">
        <v>155</v>
      </c>
      <c r="AB68" s="134" t="s">
        <v>154</v>
      </c>
      <c r="AC68" s="134"/>
      <c r="AD68" s="134" t="s">
        <v>155</v>
      </c>
      <c r="AE68" s="134" t="s">
        <v>154</v>
      </c>
      <c r="AF68" s="134"/>
      <c r="AG68" s="134" t="s">
        <v>155</v>
      </c>
      <c r="AH68" s="41"/>
      <c r="AI68" s="509"/>
      <c r="AJ68" s="228" t="s">
        <v>199</v>
      </c>
      <c r="AK68" s="228" t="s">
        <v>200</v>
      </c>
      <c r="AL68" s="228" t="s">
        <v>201</v>
      </c>
      <c r="AM68" s="228" t="s">
        <v>202</v>
      </c>
      <c r="AN68" s="134" t="s">
        <v>406</v>
      </c>
      <c r="AO68" s="227" t="s">
        <v>464</v>
      </c>
      <c r="AP68" s="136" t="s">
        <v>453</v>
      </c>
      <c r="AQ68" s="464"/>
      <c r="AR68" s="59"/>
      <c r="AS68" s="509"/>
      <c r="AT68" s="43" t="s">
        <v>299</v>
      </c>
      <c r="AU68" s="43" t="s">
        <v>300</v>
      </c>
      <c r="AV68" s="43" t="s">
        <v>19</v>
      </c>
      <c r="AW68" s="309" t="s">
        <v>300</v>
      </c>
    </row>
    <row r="69" spans="1:52" ht="12" customHeight="1">
      <c r="A69" s="145" t="s">
        <v>161</v>
      </c>
      <c r="B69" s="94"/>
      <c r="C69" s="94"/>
      <c r="D69" s="243"/>
      <c r="E69" s="243"/>
      <c r="F69" s="243"/>
      <c r="G69" s="243"/>
      <c r="H69" s="243"/>
      <c r="I69" s="243"/>
      <c r="J69" s="243"/>
      <c r="K69" s="243"/>
      <c r="L69" s="243"/>
      <c r="M69" s="243"/>
      <c r="N69" s="94"/>
      <c r="O69" s="563"/>
      <c r="P69" s="159"/>
      <c r="Q69" s="49"/>
      <c r="R69" s="193" t="s">
        <v>161</v>
      </c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345"/>
      <c r="AF69" s="345"/>
      <c r="AG69" s="345"/>
      <c r="AH69" s="49"/>
      <c r="AI69" s="145" t="s">
        <v>161</v>
      </c>
      <c r="AJ69" s="268"/>
      <c r="AK69" s="268"/>
      <c r="AL69" s="268"/>
      <c r="AM69" s="268"/>
      <c r="AN69" s="255"/>
      <c r="AO69" s="268"/>
      <c r="AP69" s="268"/>
      <c r="AQ69" s="269"/>
      <c r="AR69" s="310"/>
      <c r="AS69" s="145" t="s">
        <v>161</v>
      </c>
      <c r="AT69" s="268"/>
      <c r="AU69" s="268"/>
      <c r="AV69" s="268"/>
      <c r="AW69" s="311"/>
    </row>
    <row r="70" spans="1:52" ht="12" customHeight="1">
      <c r="A70" s="254" t="s">
        <v>33</v>
      </c>
      <c r="B70" s="94">
        <v>257</v>
      </c>
      <c r="C70" s="94"/>
      <c r="D70" s="107">
        <v>133</v>
      </c>
      <c r="E70" s="243">
        <v>225</v>
      </c>
      <c r="F70" s="243"/>
      <c r="G70" s="107">
        <v>115</v>
      </c>
      <c r="H70" s="243">
        <v>180</v>
      </c>
      <c r="I70" s="243"/>
      <c r="J70" s="107">
        <v>103</v>
      </c>
      <c r="K70" s="243">
        <v>199</v>
      </c>
      <c r="L70" s="243"/>
      <c r="M70" s="107">
        <v>87</v>
      </c>
      <c r="N70" s="191">
        <f t="shared" ref="N70" si="108">+B70+E70+H70+K70</f>
        <v>861</v>
      </c>
      <c r="O70" s="407"/>
      <c r="P70" s="194">
        <f t="shared" ref="P70" si="109">+D70+G70+J70+M70</f>
        <v>438</v>
      </c>
      <c r="Q70" s="49"/>
      <c r="R70" s="315" t="s">
        <v>33</v>
      </c>
      <c r="S70" s="243">
        <v>4</v>
      </c>
      <c r="T70" s="243"/>
      <c r="U70" s="107">
        <v>2</v>
      </c>
      <c r="V70" s="243">
        <v>3</v>
      </c>
      <c r="W70" s="243"/>
      <c r="X70" s="107">
        <v>2</v>
      </c>
      <c r="Y70" s="243">
        <v>3</v>
      </c>
      <c r="Z70" s="243"/>
      <c r="AA70" s="107">
        <v>1</v>
      </c>
      <c r="AB70" s="243">
        <v>8</v>
      </c>
      <c r="AC70" s="243"/>
      <c r="AD70" s="107">
        <v>4</v>
      </c>
      <c r="AE70" s="191">
        <f t="shared" ref="AE70:AE99" si="110">+S70+V70+Y70+AB70</f>
        <v>18</v>
      </c>
      <c r="AF70" s="191"/>
      <c r="AG70" s="191">
        <f t="shared" ref="AG70:AG99" si="111">+U70+X70+AA70+AD70</f>
        <v>9</v>
      </c>
      <c r="AH70" s="49"/>
      <c r="AI70" s="270" t="s">
        <v>33</v>
      </c>
      <c r="AJ70" s="107">
        <v>5</v>
      </c>
      <c r="AK70" s="107">
        <v>4</v>
      </c>
      <c r="AL70" s="107">
        <v>4</v>
      </c>
      <c r="AM70" s="107">
        <v>4</v>
      </c>
      <c r="AN70" s="345">
        <f>SUM(AJ70:AM70)</f>
        <v>17</v>
      </c>
      <c r="AO70" s="107">
        <v>16</v>
      </c>
      <c r="AP70" s="107">
        <v>0</v>
      </c>
      <c r="AQ70" s="358">
        <v>5</v>
      </c>
      <c r="AR70" s="306"/>
      <c r="AS70" s="270" t="s">
        <v>33</v>
      </c>
      <c r="AT70" s="69">
        <v>24</v>
      </c>
      <c r="AU70" s="69">
        <v>7</v>
      </c>
      <c r="AV70" s="69">
        <v>0</v>
      </c>
      <c r="AW70" s="181">
        <v>0</v>
      </c>
    </row>
    <row r="71" spans="1:52" ht="12" customHeight="1">
      <c r="A71" s="254" t="s">
        <v>232</v>
      </c>
      <c r="B71" s="94">
        <v>344</v>
      </c>
      <c r="C71" s="94"/>
      <c r="D71" s="107">
        <v>177</v>
      </c>
      <c r="E71" s="243">
        <v>332</v>
      </c>
      <c r="F71" s="243"/>
      <c r="G71" s="107">
        <v>169</v>
      </c>
      <c r="H71" s="243">
        <v>266</v>
      </c>
      <c r="I71" s="243"/>
      <c r="J71" s="107">
        <v>136</v>
      </c>
      <c r="K71" s="243">
        <v>237</v>
      </c>
      <c r="L71" s="243"/>
      <c r="M71" s="107">
        <v>135</v>
      </c>
      <c r="N71" s="191">
        <f t="shared" ref="N71:N100" si="112">+B71+E71+H71+K71</f>
        <v>1179</v>
      </c>
      <c r="O71" s="407"/>
      <c r="P71" s="194">
        <f t="shared" ref="P71:P100" si="113">+D71+G71+J71+M71</f>
        <v>617</v>
      </c>
      <c r="Q71" s="49"/>
      <c r="R71" s="315" t="s">
        <v>232</v>
      </c>
      <c r="S71" s="243">
        <v>7</v>
      </c>
      <c r="T71" s="243"/>
      <c r="U71" s="107">
        <v>0</v>
      </c>
      <c r="V71" s="243">
        <v>5</v>
      </c>
      <c r="W71" s="243"/>
      <c r="X71" s="107">
        <v>0</v>
      </c>
      <c r="Y71" s="243">
        <v>4</v>
      </c>
      <c r="Z71" s="243"/>
      <c r="AA71" s="107">
        <v>2</v>
      </c>
      <c r="AB71" s="243">
        <v>0</v>
      </c>
      <c r="AC71" s="243"/>
      <c r="AD71" s="107">
        <v>0</v>
      </c>
      <c r="AE71" s="191">
        <f t="shared" si="110"/>
        <v>16</v>
      </c>
      <c r="AF71" s="191"/>
      <c r="AG71" s="191">
        <f t="shared" si="111"/>
        <v>2</v>
      </c>
      <c r="AH71" s="49"/>
      <c r="AI71" s="270" t="s">
        <v>232</v>
      </c>
      <c r="AJ71" s="107">
        <v>8</v>
      </c>
      <c r="AK71" s="107">
        <v>10</v>
      </c>
      <c r="AL71" s="107">
        <v>8</v>
      </c>
      <c r="AM71" s="107">
        <v>8</v>
      </c>
      <c r="AN71" s="345">
        <f t="shared" ref="AN71:AN82" si="114">SUM(AJ71:AM71)</f>
        <v>34</v>
      </c>
      <c r="AO71" s="107">
        <v>33</v>
      </c>
      <c r="AP71" s="107">
        <v>9</v>
      </c>
      <c r="AQ71" s="358">
        <v>8</v>
      </c>
      <c r="AR71" s="306"/>
      <c r="AS71" s="270" t="s">
        <v>232</v>
      </c>
      <c r="AT71" s="69">
        <v>52</v>
      </c>
      <c r="AU71" s="69">
        <v>25</v>
      </c>
      <c r="AV71" s="69">
        <v>2</v>
      </c>
      <c r="AW71" s="181">
        <v>1</v>
      </c>
    </row>
    <row r="72" spans="1:52" ht="12" customHeight="1">
      <c r="A72" s="254" t="s">
        <v>34</v>
      </c>
      <c r="B72" s="94">
        <v>713</v>
      </c>
      <c r="C72" s="94"/>
      <c r="D72" s="107">
        <v>372</v>
      </c>
      <c r="E72" s="243">
        <v>670</v>
      </c>
      <c r="F72" s="243"/>
      <c r="G72" s="107">
        <v>323</v>
      </c>
      <c r="H72" s="243">
        <v>596</v>
      </c>
      <c r="I72" s="243"/>
      <c r="J72" s="107">
        <v>287</v>
      </c>
      <c r="K72" s="243">
        <v>663</v>
      </c>
      <c r="L72" s="243"/>
      <c r="M72" s="107">
        <v>328</v>
      </c>
      <c r="N72" s="191">
        <f t="shared" si="112"/>
        <v>2642</v>
      </c>
      <c r="O72" s="407"/>
      <c r="P72" s="194">
        <f t="shared" si="113"/>
        <v>1310</v>
      </c>
      <c r="Q72" s="49"/>
      <c r="R72" s="315" t="s">
        <v>34</v>
      </c>
      <c r="S72" s="243">
        <v>34</v>
      </c>
      <c r="T72" s="243"/>
      <c r="U72" s="107">
        <v>14</v>
      </c>
      <c r="V72" s="243">
        <v>33</v>
      </c>
      <c r="W72" s="243"/>
      <c r="X72" s="107">
        <v>14</v>
      </c>
      <c r="Y72" s="243">
        <v>36</v>
      </c>
      <c r="Z72" s="243"/>
      <c r="AA72" s="107">
        <v>14</v>
      </c>
      <c r="AB72" s="243">
        <v>62</v>
      </c>
      <c r="AC72" s="243"/>
      <c r="AD72" s="107">
        <v>30</v>
      </c>
      <c r="AE72" s="191">
        <f t="shared" si="110"/>
        <v>165</v>
      </c>
      <c r="AF72" s="191"/>
      <c r="AG72" s="191">
        <f t="shared" si="111"/>
        <v>72</v>
      </c>
      <c r="AH72" s="49"/>
      <c r="AI72" s="270" t="s">
        <v>34</v>
      </c>
      <c r="AJ72" s="107">
        <v>14</v>
      </c>
      <c r="AK72" s="107">
        <v>13</v>
      </c>
      <c r="AL72" s="107">
        <v>14</v>
      </c>
      <c r="AM72" s="107">
        <v>15</v>
      </c>
      <c r="AN72" s="345">
        <f t="shared" si="114"/>
        <v>56</v>
      </c>
      <c r="AO72" s="107">
        <v>57</v>
      </c>
      <c r="AP72" s="107">
        <v>0</v>
      </c>
      <c r="AQ72" s="358">
        <v>7</v>
      </c>
      <c r="AR72" s="306"/>
      <c r="AS72" s="270" t="s">
        <v>34</v>
      </c>
      <c r="AT72" s="69">
        <v>84</v>
      </c>
      <c r="AU72" s="69">
        <v>32</v>
      </c>
      <c r="AV72" s="69">
        <v>16</v>
      </c>
      <c r="AW72" s="181">
        <v>7</v>
      </c>
    </row>
    <row r="73" spans="1:52" ht="12" customHeight="1">
      <c r="A73" s="145" t="s">
        <v>209</v>
      </c>
      <c r="B73" s="94"/>
      <c r="C73" s="94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191"/>
      <c r="O73" s="407"/>
      <c r="P73" s="194"/>
      <c r="Q73" s="49"/>
      <c r="R73" s="193" t="s">
        <v>209</v>
      </c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191"/>
      <c r="AF73" s="191"/>
      <c r="AG73" s="191"/>
      <c r="AH73" s="49"/>
      <c r="AI73" s="145" t="s">
        <v>209</v>
      </c>
      <c r="AJ73" s="268"/>
      <c r="AK73" s="268"/>
      <c r="AL73" s="268"/>
      <c r="AM73" s="268"/>
      <c r="AN73" s="345">
        <f t="shared" si="114"/>
        <v>0</v>
      </c>
      <c r="AO73" s="268"/>
      <c r="AP73" s="268"/>
      <c r="AQ73" s="269"/>
      <c r="AR73" s="310"/>
      <c r="AS73" s="145" t="s">
        <v>209</v>
      </c>
      <c r="AT73" s="268"/>
      <c r="AU73" s="268"/>
      <c r="AV73" s="268"/>
      <c r="AW73" s="311"/>
    </row>
    <row r="74" spans="1:52" ht="12" customHeight="1">
      <c r="A74" s="254" t="s">
        <v>35</v>
      </c>
      <c r="B74" s="94">
        <v>141</v>
      </c>
      <c r="C74" s="94"/>
      <c r="D74" s="107">
        <v>79</v>
      </c>
      <c r="E74" s="243">
        <v>113</v>
      </c>
      <c r="F74" s="243"/>
      <c r="G74" s="107">
        <v>64</v>
      </c>
      <c r="H74" s="243">
        <v>51</v>
      </c>
      <c r="I74" s="243"/>
      <c r="J74" s="107">
        <v>22</v>
      </c>
      <c r="K74" s="243">
        <v>31</v>
      </c>
      <c r="L74" s="243"/>
      <c r="M74" s="107">
        <v>16</v>
      </c>
      <c r="N74" s="191">
        <f t="shared" si="112"/>
        <v>336</v>
      </c>
      <c r="O74" s="407"/>
      <c r="P74" s="194">
        <f t="shared" si="113"/>
        <v>181</v>
      </c>
      <c r="Q74" s="49"/>
      <c r="R74" s="315" t="s">
        <v>35</v>
      </c>
      <c r="S74" s="243">
        <v>3</v>
      </c>
      <c r="T74" s="243"/>
      <c r="U74" s="107">
        <v>0</v>
      </c>
      <c r="V74" s="243">
        <v>1</v>
      </c>
      <c r="W74" s="243"/>
      <c r="X74" s="107">
        <v>0</v>
      </c>
      <c r="Y74" s="243">
        <v>6</v>
      </c>
      <c r="Z74" s="243"/>
      <c r="AA74" s="107">
        <v>3</v>
      </c>
      <c r="AB74" s="243">
        <v>0</v>
      </c>
      <c r="AC74" s="243"/>
      <c r="AD74" s="107">
        <v>0</v>
      </c>
      <c r="AE74" s="191">
        <f t="shared" si="110"/>
        <v>10</v>
      </c>
      <c r="AF74" s="191"/>
      <c r="AG74" s="191">
        <f t="shared" si="111"/>
        <v>3</v>
      </c>
      <c r="AH74" s="49"/>
      <c r="AI74" s="270" t="s">
        <v>35</v>
      </c>
      <c r="AJ74" s="107">
        <v>3</v>
      </c>
      <c r="AK74" s="107">
        <v>2</v>
      </c>
      <c r="AL74" s="107">
        <v>1</v>
      </c>
      <c r="AM74" s="107">
        <v>1</v>
      </c>
      <c r="AN74" s="345">
        <f t="shared" si="114"/>
        <v>7</v>
      </c>
      <c r="AO74" s="107">
        <v>3</v>
      </c>
      <c r="AP74" s="107">
        <v>0</v>
      </c>
      <c r="AQ74" s="358">
        <v>3</v>
      </c>
      <c r="AR74" s="306"/>
      <c r="AS74" s="270" t="s">
        <v>35</v>
      </c>
      <c r="AT74" s="316">
        <v>12</v>
      </c>
      <c r="AU74" s="316">
        <v>4</v>
      </c>
      <c r="AV74" s="316">
        <v>0</v>
      </c>
      <c r="AW74" s="317">
        <v>0</v>
      </c>
    </row>
    <row r="75" spans="1:52" ht="12" customHeight="1">
      <c r="A75" s="254" t="s">
        <v>233</v>
      </c>
      <c r="B75" s="94">
        <v>95</v>
      </c>
      <c r="C75" s="94"/>
      <c r="D75" s="107">
        <v>56</v>
      </c>
      <c r="E75" s="243">
        <v>101</v>
      </c>
      <c r="F75" s="243"/>
      <c r="G75" s="107">
        <v>50</v>
      </c>
      <c r="H75" s="243">
        <v>59</v>
      </c>
      <c r="I75" s="243"/>
      <c r="J75" s="107">
        <v>33</v>
      </c>
      <c r="K75" s="243">
        <v>57</v>
      </c>
      <c r="L75" s="243"/>
      <c r="M75" s="107">
        <v>29</v>
      </c>
      <c r="N75" s="191">
        <f t="shared" si="112"/>
        <v>312</v>
      </c>
      <c r="O75" s="407"/>
      <c r="P75" s="194">
        <f t="shared" si="113"/>
        <v>168</v>
      </c>
      <c r="Q75" s="49"/>
      <c r="R75" s="315" t="s">
        <v>233</v>
      </c>
      <c r="S75" s="243">
        <v>7</v>
      </c>
      <c r="T75" s="243"/>
      <c r="U75" s="107">
        <v>6</v>
      </c>
      <c r="V75" s="243">
        <v>8</v>
      </c>
      <c r="W75" s="243"/>
      <c r="X75" s="107">
        <v>6</v>
      </c>
      <c r="Y75" s="243">
        <v>2</v>
      </c>
      <c r="Z75" s="243"/>
      <c r="AA75" s="107">
        <v>0</v>
      </c>
      <c r="AB75" s="243">
        <v>0</v>
      </c>
      <c r="AC75" s="243"/>
      <c r="AD75" s="107">
        <v>0</v>
      </c>
      <c r="AE75" s="191">
        <f t="shared" si="110"/>
        <v>17</v>
      </c>
      <c r="AF75" s="191"/>
      <c r="AG75" s="191">
        <f t="shared" si="111"/>
        <v>12</v>
      </c>
      <c r="AH75" s="49"/>
      <c r="AI75" s="270" t="s">
        <v>233</v>
      </c>
      <c r="AJ75" s="107">
        <v>2</v>
      </c>
      <c r="AK75" s="107">
        <v>2</v>
      </c>
      <c r="AL75" s="107">
        <v>2</v>
      </c>
      <c r="AM75" s="107">
        <v>2</v>
      </c>
      <c r="AN75" s="345">
        <f t="shared" si="114"/>
        <v>8</v>
      </c>
      <c r="AO75" s="107">
        <v>8</v>
      </c>
      <c r="AP75" s="107">
        <v>0</v>
      </c>
      <c r="AQ75" s="358">
        <v>1</v>
      </c>
      <c r="AR75" s="306"/>
      <c r="AS75" s="270" t="s">
        <v>233</v>
      </c>
      <c r="AT75" s="69">
        <v>15</v>
      </c>
      <c r="AU75" s="69">
        <v>6</v>
      </c>
      <c r="AV75" s="69">
        <v>5</v>
      </c>
      <c r="AW75" s="181">
        <v>4</v>
      </c>
    </row>
    <row r="76" spans="1:52" ht="12" customHeight="1">
      <c r="A76" s="254" t="s">
        <v>234</v>
      </c>
      <c r="B76" s="94">
        <v>0</v>
      </c>
      <c r="C76" s="94"/>
      <c r="D76" s="107">
        <v>0</v>
      </c>
      <c r="E76" s="94">
        <v>0</v>
      </c>
      <c r="F76" s="94"/>
      <c r="G76" s="107">
        <v>0</v>
      </c>
      <c r="H76" s="94">
        <v>0</v>
      </c>
      <c r="I76" s="94"/>
      <c r="J76" s="107">
        <v>0</v>
      </c>
      <c r="K76" s="94">
        <v>0</v>
      </c>
      <c r="L76" s="94"/>
      <c r="M76" s="107">
        <v>0</v>
      </c>
      <c r="N76" s="191"/>
      <c r="O76" s="407"/>
      <c r="P76" s="194"/>
      <c r="Q76" s="318">
        <v>0</v>
      </c>
      <c r="R76" s="315" t="s">
        <v>234</v>
      </c>
      <c r="S76" s="243">
        <v>0</v>
      </c>
      <c r="T76" s="243"/>
      <c r="U76" s="243">
        <v>0</v>
      </c>
      <c r="V76" s="243">
        <v>0</v>
      </c>
      <c r="W76" s="243"/>
      <c r="X76" s="243">
        <v>0</v>
      </c>
      <c r="Y76" s="243">
        <v>0</v>
      </c>
      <c r="Z76" s="243"/>
      <c r="AA76" s="243">
        <v>0</v>
      </c>
      <c r="AB76" s="243">
        <v>0</v>
      </c>
      <c r="AC76" s="243"/>
      <c r="AD76" s="243">
        <v>0</v>
      </c>
      <c r="AE76" s="191"/>
      <c r="AF76" s="191"/>
      <c r="AG76" s="191"/>
      <c r="AH76" s="319">
        <v>0</v>
      </c>
      <c r="AI76" s="270" t="s">
        <v>234</v>
      </c>
      <c r="AJ76" s="107">
        <v>0</v>
      </c>
      <c r="AK76" s="107">
        <v>0</v>
      </c>
      <c r="AL76" s="107">
        <v>0</v>
      </c>
      <c r="AM76" s="107">
        <v>0</v>
      </c>
      <c r="AN76" s="345">
        <f t="shared" si="114"/>
        <v>0</v>
      </c>
      <c r="AO76" s="107">
        <v>0</v>
      </c>
      <c r="AP76" s="107">
        <v>0</v>
      </c>
      <c r="AQ76" s="358">
        <v>0</v>
      </c>
      <c r="AR76" s="306"/>
      <c r="AS76" s="270" t="s">
        <v>234</v>
      </c>
      <c r="AT76" s="69">
        <v>0</v>
      </c>
      <c r="AU76" s="69">
        <v>0</v>
      </c>
      <c r="AV76" s="69">
        <v>0</v>
      </c>
      <c r="AW76" s="181">
        <v>0</v>
      </c>
    </row>
    <row r="77" spans="1:52" ht="12" customHeight="1">
      <c r="A77" s="254" t="s">
        <v>235</v>
      </c>
      <c r="B77" s="94">
        <v>65</v>
      </c>
      <c r="C77" s="94"/>
      <c r="D77" s="107">
        <v>27</v>
      </c>
      <c r="E77" s="243">
        <v>43</v>
      </c>
      <c r="F77" s="243"/>
      <c r="G77" s="107">
        <v>21</v>
      </c>
      <c r="H77" s="243">
        <v>40</v>
      </c>
      <c r="I77" s="243"/>
      <c r="J77" s="107">
        <v>22</v>
      </c>
      <c r="K77" s="243">
        <v>35</v>
      </c>
      <c r="L77" s="243"/>
      <c r="M77" s="107">
        <v>14</v>
      </c>
      <c r="N77" s="191">
        <f t="shared" si="112"/>
        <v>183</v>
      </c>
      <c r="O77" s="407"/>
      <c r="P77" s="194">
        <f t="shared" si="113"/>
        <v>84</v>
      </c>
      <c r="Q77" s="49"/>
      <c r="R77" s="315" t="s">
        <v>235</v>
      </c>
      <c r="S77" s="243">
        <v>7</v>
      </c>
      <c r="T77" s="243"/>
      <c r="U77" s="107">
        <v>5</v>
      </c>
      <c r="V77" s="243">
        <v>7</v>
      </c>
      <c r="W77" s="243"/>
      <c r="X77" s="107">
        <v>5</v>
      </c>
      <c r="Y77" s="243">
        <v>5</v>
      </c>
      <c r="Z77" s="243"/>
      <c r="AA77" s="107">
        <v>2</v>
      </c>
      <c r="AB77" s="243">
        <v>0</v>
      </c>
      <c r="AC77" s="243"/>
      <c r="AD77" s="107">
        <v>0</v>
      </c>
      <c r="AE77" s="191">
        <f t="shared" si="110"/>
        <v>19</v>
      </c>
      <c r="AF77" s="191"/>
      <c r="AG77" s="191">
        <f t="shared" si="111"/>
        <v>12</v>
      </c>
      <c r="AH77" s="49"/>
      <c r="AI77" s="270" t="s">
        <v>235</v>
      </c>
      <c r="AJ77" s="107">
        <v>1</v>
      </c>
      <c r="AK77" s="107">
        <v>1</v>
      </c>
      <c r="AL77" s="107">
        <v>1</v>
      </c>
      <c r="AM77" s="107">
        <v>1</v>
      </c>
      <c r="AN77" s="345">
        <f t="shared" si="114"/>
        <v>4</v>
      </c>
      <c r="AO77" s="107">
        <v>4</v>
      </c>
      <c r="AP77" s="107">
        <v>0</v>
      </c>
      <c r="AQ77" s="358">
        <v>1</v>
      </c>
      <c r="AR77" s="306"/>
      <c r="AS77" s="270" t="s">
        <v>235</v>
      </c>
      <c r="AT77" s="94">
        <v>6</v>
      </c>
      <c r="AU77" s="94">
        <v>1</v>
      </c>
      <c r="AV77" s="94">
        <v>1</v>
      </c>
      <c r="AW77" s="159">
        <v>0</v>
      </c>
    </row>
    <row r="78" spans="1:52" ht="12" customHeight="1">
      <c r="A78" s="254" t="s">
        <v>36</v>
      </c>
      <c r="B78" s="94">
        <v>227</v>
      </c>
      <c r="C78" s="94"/>
      <c r="D78" s="107">
        <v>109</v>
      </c>
      <c r="E78" s="243">
        <v>258</v>
      </c>
      <c r="F78" s="243"/>
      <c r="G78" s="107">
        <v>116</v>
      </c>
      <c r="H78" s="243">
        <v>242</v>
      </c>
      <c r="I78" s="243"/>
      <c r="J78" s="107">
        <v>129</v>
      </c>
      <c r="K78" s="243">
        <v>245</v>
      </c>
      <c r="L78" s="243"/>
      <c r="M78" s="107">
        <v>116</v>
      </c>
      <c r="N78" s="191">
        <f t="shared" si="112"/>
        <v>972</v>
      </c>
      <c r="O78" s="407"/>
      <c r="P78" s="194">
        <f t="shared" si="113"/>
        <v>470</v>
      </c>
      <c r="Q78" s="49"/>
      <c r="R78" s="315" t="s">
        <v>36</v>
      </c>
      <c r="S78" s="243">
        <v>15</v>
      </c>
      <c r="T78" s="243"/>
      <c r="U78" s="107">
        <v>8</v>
      </c>
      <c r="V78" s="243">
        <v>15</v>
      </c>
      <c r="W78" s="243"/>
      <c r="X78" s="107">
        <v>8</v>
      </c>
      <c r="Y78" s="243">
        <v>5</v>
      </c>
      <c r="Z78" s="243"/>
      <c r="AA78" s="107">
        <v>1</v>
      </c>
      <c r="AB78" s="243">
        <v>4</v>
      </c>
      <c r="AC78" s="243"/>
      <c r="AD78" s="107">
        <v>1</v>
      </c>
      <c r="AE78" s="191">
        <f t="shared" si="110"/>
        <v>39</v>
      </c>
      <c r="AF78" s="191"/>
      <c r="AG78" s="191">
        <f t="shared" si="111"/>
        <v>18</v>
      </c>
      <c r="AH78" s="49"/>
      <c r="AI78" s="270" t="s">
        <v>36</v>
      </c>
      <c r="AJ78" s="107">
        <v>8</v>
      </c>
      <c r="AK78" s="107">
        <v>9</v>
      </c>
      <c r="AL78" s="107">
        <v>6</v>
      </c>
      <c r="AM78" s="107">
        <v>7</v>
      </c>
      <c r="AN78" s="345">
        <f t="shared" si="114"/>
        <v>30</v>
      </c>
      <c r="AO78" s="107">
        <v>3</v>
      </c>
      <c r="AP78" s="107">
        <v>0</v>
      </c>
      <c r="AQ78" s="358">
        <v>8</v>
      </c>
      <c r="AR78" s="306"/>
      <c r="AS78" s="270" t="s">
        <v>36</v>
      </c>
      <c r="AT78" s="94">
        <v>33</v>
      </c>
      <c r="AU78" s="94">
        <v>10</v>
      </c>
      <c r="AV78" s="94">
        <v>8</v>
      </c>
      <c r="AW78" s="159">
        <v>2</v>
      </c>
    </row>
    <row r="79" spans="1:52" ht="12" customHeight="1">
      <c r="A79" s="254" t="s">
        <v>37</v>
      </c>
      <c r="B79" s="94">
        <v>484</v>
      </c>
      <c r="C79" s="94"/>
      <c r="D79" s="107">
        <v>270</v>
      </c>
      <c r="E79" s="243">
        <v>344</v>
      </c>
      <c r="F79" s="243"/>
      <c r="G79" s="107">
        <v>191</v>
      </c>
      <c r="H79" s="243">
        <v>232</v>
      </c>
      <c r="I79" s="243"/>
      <c r="J79" s="107">
        <v>117</v>
      </c>
      <c r="K79" s="243">
        <v>245</v>
      </c>
      <c r="L79" s="243"/>
      <c r="M79" s="107">
        <v>115</v>
      </c>
      <c r="N79" s="191">
        <f t="shared" si="112"/>
        <v>1305</v>
      </c>
      <c r="O79" s="407"/>
      <c r="P79" s="194">
        <f t="shared" si="113"/>
        <v>693</v>
      </c>
      <c r="Q79" s="49"/>
      <c r="R79" s="315" t="s">
        <v>37</v>
      </c>
      <c r="S79" s="243">
        <v>56</v>
      </c>
      <c r="T79" s="243"/>
      <c r="U79" s="107">
        <v>19</v>
      </c>
      <c r="V79" s="243">
        <v>31</v>
      </c>
      <c r="W79" s="243"/>
      <c r="X79" s="107">
        <v>19</v>
      </c>
      <c r="Y79" s="243">
        <v>7</v>
      </c>
      <c r="Z79" s="243"/>
      <c r="AA79" s="107">
        <v>6</v>
      </c>
      <c r="AB79" s="243">
        <v>42</v>
      </c>
      <c r="AC79" s="243"/>
      <c r="AD79" s="107">
        <v>23</v>
      </c>
      <c r="AE79" s="191">
        <f t="shared" si="110"/>
        <v>136</v>
      </c>
      <c r="AF79" s="191"/>
      <c r="AG79" s="191">
        <f t="shared" si="111"/>
        <v>67</v>
      </c>
      <c r="AH79" s="49"/>
      <c r="AI79" s="270" t="s">
        <v>37</v>
      </c>
      <c r="AJ79" s="107">
        <v>10</v>
      </c>
      <c r="AK79" s="107">
        <v>9</v>
      </c>
      <c r="AL79" s="107">
        <v>7</v>
      </c>
      <c r="AM79" s="107">
        <v>8</v>
      </c>
      <c r="AN79" s="345">
        <f t="shared" si="114"/>
        <v>34</v>
      </c>
      <c r="AO79" s="107">
        <v>24</v>
      </c>
      <c r="AP79" s="107">
        <v>0</v>
      </c>
      <c r="AQ79" s="358">
        <v>8</v>
      </c>
      <c r="AR79" s="306"/>
      <c r="AS79" s="270" t="s">
        <v>37</v>
      </c>
      <c r="AT79" s="69">
        <v>47</v>
      </c>
      <c r="AU79" s="69">
        <v>9</v>
      </c>
      <c r="AV79" s="69">
        <v>6</v>
      </c>
      <c r="AW79" s="181">
        <v>6</v>
      </c>
    </row>
    <row r="80" spans="1:52" ht="12" customHeight="1">
      <c r="A80" s="254" t="s">
        <v>236</v>
      </c>
      <c r="B80" s="94">
        <v>206</v>
      </c>
      <c r="C80" s="94"/>
      <c r="D80" s="107">
        <v>122</v>
      </c>
      <c r="E80" s="243">
        <v>174</v>
      </c>
      <c r="F80" s="243"/>
      <c r="G80" s="107">
        <v>87</v>
      </c>
      <c r="H80" s="243">
        <v>142</v>
      </c>
      <c r="I80" s="243"/>
      <c r="J80" s="107">
        <v>72</v>
      </c>
      <c r="K80" s="243">
        <v>98</v>
      </c>
      <c r="L80" s="243"/>
      <c r="M80" s="107">
        <v>48</v>
      </c>
      <c r="N80" s="191">
        <f t="shared" si="112"/>
        <v>620</v>
      </c>
      <c r="O80" s="407"/>
      <c r="P80" s="194">
        <f t="shared" si="113"/>
        <v>329</v>
      </c>
      <c r="Q80" s="49"/>
      <c r="R80" s="315" t="s">
        <v>236</v>
      </c>
      <c r="S80" s="243">
        <v>7</v>
      </c>
      <c r="T80" s="243"/>
      <c r="U80" s="107">
        <v>2</v>
      </c>
      <c r="V80" s="243">
        <v>6</v>
      </c>
      <c r="W80" s="243"/>
      <c r="X80" s="107">
        <v>2</v>
      </c>
      <c r="Y80" s="243">
        <v>3</v>
      </c>
      <c r="Z80" s="243"/>
      <c r="AA80" s="107">
        <v>2</v>
      </c>
      <c r="AB80" s="243">
        <v>1</v>
      </c>
      <c r="AC80" s="243"/>
      <c r="AD80" s="107">
        <v>0</v>
      </c>
      <c r="AE80" s="191">
        <f t="shared" si="110"/>
        <v>17</v>
      </c>
      <c r="AF80" s="191"/>
      <c r="AG80" s="191">
        <f t="shared" si="111"/>
        <v>6</v>
      </c>
      <c r="AH80" s="49"/>
      <c r="AI80" s="270" t="s">
        <v>236</v>
      </c>
      <c r="AJ80" s="107">
        <v>4</v>
      </c>
      <c r="AK80" s="107">
        <v>3</v>
      </c>
      <c r="AL80" s="107">
        <v>3</v>
      </c>
      <c r="AM80" s="107">
        <v>3</v>
      </c>
      <c r="AN80" s="345">
        <f t="shared" si="114"/>
        <v>13</v>
      </c>
      <c r="AO80" s="107">
        <f>17+1</f>
        <v>18</v>
      </c>
      <c r="AP80" s="107">
        <v>0</v>
      </c>
      <c r="AQ80" s="358">
        <v>4</v>
      </c>
      <c r="AR80" s="306"/>
      <c r="AS80" s="270" t="s">
        <v>236</v>
      </c>
      <c r="AT80" s="69">
        <v>18</v>
      </c>
      <c r="AU80" s="69">
        <v>5</v>
      </c>
      <c r="AV80" s="69">
        <v>2</v>
      </c>
      <c r="AW80" s="181">
        <v>1</v>
      </c>
    </row>
    <row r="81" spans="1:49" ht="12" customHeight="1">
      <c r="A81" s="254" t="s">
        <v>237</v>
      </c>
      <c r="B81" s="94">
        <v>1675</v>
      </c>
      <c r="C81" s="94"/>
      <c r="D81" s="107">
        <v>857</v>
      </c>
      <c r="E81" s="243">
        <v>1572</v>
      </c>
      <c r="F81" s="243"/>
      <c r="G81" s="107">
        <v>782</v>
      </c>
      <c r="H81" s="243">
        <v>1492</v>
      </c>
      <c r="I81" s="243"/>
      <c r="J81" s="107">
        <v>796</v>
      </c>
      <c r="K81" s="243">
        <v>1289</v>
      </c>
      <c r="L81" s="243"/>
      <c r="M81" s="107">
        <v>679</v>
      </c>
      <c r="N81" s="191">
        <f t="shared" si="112"/>
        <v>6028</v>
      </c>
      <c r="O81" s="407"/>
      <c r="P81" s="194">
        <f t="shared" si="113"/>
        <v>3114</v>
      </c>
      <c r="Q81" s="49"/>
      <c r="R81" s="315" t="s">
        <v>237</v>
      </c>
      <c r="S81" s="243">
        <v>96</v>
      </c>
      <c r="T81" s="243"/>
      <c r="U81" s="107">
        <v>43</v>
      </c>
      <c r="V81" s="243">
        <v>67</v>
      </c>
      <c r="W81" s="243"/>
      <c r="X81" s="107">
        <v>43</v>
      </c>
      <c r="Y81" s="243">
        <v>48</v>
      </c>
      <c r="Z81" s="243"/>
      <c r="AA81" s="107">
        <v>24</v>
      </c>
      <c r="AB81" s="243">
        <v>43</v>
      </c>
      <c r="AC81" s="243"/>
      <c r="AD81" s="107">
        <v>25</v>
      </c>
      <c r="AE81" s="191">
        <f t="shared" si="110"/>
        <v>254</v>
      </c>
      <c r="AF81" s="191"/>
      <c r="AG81" s="191">
        <f t="shared" si="111"/>
        <v>135</v>
      </c>
      <c r="AH81" s="49"/>
      <c r="AI81" s="270" t="s">
        <v>237</v>
      </c>
      <c r="AJ81" s="107">
        <v>45</v>
      </c>
      <c r="AK81" s="107">
        <v>46</v>
      </c>
      <c r="AL81" s="107">
        <v>44</v>
      </c>
      <c r="AM81" s="107">
        <v>40</v>
      </c>
      <c r="AN81" s="345">
        <f t="shared" si="114"/>
        <v>175</v>
      </c>
      <c r="AO81" s="107">
        <v>175</v>
      </c>
      <c r="AP81" s="107">
        <v>20</v>
      </c>
      <c r="AQ81" s="358">
        <v>34</v>
      </c>
      <c r="AR81" s="306"/>
      <c r="AS81" s="270" t="s">
        <v>237</v>
      </c>
      <c r="AT81" s="69">
        <v>308</v>
      </c>
      <c r="AU81" s="69">
        <v>78</v>
      </c>
      <c r="AV81" s="69">
        <v>29</v>
      </c>
      <c r="AW81" s="181">
        <v>13</v>
      </c>
    </row>
    <row r="82" spans="1:49" ht="12" customHeight="1">
      <c r="A82" s="254" t="s">
        <v>238</v>
      </c>
      <c r="B82" s="94">
        <v>479</v>
      </c>
      <c r="C82" s="94"/>
      <c r="D82" s="107">
        <v>258</v>
      </c>
      <c r="E82" s="243">
        <v>442</v>
      </c>
      <c r="F82" s="243"/>
      <c r="G82" s="107">
        <v>240</v>
      </c>
      <c r="H82" s="243">
        <v>312</v>
      </c>
      <c r="I82" s="243"/>
      <c r="J82" s="107">
        <v>155</v>
      </c>
      <c r="K82" s="243">
        <v>293</v>
      </c>
      <c r="L82" s="243"/>
      <c r="M82" s="107">
        <v>125</v>
      </c>
      <c r="N82" s="191">
        <f t="shared" si="112"/>
        <v>1526</v>
      </c>
      <c r="O82" s="407"/>
      <c r="P82" s="194">
        <f t="shared" si="113"/>
        <v>778</v>
      </c>
      <c r="Q82" s="49"/>
      <c r="R82" s="315" t="s">
        <v>238</v>
      </c>
      <c r="S82" s="243">
        <v>31</v>
      </c>
      <c r="T82" s="243"/>
      <c r="U82" s="107">
        <v>7</v>
      </c>
      <c r="V82" s="243">
        <v>15</v>
      </c>
      <c r="W82" s="243"/>
      <c r="X82" s="107">
        <v>7</v>
      </c>
      <c r="Y82" s="243">
        <v>16</v>
      </c>
      <c r="Z82" s="243"/>
      <c r="AA82" s="107">
        <v>7</v>
      </c>
      <c r="AB82" s="243">
        <v>11</v>
      </c>
      <c r="AC82" s="243"/>
      <c r="AD82" s="107">
        <v>0</v>
      </c>
      <c r="AE82" s="191">
        <f t="shared" si="110"/>
        <v>73</v>
      </c>
      <c r="AF82" s="191"/>
      <c r="AG82" s="191">
        <f t="shared" si="111"/>
        <v>21</v>
      </c>
      <c r="AH82" s="49"/>
      <c r="AI82" s="270" t="s">
        <v>238</v>
      </c>
      <c r="AJ82" s="107">
        <v>11</v>
      </c>
      <c r="AK82" s="107">
        <v>11</v>
      </c>
      <c r="AL82" s="107">
        <v>8</v>
      </c>
      <c r="AM82" s="107">
        <v>7</v>
      </c>
      <c r="AN82" s="345">
        <f t="shared" si="114"/>
        <v>37</v>
      </c>
      <c r="AO82" s="107">
        <v>36</v>
      </c>
      <c r="AP82" s="107">
        <v>0</v>
      </c>
      <c r="AQ82" s="358">
        <v>9</v>
      </c>
      <c r="AR82" s="306"/>
      <c r="AS82" s="270" t="s">
        <v>238</v>
      </c>
      <c r="AT82" s="69">
        <v>64</v>
      </c>
      <c r="AU82" s="69">
        <v>18</v>
      </c>
      <c r="AV82" s="69">
        <v>16</v>
      </c>
      <c r="AW82" s="181">
        <v>8</v>
      </c>
    </row>
    <row r="83" spans="1:49" ht="12" customHeight="1">
      <c r="A83" s="145" t="s">
        <v>210</v>
      </c>
      <c r="B83" s="94"/>
      <c r="C83" s="94"/>
      <c r="D83" s="243"/>
      <c r="E83" s="243"/>
      <c r="F83" s="243"/>
      <c r="G83" s="243"/>
      <c r="H83" s="243"/>
      <c r="I83" s="243"/>
      <c r="J83" s="243"/>
      <c r="K83" s="243"/>
      <c r="L83" s="243"/>
      <c r="M83" s="243"/>
      <c r="N83" s="191"/>
      <c r="O83" s="407"/>
      <c r="P83" s="194"/>
      <c r="Q83" s="49"/>
      <c r="R83" s="193" t="s">
        <v>210</v>
      </c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191"/>
      <c r="AF83" s="191"/>
      <c r="AG83" s="191"/>
      <c r="AH83" s="49"/>
      <c r="AI83" s="145" t="s">
        <v>210</v>
      </c>
      <c r="AJ83" s="268"/>
      <c r="AK83" s="268"/>
      <c r="AL83" s="268"/>
      <c r="AM83" s="268"/>
      <c r="AN83" s="345"/>
      <c r="AO83" s="268"/>
      <c r="AP83" s="268"/>
      <c r="AQ83" s="269"/>
      <c r="AR83" s="310"/>
      <c r="AS83" s="145" t="s">
        <v>210</v>
      </c>
      <c r="AT83" s="268"/>
      <c r="AU83" s="268"/>
      <c r="AV83" s="268"/>
      <c r="AW83" s="311"/>
    </row>
    <row r="84" spans="1:49" ht="12" customHeight="1">
      <c r="A84" s="144" t="s">
        <v>38</v>
      </c>
      <c r="B84" s="94">
        <v>0</v>
      </c>
      <c r="C84" s="94"/>
      <c r="D84" s="107">
        <v>0</v>
      </c>
      <c r="E84" s="94">
        <v>0</v>
      </c>
      <c r="F84" s="94"/>
      <c r="G84" s="107">
        <v>0</v>
      </c>
      <c r="H84" s="94">
        <v>0</v>
      </c>
      <c r="I84" s="94"/>
      <c r="J84" s="107">
        <v>0</v>
      </c>
      <c r="K84" s="94">
        <v>0</v>
      </c>
      <c r="L84" s="94"/>
      <c r="M84" s="107">
        <v>0</v>
      </c>
      <c r="N84" s="191">
        <f t="shared" si="112"/>
        <v>0</v>
      </c>
      <c r="O84" s="407"/>
      <c r="P84" s="194">
        <f t="shared" si="113"/>
        <v>0</v>
      </c>
      <c r="Q84" s="49"/>
      <c r="R84" s="192" t="s">
        <v>38</v>
      </c>
      <c r="S84" s="94">
        <v>0</v>
      </c>
      <c r="T84" s="94"/>
      <c r="U84" s="107">
        <v>0</v>
      </c>
      <c r="V84" s="94">
        <v>0</v>
      </c>
      <c r="W84" s="94"/>
      <c r="X84" s="107">
        <v>0</v>
      </c>
      <c r="Y84" s="94">
        <v>0</v>
      </c>
      <c r="Z84" s="94"/>
      <c r="AA84" s="107">
        <v>0</v>
      </c>
      <c r="AB84" s="94">
        <v>0</v>
      </c>
      <c r="AC84" s="94"/>
      <c r="AD84" s="107">
        <v>0</v>
      </c>
      <c r="AE84" s="191">
        <f t="shared" si="110"/>
        <v>0</v>
      </c>
      <c r="AF84" s="191"/>
      <c r="AG84" s="191">
        <f t="shared" si="111"/>
        <v>0</v>
      </c>
      <c r="AH84" s="49"/>
      <c r="AI84" s="144" t="s">
        <v>38</v>
      </c>
      <c r="AJ84" s="268">
        <v>0</v>
      </c>
      <c r="AK84" s="268">
        <v>0</v>
      </c>
      <c r="AL84" s="268">
        <v>0</v>
      </c>
      <c r="AM84" s="268">
        <v>0</v>
      </c>
      <c r="AN84" s="268">
        <f>SUM(AJ84:AM84)</f>
        <v>0</v>
      </c>
      <c r="AO84" s="268">
        <v>0</v>
      </c>
      <c r="AP84" s="268">
        <v>0</v>
      </c>
      <c r="AQ84" s="269">
        <v>0</v>
      </c>
      <c r="AR84" s="310"/>
      <c r="AS84" s="144" t="s">
        <v>38</v>
      </c>
      <c r="AT84" s="69">
        <v>0</v>
      </c>
      <c r="AU84" s="69">
        <v>0</v>
      </c>
      <c r="AV84" s="69">
        <v>0</v>
      </c>
      <c r="AW84" s="181">
        <v>0</v>
      </c>
    </row>
    <row r="85" spans="1:49" ht="12" customHeight="1">
      <c r="A85" s="254" t="s">
        <v>239</v>
      </c>
      <c r="B85" s="94">
        <v>456</v>
      </c>
      <c r="C85" s="94"/>
      <c r="D85" s="107">
        <v>206</v>
      </c>
      <c r="E85" s="243">
        <v>437</v>
      </c>
      <c r="F85" s="243"/>
      <c r="G85" s="107">
        <v>189</v>
      </c>
      <c r="H85" s="243">
        <v>440</v>
      </c>
      <c r="I85" s="243"/>
      <c r="J85" s="107">
        <v>212</v>
      </c>
      <c r="K85" s="243">
        <v>499</v>
      </c>
      <c r="L85" s="243"/>
      <c r="M85" s="107">
        <v>232</v>
      </c>
      <c r="N85" s="191">
        <f t="shared" si="112"/>
        <v>1832</v>
      </c>
      <c r="O85" s="407"/>
      <c r="P85" s="194">
        <f t="shared" si="113"/>
        <v>839</v>
      </c>
      <c r="Q85" s="49"/>
      <c r="R85" s="315" t="s">
        <v>239</v>
      </c>
      <c r="S85" s="243">
        <v>25</v>
      </c>
      <c r="T85" s="243"/>
      <c r="U85" s="107">
        <v>13</v>
      </c>
      <c r="V85" s="243">
        <v>16</v>
      </c>
      <c r="W85" s="243"/>
      <c r="X85" s="107">
        <v>13</v>
      </c>
      <c r="Y85" s="243">
        <v>15</v>
      </c>
      <c r="Z85" s="243"/>
      <c r="AA85" s="107">
        <v>11</v>
      </c>
      <c r="AB85" s="243">
        <v>19</v>
      </c>
      <c r="AC85" s="243"/>
      <c r="AD85" s="107">
        <v>8</v>
      </c>
      <c r="AE85" s="191">
        <f t="shared" si="110"/>
        <v>75</v>
      </c>
      <c r="AF85" s="191"/>
      <c r="AG85" s="191">
        <f t="shared" si="111"/>
        <v>45</v>
      </c>
      <c r="AH85" s="49"/>
      <c r="AI85" s="270" t="s">
        <v>239</v>
      </c>
      <c r="AJ85" s="107">
        <v>11</v>
      </c>
      <c r="AK85" s="107">
        <v>10</v>
      </c>
      <c r="AL85" s="107">
        <v>9</v>
      </c>
      <c r="AM85" s="107">
        <v>9</v>
      </c>
      <c r="AN85" s="268">
        <f t="shared" ref="AN85:AN100" si="115">SUM(AJ85:AM85)</f>
        <v>39</v>
      </c>
      <c r="AO85" s="107">
        <v>39</v>
      </c>
      <c r="AP85" s="107">
        <v>0</v>
      </c>
      <c r="AQ85" s="358">
        <v>6</v>
      </c>
      <c r="AR85" s="306"/>
      <c r="AS85" s="270" t="s">
        <v>239</v>
      </c>
      <c r="AT85" s="69">
        <v>68</v>
      </c>
      <c r="AU85" s="69">
        <v>29</v>
      </c>
      <c r="AV85" s="69">
        <v>4</v>
      </c>
      <c r="AW85" s="181">
        <v>2</v>
      </c>
    </row>
    <row r="86" spans="1:49" ht="12" customHeight="1">
      <c r="A86" s="254" t="s">
        <v>303</v>
      </c>
      <c r="B86" s="94">
        <v>0</v>
      </c>
      <c r="C86" s="94"/>
      <c r="D86" s="107">
        <v>0</v>
      </c>
      <c r="E86" s="94">
        <v>0</v>
      </c>
      <c r="F86" s="94"/>
      <c r="G86" s="107">
        <v>0</v>
      </c>
      <c r="H86" s="94">
        <v>0</v>
      </c>
      <c r="I86" s="94"/>
      <c r="J86" s="107">
        <v>0</v>
      </c>
      <c r="K86" s="94">
        <v>0</v>
      </c>
      <c r="L86" s="94"/>
      <c r="M86" s="107">
        <v>0</v>
      </c>
      <c r="N86" s="191">
        <f t="shared" si="112"/>
        <v>0</v>
      </c>
      <c r="O86" s="407"/>
      <c r="P86" s="194">
        <f t="shared" si="113"/>
        <v>0</v>
      </c>
      <c r="Q86" s="49"/>
      <c r="R86" s="315" t="s">
        <v>303</v>
      </c>
      <c r="S86" s="94">
        <v>0</v>
      </c>
      <c r="T86" s="94"/>
      <c r="U86" s="107">
        <v>0</v>
      </c>
      <c r="V86" s="94">
        <v>0</v>
      </c>
      <c r="W86" s="94"/>
      <c r="X86" s="107">
        <v>0</v>
      </c>
      <c r="Y86" s="94">
        <v>0</v>
      </c>
      <c r="Z86" s="94"/>
      <c r="AA86" s="107">
        <v>0</v>
      </c>
      <c r="AB86" s="94">
        <v>0</v>
      </c>
      <c r="AC86" s="94"/>
      <c r="AD86" s="107">
        <v>0</v>
      </c>
      <c r="AE86" s="191">
        <f t="shared" si="110"/>
        <v>0</v>
      </c>
      <c r="AF86" s="191"/>
      <c r="AG86" s="191">
        <f t="shared" si="111"/>
        <v>0</v>
      </c>
      <c r="AH86" s="49"/>
      <c r="AI86" s="270" t="s">
        <v>240</v>
      </c>
      <c r="AJ86" s="107">
        <v>0</v>
      </c>
      <c r="AK86" s="107">
        <v>0</v>
      </c>
      <c r="AL86" s="107">
        <v>0</v>
      </c>
      <c r="AM86" s="107">
        <v>0</v>
      </c>
      <c r="AN86" s="268">
        <f t="shared" si="115"/>
        <v>0</v>
      </c>
      <c r="AO86" s="107">
        <v>0</v>
      </c>
      <c r="AP86" s="107">
        <v>0</v>
      </c>
      <c r="AQ86" s="358">
        <v>0</v>
      </c>
      <c r="AR86" s="306"/>
      <c r="AS86" s="270" t="s">
        <v>240</v>
      </c>
      <c r="AT86" s="69">
        <v>0</v>
      </c>
      <c r="AU86" s="69">
        <v>0</v>
      </c>
      <c r="AV86" s="69">
        <v>0</v>
      </c>
      <c r="AW86" s="181">
        <v>0</v>
      </c>
    </row>
    <row r="87" spans="1:49" ht="12" customHeight="1">
      <c r="A87" s="254" t="s">
        <v>241</v>
      </c>
      <c r="B87" s="94">
        <v>370</v>
      </c>
      <c r="C87" s="94"/>
      <c r="D87" s="107">
        <v>185</v>
      </c>
      <c r="E87" s="243">
        <v>296</v>
      </c>
      <c r="F87" s="243"/>
      <c r="G87" s="107">
        <v>154</v>
      </c>
      <c r="H87" s="243">
        <v>284</v>
      </c>
      <c r="I87" s="243"/>
      <c r="J87" s="107">
        <v>130</v>
      </c>
      <c r="K87" s="243">
        <v>458</v>
      </c>
      <c r="L87" s="243"/>
      <c r="M87" s="107">
        <v>214</v>
      </c>
      <c r="N87" s="191">
        <f t="shared" si="112"/>
        <v>1408</v>
      </c>
      <c r="O87" s="407"/>
      <c r="P87" s="194">
        <f t="shared" si="113"/>
        <v>683</v>
      </c>
      <c r="Q87" s="49"/>
      <c r="R87" s="315" t="s">
        <v>241</v>
      </c>
      <c r="S87" s="243">
        <v>7</v>
      </c>
      <c r="T87" s="243"/>
      <c r="U87" s="107">
        <v>2</v>
      </c>
      <c r="V87" s="243">
        <v>5</v>
      </c>
      <c r="W87" s="243"/>
      <c r="X87" s="107">
        <v>2</v>
      </c>
      <c r="Y87" s="243">
        <v>9</v>
      </c>
      <c r="Z87" s="243"/>
      <c r="AA87" s="107">
        <v>5</v>
      </c>
      <c r="AB87" s="243">
        <v>135</v>
      </c>
      <c r="AC87" s="243"/>
      <c r="AD87" s="107">
        <v>73</v>
      </c>
      <c r="AE87" s="191">
        <f t="shared" si="110"/>
        <v>156</v>
      </c>
      <c r="AF87" s="191"/>
      <c r="AG87" s="191">
        <f t="shared" si="111"/>
        <v>82</v>
      </c>
      <c r="AH87" s="49"/>
      <c r="AI87" s="270" t="s">
        <v>241</v>
      </c>
      <c r="AJ87" s="107">
        <v>7</v>
      </c>
      <c r="AK87" s="107">
        <v>6</v>
      </c>
      <c r="AL87" s="107">
        <v>6</v>
      </c>
      <c r="AM87" s="107">
        <v>8</v>
      </c>
      <c r="AN87" s="268">
        <f t="shared" si="115"/>
        <v>27</v>
      </c>
      <c r="AO87" s="107">
        <v>24</v>
      </c>
      <c r="AP87" s="107">
        <v>2</v>
      </c>
      <c r="AQ87" s="358">
        <v>4</v>
      </c>
      <c r="AR87" s="306"/>
      <c r="AS87" s="270" t="s">
        <v>241</v>
      </c>
      <c r="AT87" s="69">
        <v>32</v>
      </c>
      <c r="AU87" s="69">
        <v>14</v>
      </c>
      <c r="AV87" s="69">
        <v>11</v>
      </c>
      <c r="AW87" s="181">
        <v>5</v>
      </c>
    </row>
    <row r="88" spans="1:49" ht="12" customHeight="1">
      <c r="A88" s="254" t="s">
        <v>39</v>
      </c>
      <c r="B88" s="94">
        <v>0</v>
      </c>
      <c r="C88" s="94"/>
      <c r="D88" s="107">
        <v>0</v>
      </c>
      <c r="E88" s="243">
        <v>0</v>
      </c>
      <c r="F88" s="243"/>
      <c r="G88" s="107">
        <v>0</v>
      </c>
      <c r="H88" s="243">
        <v>0</v>
      </c>
      <c r="I88" s="243"/>
      <c r="J88" s="107">
        <v>0</v>
      </c>
      <c r="K88" s="243">
        <v>0</v>
      </c>
      <c r="L88" s="243"/>
      <c r="M88" s="107">
        <v>0</v>
      </c>
      <c r="N88" s="191">
        <f t="shared" si="112"/>
        <v>0</v>
      </c>
      <c r="O88" s="407"/>
      <c r="P88" s="194">
        <f t="shared" si="113"/>
        <v>0</v>
      </c>
      <c r="Q88" s="49"/>
      <c r="R88" s="315" t="s">
        <v>39</v>
      </c>
      <c r="S88" s="243">
        <v>0</v>
      </c>
      <c r="T88" s="243"/>
      <c r="U88" s="107">
        <v>0</v>
      </c>
      <c r="V88" s="243">
        <v>0</v>
      </c>
      <c r="W88" s="243"/>
      <c r="X88" s="107">
        <v>0</v>
      </c>
      <c r="Y88" s="243">
        <v>0</v>
      </c>
      <c r="Z88" s="243"/>
      <c r="AA88" s="107">
        <v>0</v>
      </c>
      <c r="AB88" s="243">
        <v>0</v>
      </c>
      <c r="AC88" s="243"/>
      <c r="AD88" s="107">
        <v>0</v>
      </c>
      <c r="AE88" s="191">
        <f t="shared" si="110"/>
        <v>0</v>
      </c>
      <c r="AF88" s="191"/>
      <c r="AG88" s="191">
        <f t="shared" si="111"/>
        <v>0</v>
      </c>
      <c r="AH88" s="49"/>
      <c r="AI88" s="270" t="s">
        <v>39</v>
      </c>
      <c r="AJ88" s="107">
        <v>0</v>
      </c>
      <c r="AK88" s="107">
        <v>0</v>
      </c>
      <c r="AL88" s="107">
        <v>0</v>
      </c>
      <c r="AM88" s="107">
        <v>0</v>
      </c>
      <c r="AN88" s="268">
        <f t="shared" si="115"/>
        <v>0</v>
      </c>
      <c r="AO88" s="107">
        <v>0</v>
      </c>
      <c r="AP88" s="107">
        <v>0</v>
      </c>
      <c r="AQ88" s="358">
        <v>1</v>
      </c>
      <c r="AR88" s="306"/>
      <c r="AS88" s="270" t="s">
        <v>39</v>
      </c>
      <c r="AT88" s="69">
        <v>0</v>
      </c>
      <c r="AU88" s="69">
        <v>0</v>
      </c>
      <c r="AV88" s="69">
        <v>0</v>
      </c>
      <c r="AW88" s="181">
        <v>0</v>
      </c>
    </row>
    <row r="89" spans="1:49" ht="12" customHeight="1">
      <c r="A89" s="145" t="s">
        <v>164</v>
      </c>
      <c r="B89" s="94"/>
      <c r="C89" s="94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191"/>
      <c r="O89" s="407"/>
      <c r="P89" s="194"/>
      <c r="Q89" s="49"/>
      <c r="R89" s="193" t="s">
        <v>164</v>
      </c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191"/>
      <c r="AF89" s="191"/>
      <c r="AG89" s="191">
        <f t="shared" si="111"/>
        <v>0</v>
      </c>
      <c r="AH89" s="49"/>
      <c r="AI89" s="145" t="s">
        <v>164</v>
      </c>
      <c r="AJ89" s="268"/>
      <c r="AK89" s="268"/>
      <c r="AL89" s="268"/>
      <c r="AM89" s="268"/>
      <c r="AN89" s="268">
        <f t="shared" si="115"/>
        <v>0</v>
      </c>
      <c r="AO89" s="268"/>
      <c r="AP89" s="268"/>
      <c r="AQ89" s="269"/>
      <c r="AR89" s="310"/>
      <c r="AS89" s="145" t="s">
        <v>164</v>
      </c>
      <c r="AT89" s="69"/>
      <c r="AU89" s="69"/>
      <c r="AV89" s="69"/>
      <c r="AW89" s="181"/>
    </row>
    <row r="90" spans="1:49" ht="12" customHeight="1">
      <c r="A90" s="254" t="s">
        <v>242</v>
      </c>
      <c r="B90" s="94">
        <v>49</v>
      </c>
      <c r="C90" s="94"/>
      <c r="D90" s="107">
        <v>34</v>
      </c>
      <c r="E90" s="243">
        <v>40</v>
      </c>
      <c r="F90" s="243"/>
      <c r="G90" s="107">
        <v>24</v>
      </c>
      <c r="H90" s="243">
        <v>26</v>
      </c>
      <c r="I90" s="243"/>
      <c r="J90" s="107">
        <v>14</v>
      </c>
      <c r="K90" s="243">
        <v>58</v>
      </c>
      <c r="L90" s="243"/>
      <c r="M90" s="107">
        <v>28</v>
      </c>
      <c r="N90" s="191">
        <f t="shared" si="112"/>
        <v>173</v>
      </c>
      <c r="O90" s="407"/>
      <c r="P90" s="194">
        <f t="shared" si="113"/>
        <v>100</v>
      </c>
      <c r="Q90" s="49"/>
      <c r="R90" s="315" t="s">
        <v>242</v>
      </c>
      <c r="S90" s="243">
        <v>5</v>
      </c>
      <c r="T90" s="243"/>
      <c r="U90" s="107">
        <v>2</v>
      </c>
      <c r="V90" s="243">
        <v>5</v>
      </c>
      <c r="W90" s="243"/>
      <c r="X90" s="107">
        <v>2</v>
      </c>
      <c r="Y90" s="243">
        <v>7</v>
      </c>
      <c r="Z90" s="243"/>
      <c r="AA90" s="107">
        <v>5</v>
      </c>
      <c r="AB90" s="243">
        <v>38</v>
      </c>
      <c r="AC90" s="243"/>
      <c r="AD90" s="107">
        <v>18</v>
      </c>
      <c r="AE90" s="191">
        <f t="shared" si="110"/>
        <v>55</v>
      </c>
      <c r="AF90" s="191"/>
      <c r="AG90" s="191">
        <f t="shared" si="111"/>
        <v>27</v>
      </c>
      <c r="AH90" s="49"/>
      <c r="AI90" s="270" t="s">
        <v>242</v>
      </c>
      <c r="AJ90" s="107">
        <v>1</v>
      </c>
      <c r="AK90" s="107">
        <v>1</v>
      </c>
      <c r="AL90" s="107">
        <v>1</v>
      </c>
      <c r="AM90" s="107">
        <v>1</v>
      </c>
      <c r="AN90" s="268">
        <f t="shared" si="115"/>
        <v>4</v>
      </c>
      <c r="AO90" s="107">
        <v>4</v>
      </c>
      <c r="AP90" s="107">
        <v>0</v>
      </c>
      <c r="AQ90" s="358">
        <v>1</v>
      </c>
      <c r="AR90" s="306"/>
      <c r="AS90" s="270" t="s">
        <v>242</v>
      </c>
      <c r="AT90" s="69">
        <v>2</v>
      </c>
      <c r="AU90" s="69">
        <v>1</v>
      </c>
      <c r="AV90" s="69">
        <v>2</v>
      </c>
      <c r="AW90" s="181">
        <v>2</v>
      </c>
    </row>
    <row r="91" spans="1:49" ht="12" customHeight="1">
      <c r="A91" s="254" t="s">
        <v>243</v>
      </c>
      <c r="B91" s="94">
        <v>222</v>
      </c>
      <c r="C91" s="94"/>
      <c r="D91" s="107">
        <v>116</v>
      </c>
      <c r="E91" s="243">
        <v>197</v>
      </c>
      <c r="F91" s="243"/>
      <c r="G91" s="107">
        <v>104</v>
      </c>
      <c r="H91" s="243">
        <v>183</v>
      </c>
      <c r="I91" s="243"/>
      <c r="J91" s="107">
        <v>95</v>
      </c>
      <c r="K91" s="243">
        <v>197</v>
      </c>
      <c r="L91" s="243"/>
      <c r="M91" s="107">
        <v>101</v>
      </c>
      <c r="N91" s="191">
        <f t="shared" si="112"/>
        <v>799</v>
      </c>
      <c r="O91" s="407"/>
      <c r="P91" s="194">
        <f t="shared" si="113"/>
        <v>416</v>
      </c>
      <c r="Q91" s="49"/>
      <c r="R91" s="315" t="s">
        <v>243</v>
      </c>
      <c r="S91" s="243">
        <v>10</v>
      </c>
      <c r="T91" s="243"/>
      <c r="U91" s="107">
        <v>4</v>
      </c>
      <c r="V91" s="243">
        <v>9</v>
      </c>
      <c r="W91" s="243"/>
      <c r="X91" s="107">
        <v>4</v>
      </c>
      <c r="Y91" s="243">
        <v>21</v>
      </c>
      <c r="Z91" s="243"/>
      <c r="AA91" s="107">
        <v>13</v>
      </c>
      <c r="AB91" s="243">
        <v>24</v>
      </c>
      <c r="AC91" s="243"/>
      <c r="AD91" s="107">
        <v>10</v>
      </c>
      <c r="AE91" s="191">
        <f t="shared" si="110"/>
        <v>64</v>
      </c>
      <c r="AF91" s="191"/>
      <c r="AG91" s="191">
        <f t="shared" si="111"/>
        <v>31</v>
      </c>
      <c r="AH91" s="49"/>
      <c r="AI91" s="270" t="s">
        <v>243</v>
      </c>
      <c r="AJ91" s="107">
        <v>5</v>
      </c>
      <c r="AK91" s="107">
        <v>5</v>
      </c>
      <c r="AL91" s="107">
        <v>5</v>
      </c>
      <c r="AM91" s="107">
        <v>5</v>
      </c>
      <c r="AN91" s="268">
        <f t="shared" si="115"/>
        <v>20</v>
      </c>
      <c r="AO91" s="107">
        <v>19</v>
      </c>
      <c r="AP91" s="107">
        <v>0</v>
      </c>
      <c r="AQ91" s="358">
        <v>6</v>
      </c>
      <c r="AR91" s="306"/>
      <c r="AS91" s="270" t="s">
        <v>243</v>
      </c>
      <c r="AT91" s="69">
        <v>40</v>
      </c>
      <c r="AU91" s="69">
        <v>18</v>
      </c>
      <c r="AV91" s="69">
        <v>5</v>
      </c>
      <c r="AW91" s="181">
        <v>1</v>
      </c>
    </row>
    <row r="92" spans="1:49" ht="12" customHeight="1">
      <c r="A92" s="254" t="s">
        <v>244</v>
      </c>
      <c r="B92" s="94">
        <v>163</v>
      </c>
      <c r="C92" s="94"/>
      <c r="D92" s="107">
        <v>84</v>
      </c>
      <c r="E92" s="243">
        <v>157</v>
      </c>
      <c r="F92" s="243"/>
      <c r="G92" s="107">
        <v>85</v>
      </c>
      <c r="H92" s="243">
        <v>136</v>
      </c>
      <c r="I92" s="243"/>
      <c r="J92" s="107">
        <v>61</v>
      </c>
      <c r="K92" s="243">
        <v>246</v>
      </c>
      <c r="L92" s="243"/>
      <c r="M92" s="107">
        <v>109</v>
      </c>
      <c r="N92" s="191">
        <f t="shared" si="112"/>
        <v>702</v>
      </c>
      <c r="O92" s="407"/>
      <c r="P92" s="194">
        <f t="shared" si="113"/>
        <v>339</v>
      </c>
      <c r="Q92" s="49"/>
      <c r="R92" s="315" t="s">
        <v>244</v>
      </c>
      <c r="S92" s="243">
        <v>17</v>
      </c>
      <c r="T92" s="243"/>
      <c r="U92" s="107">
        <v>7</v>
      </c>
      <c r="V92" s="243">
        <v>14</v>
      </c>
      <c r="W92" s="243"/>
      <c r="X92" s="107">
        <v>7</v>
      </c>
      <c r="Y92" s="243">
        <v>25</v>
      </c>
      <c r="Z92" s="243"/>
      <c r="AA92" s="107">
        <v>14</v>
      </c>
      <c r="AB92" s="243">
        <v>67</v>
      </c>
      <c r="AC92" s="243"/>
      <c r="AD92" s="107">
        <v>33</v>
      </c>
      <c r="AE92" s="191">
        <f t="shared" si="110"/>
        <v>123</v>
      </c>
      <c r="AF92" s="191"/>
      <c r="AG92" s="191">
        <f t="shared" si="111"/>
        <v>61</v>
      </c>
      <c r="AH92" s="49"/>
      <c r="AI92" s="270" t="s">
        <v>244</v>
      </c>
      <c r="AJ92" s="107">
        <v>4</v>
      </c>
      <c r="AK92" s="107">
        <v>4</v>
      </c>
      <c r="AL92" s="107">
        <v>4</v>
      </c>
      <c r="AM92" s="107">
        <v>6</v>
      </c>
      <c r="AN92" s="268">
        <f t="shared" si="115"/>
        <v>18</v>
      </c>
      <c r="AO92" s="107">
        <v>18</v>
      </c>
      <c r="AP92" s="107">
        <v>0</v>
      </c>
      <c r="AQ92" s="358">
        <v>3</v>
      </c>
      <c r="AR92" s="306"/>
      <c r="AS92" s="270" t="s">
        <v>244</v>
      </c>
      <c r="AT92" s="69">
        <v>49</v>
      </c>
      <c r="AU92" s="69">
        <v>18</v>
      </c>
      <c r="AV92" s="69">
        <v>6</v>
      </c>
      <c r="AW92" s="181">
        <v>3</v>
      </c>
    </row>
    <row r="93" spans="1:49" ht="12" customHeight="1">
      <c r="A93" s="254" t="s">
        <v>40</v>
      </c>
      <c r="B93" s="94">
        <v>19</v>
      </c>
      <c r="C93" s="94"/>
      <c r="D93" s="107">
        <v>10</v>
      </c>
      <c r="E93" s="243">
        <v>35</v>
      </c>
      <c r="F93" s="243"/>
      <c r="G93" s="107">
        <v>25</v>
      </c>
      <c r="H93" s="243">
        <v>26</v>
      </c>
      <c r="I93" s="243"/>
      <c r="J93" s="107">
        <v>14</v>
      </c>
      <c r="K93" s="243">
        <v>58</v>
      </c>
      <c r="L93" s="243"/>
      <c r="M93" s="107">
        <v>30</v>
      </c>
      <c r="N93" s="191">
        <f t="shared" si="112"/>
        <v>138</v>
      </c>
      <c r="O93" s="407"/>
      <c r="P93" s="194">
        <f t="shared" si="113"/>
        <v>79</v>
      </c>
      <c r="Q93" s="49"/>
      <c r="R93" s="315" t="s">
        <v>40</v>
      </c>
      <c r="S93" s="243">
        <v>7</v>
      </c>
      <c r="T93" s="243"/>
      <c r="U93" s="107">
        <v>5</v>
      </c>
      <c r="V93" s="243">
        <v>6</v>
      </c>
      <c r="W93" s="243"/>
      <c r="X93" s="107">
        <v>5</v>
      </c>
      <c r="Y93" s="243">
        <v>3</v>
      </c>
      <c r="Z93" s="243"/>
      <c r="AA93" s="107">
        <v>2</v>
      </c>
      <c r="AB93" s="243">
        <v>35</v>
      </c>
      <c r="AC93" s="243"/>
      <c r="AD93" s="107">
        <v>18</v>
      </c>
      <c r="AE93" s="191">
        <f t="shared" si="110"/>
        <v>51</v>
      </c>
      <c r="AF93" s="191"/>
      <c r="AG93" s="191">
        <f t="shared" si="111"/>
        <v>30</v>
      </c>
      <c r="AH93" s="49"/>
      <c r="AI93" s="270" t="s">
        <v>40</v>
      </c>
      <c r="AJ93" s="107">
        <v>1</v>
      </c>
      <c r="AK93" s="107">
        <v>1</v>
      </c>
      <c r="AL93" s="107">
        <v>1</v>
      </c>
      <c r="AM93" s="107">
        <v>1</v>
      </c>
      <c r="AN93" s="268">
        <f t="shared" si="115"/>
        <v>4</v>
      </c>
      <c r="AO93" s="107">
        <v>5</v>
      </c>
      <c r="AP93" s="107">
        <v>0</v>
      </c>
      <c r="AQ93" s="358">
        <v>1</v>
      </c>
      <c r="AR93" s="306"/>
      <c r="AS93" s="270" t="s">
        <v>40</v>
      </c>
      <c r="AT93" s="69">
        <v>4</v>
      </c>
      <c r="AU93" s="69">
        <v>0</v>
      </c>
      <c r="AV93" s="69">
        <v>3</v>
      </c>
      <c r="AW93" s="181">
        <v>2</v>
      </c>
    </row>
    <row r="94" spans="1:49" ht="12" customHeight="1">
      <c r="A94" s="254" t="s">
        <v>41</v>
      </c>
      <c r="B94" s="94">
        <v>3376</v>
      </c>
      <c r="C94" s="94"/>
      <c r="D94" s="107">
        <v>1771</v>
      </c>
      <c r="E94" s="243">
        <v>2935</v>
      </c>
      <c r="F94" s="243"/>
      <c r="G94" s="107">
        <v>1539</v>
      </c>
      <c r="H94" s="243">
        <v>2506</v>
      </c>
      <c r="I94" s="243"/>
      <c r="J94" s="107">
        <v>1280</v>
      </c>
      <c r="K94" s="243">
        <v>2776</v>
      </c>
      <c r="L94" s="243"/>
      <c r="M94" s="107">
        <v>1505</v>
      </c>
      <c r="N94" s="191">
        <f t="shared" si="112"/>
        <v>11593</v>
      </c>
      <c r="O94" s="407"/>
      <c r="P94" s="194">
        <f t="shared" si="113"/>
        <v>6095</v>
      </c>
      <c r="Q94" s="49"/>
      <c r="R94" s="315" t="s">
        <v>41</v>
      </c>
      <c r="S94" s="243">
        <v>180</v>
      </c>
      <c r="T94" s="243"/>
      <c r="U94" s="107">
        <v>75</v>
      </c>
      <c r="V94" s="243">
        <v>149</v>
      </c>
      <c r="W94" s="243"/>
      <c r="X94" s="107">
        <v>75</v>
      </c>
      <c r="Y94" s="243">
        <v>131</v>
      </c>
      <c r="Z94" s="243"/>
      <c r="AA94" s="107">
        <v>72</v>
      </c>
      <c r="AB94" s="243">
        <v>370</v>
      </c>
      <c r="AC94" s="243"/>
      <c r="AD94" s="107">
        <v>209</v>
      </c>
      <c r="AE94" s="191">
        <f t="shared" si="110"/>
        <v>830</v>
      </c>
      <c r="AF94" s="191"/>
      <c r="AG94" s="191">
        <f t="shared" si="111"/>
        <v>431</v>
      </c>
      <c r="AH94" s="49"/>
      <c r="AI94" s="270" t="s">
        <v>41</v>
      </c>
      <c r="AJ94" s="107">
        <v>70</v>
      </c>
      <c r="AK94" s="107">
        <v>61</v>
      </c>
      <c r="AL94" s="107">
        <v>59</v>
      </c>
      <c r="AM94" s="107">
        <v>60</v>
      </c>
      <c r="AN94" s="268">
        <f t="shared" si="115"/>
        <v>250</v>
      </c>
      <c r="AO94" s="107">
        <v>247</v>
      </c>
      <c r="AP94" s="107">
        <v>8</v>
      </c>
      <c r="AQ94" s="358">
        <v>46</v>
      </c>
      <c r="AR94" s="306"/>
      <c r="AS94" s="270" t="s">
        <v>41</v>
      </c>
      <c r="AT94" s="69">
        <v>542</v>
      </c>
      <c r="AU94" s="69">
        <v>294</v>
      </c>
      <c r="AV94" s="69">
        <v>113</v>
      </c>
      <c r="AW94" s="181">
        <v>66</v>
      </c>
    </row>
    <row r="95" spans="1:49" ht="12" customHeight="1">
      <c r="A95" s="254" t="s">
        <v>245</v>
      </c>
      <c r="B95" s="94">
        <v>357</v>
      </c>
      <c r="C95" s="94"/>
      <c r="D95" s="107">
        <v>194</v>
      </c>
      <c r="E95" s="243">
        <v>246</v>
      </c>
      <c r="F95" s="243"/>
      <c r="G95" s="107">
        <v>147</v>
      </c>
      <c r="H95" s="243">
        <v>210</v>
      </c>
      <c r="I95" s="243"/>
      <c r="J95" s="107">
        <v>116</v>
      </c>
      <c r="K95" s="243">
        <v>239</v>
      </c>
      <c r="L95" s="243"/>
      <c r="M95" s="107">
        <v>112</v>
      </c>
      <c r="N95" s="191">
        <f t="shared" si="112"/>
        <v>1052</v>
      </c>
      <c r="O95" s="407"/>
      <c r="P95" s="194">
        <f t="shared" si="113"/>
        <v>569</v>
      </c>
      <c r="Q95" s="49"/>
      <c r="R95" s="315" t="s">
        <v>245</v>
      </c>
      <c r="S95" s="243">
        <v>38</v>
      </c>
      <c r="T95" s="243"/>
      <c r="U95" s="107">
        <v>11</v>
      </c>
      <c r="V95" s="243">
        <v>20</v>
      </c>
      <c r="W95" s="243"/>
      <c r="X95" s="107">
        <v>11</v>
      </c>
      <c r="Y95" s="243">
        <v>9</v>
      </c>
      <c r="Z95" s="243"/>
      <c r="AA95" s="107">
        <v>4</v>
      </c>
      <c r="AB95" s="243">
        <v>45</v>
      </c>
      <c r="AC95" s="243"/>
      <c r="AD95" s="107">
        <v>28</v>
      </c>
      <c r="AE95" s="191">
        <f t="shared" si="110"/>
        <v>112</v>
      </c>
      <c r="AF95" s="191"/>
      <c r="AG95" s="191">
        <f t="shared" si="111"/>
        <v>54</v>
      </c>
      <c r="AH95" s="49"/>
      <c r="AI95" s="270" t="s">
        <v>245</v>
      </c>
      <c r="AJ95" s="107">
        <v>8</v>
      </c>
      <c r="AK95" s="107">
        <v>7</v>
      </c>
      <c r="AL95" s="107">
        <v>7</v>
      </c>
      <c r="AM95" s="107">
        <v>7</v>
      </c>
      <c r="AN95" s="268">
        <f t="shared" si="115"/>
        <v>29</v>
      </c>
      <c r="AO95" s="107">
        <v>29</v>
      </c>
      <c r="AP95" s="107">
        <v>0</v>
      </c>
      <c r="AQ95" s="358">
        <v>7</v>
      </c>
      <c r="AR95" s="306"/>
      <c r="AS95" s="270" t="s">
        <v>245</v>
      </c>
      <c r="AT95" s="69">
        <v>44</v>
      </c>
      <c r="AU95" s="69">
        <v>16</v>
      </c>
      <c r="AV95" s="69">
        <v>8</v>
      </c>
      <c r="AW95" s="181">
        <v>6</v>
      </c>
    </row>
    <row r="96" spans="1:49" ht="12" customHeight="1">
      <c r="A96" s="254" t="s">
        <v>42</v>
      </c>
      <c r="B96" s="94">
        <v>339</v>
      </c>
      <c r="C96" s="94"/>
      <c r="D96" s="107">
        <v>172</v>
      </c>
      <c r="E96" s="243">
        <v>297</v>
      </c>
      <c r="F96" s="243"/>
      <c r="G96" s="107">
        <v>156</v>
      </c>
      <c r="H96" s="243">
        <v>305</v>
      </c>
      <c r="I96" s="243"/>
      <c r="J96" s="107">
        <v>159</v>
      </c>
      <c r="K96" s="243">
        <v>570</v>
      </c>
      <c r="L96" s="243"/>
      <c r="M96" s="107">
        <v>310</v>
      </c>
      <c r="N96" s="191">
        <f t="shared" si="112"/>
        <v>1511</v>
      </c>
      <c r="O96" s="407"/>
      <c r="P96" s="194">
        <f t="shared" si="113"/>
        <v>797</v>
      </c>
      <c r="Q96" s="49"/>
      <c r="R96" s="315" t="s">
        <v>42</v>
      </c>
      <c r="S96" s="243">
        <v>26</v>
      </c>
      <c r="T96" s="243"/>
      <c r="U96" s="107">
        <v>6</v>
      </c>
      <c r="V96" s="243">
        <v>17</v>
      </c>
      <c r="W96" s="243"/>
      <c r="X96" s="107">
        <v>6</v>
      </c>
      <c r="Y96" s="243">
        <v>32</v>
      </c>
      <c r="Z96" s="243"/>
      <c r="AA96" s="107">
        <v>19</v>
      </c>
      <c r="AB96" s="243">
        <v>60</v>
      </c>
      <c r="AC96" s="243"/>
      <c r="AD96" s="107">
        <v>31</v>
      </c>
      <c r="AE96" s="191">
        <f t="shared" si="110"/>
        <v>135</v>
      </c>
      <c r="AF96" s="191"/>
      <c r="AG96" s="191">
        <f t="shared" si="111"/>
        <v>62</v>
      </c>
      <c r="AH96" s="49"/>
      <c r="AI96" s="270" t="s">
        <v>42</v>
      </c>
      <c r="AJ96" s="107">
        <v>9</v>
      </c>
      <c r="AK96" s="107">
        <v>9</v>
      </c>
      <c r="AL96" s="107">
        <v>10</v>
      </c>
      <c r="AM96" s="107">
        <v>13</v>
      </c>
      <c r="AN96" s="268">
        <f t="shared" si="115"/>
        <v>41</v>
      </c>
      <c r="AO96" s="107">
        <v>43</v>
      </c>
      <c r="AP96" s="107">
        <v>0</v>
      </c>
      <c r="AQ96" s="358">
        <v>8</v>
      </c>
      <c r="AR96" s="306"/>
      <c r="AS96" s="270" t="s">
        <v>42</v>
      </c>
      <c r="AT96" s="69">
        <v>48</v>
      </c>
      <c r="AU96" s="69">
        <v>25</v>
      </c>
      <c r="AV96" s="69">
        <v>7</v>
      </c>
      <c r="AW96" s="181">
        <v>3</v>
      </c>
    </row>
    <row r="97" spans="1:49" ht="12" customHeight="1">
      <c r="A97" s="145" t="s">
        <v>165</v>
      </c>
      <c r="B97" s="94"/>
      <c r="C97" s="94"/>
      <c r="D97" s="107"/>
      <c r="E97" s="243"/>
      <c r="F97" s="243"/>
      <c r="G97" s="107"/>
      <c r="H97" s="243"/>
      <c r="I97" s="243"/>
      <c r="J97" s="107"/>
      <c r="K97" s="243"/>
      <c r="L97" s="243"/>
      <c r="M97" s="107"/>
      <c r="N97" s="191"/>
      <c r="O97" s="407"/>
      <c r="P97" s="194"/>
      <c r="Q97" s="49"/>
      <c r="R97" s="193" t="s">
        <v>165</v>
      </c>
      <c r="S97" s="94"/>
      <c r="T97" s="94"/>
      <c r="U97" s="107"/>
      <c r="V97" s="243"/>
      <c r="W97" s="243"/>
      <c r="X97" s="107"/>
      <c r="Y97" s="243"/>
      <c r="Z97" s="243"/>
      <c r="AA97" s="107"/>
      <c r="AB97" s="243"/>
      <c r="AC97" s="243"/>
      <c r="AD97" s="107"/>
      <c r="AE97" s="191"/>
      <c r="AF97" s="191"/>
      <c r="AG97" s="191"/>
      <c r="AH97" s="49"/>
      <c r="AI97" s="145" t="s">
        <v>165</v>
      </c>
      <c r="AJ97" s="94"/>
      <c r="AK97" s="107"/>
      <c r="AL97" s="243"/>
      <c r="AM97" s="107"/>
      <c r="AN97" s="268">
        <f t="shared" si="115"/>
        <v>0</v>
      </c>
      <c r="AO97" s="243"/>
      <c r="AP97" s="94"/>
      <c r="AQ97" s="269"/>
      <c r="AR97" s="320"/>
      <c r="AS97" s="145" t="s">
        <v>165</v>
      </c>
      <c r="AT97" s="69"/>
      <c r="AU97" s="69"/>
      <c r="AV97" s="69"/>
      <c r="AW97" s="181"/>
    </row>
    <row r="98" spans="1:49" ht="12" customHeight="1">
      <c r="A98" s="282" t="s">
        <v>246</v>
      </c>
      <c r="B98" s="94">
        <v>0</v>
      </c>
      <c r="C98" s="94"/>
      <c r="D98" s="107">
        <v>0</v>
      </c>
      <c r="E98" s="243">
        <v>0</v>
      </c>
      <c r="F98" s="243"/>
      <c r="G98" s="107">
        <v>0</v>
      </c>
      <c r="H98" s="243">
        <v>0</v>
      </c>
      <c r="I98" s="243"/>
      <c r="J98" s="107">
        <v>0</v>
      </c>
      <c r="K98" s="243">
        <v>0</v>
      </c>
      <c r="L98" s="243"/>
      <c r="M98" s="107">
        <v>0</v>
      </c>
      <c r="N98" s="191">
        <f t="shared" si="112"/>
        <v>0</v>
      </c>
      <c r="O98" s="407"/>
      <c r="P98" s="194">
        <f t="shared" si="113"/>
        <v>0</v>
      </c>
      <c r="Q98" s="49"/>
      <c r="R98" s="321" t="s">
        <v>246</v>
      </c>
      <c r="S98" s="94">
        <v>0</v>
      </c>
      <c r="T98" s="94"/>
      <c r="U98" s="107">
        <v>0</v>
      </c>
      <c r="V98" s="243">
        <v>0</v>
      </c>
      <c r="W98" s="243"/>
      <c r="X98" s="107">
        <v>0</v>
      </c>
      <c r="Y98" s="243">
        <v>0</v>
      </c>
      <c r="Z98" s="243"/>
      <c r="AA98" s="107">
        <v>0</v>
      </c>
      <c r="AB98" s="243">
        <v>0</v>
      </c>
      <c r="AC98" s="243"/>
      <c r="AD98" s="107">
        <v>0</v>
      </c>
      <c r="AE98" s="191">
        <f t="shared" si="110"/>
        <v>0</v>
      </c>
      <c r="AF98" s="191"/>
      <c r="AG98" s="191">
        <f t="shared" si="111"/>
        <v>0</v>
      </c>
      <c r="AH98" s="49"/>
      <c r="AI98" s="322" t="s">
        <v>246</v>
      </c>
      <c r="AJ98" s="94">
        <v>0</v>
      </c>
      <c r="AK98" s="107">
        <v>0</v>
      </c>
      <c r="AL98" s="243">
        <v>0</v>
      </c>
      <c r="AM98" s="107">
        <v>0</v>
      </c>
      <c r="AN98" s="268">
        <f t="shared" si="115"/>
        <v>0</v>
      </c>
      <c r="AO98" s="243">
        <v>0</v>
      </c>
      <c r="AP98" s="94">
        <v>0</v>
      </c>
      <c r="AQ98" s="242">
        <v>0</v>
      </c>
      <c r="AR98" s="323"/>
      <c r="AS98" s="322" t="s">
        <v>246</v>
      </c>
      <c r="AT98" s="69">
        <v>0</v>
      </c>
      <c r="AU98" s="69">
        <v>0</v>
      </c>
      <c r="AV98" s="69">
        <v>0</v>
      </c>
      <c r="AW98" s="181">
        <v>0</v>
      </c>
    </row>
    <row r="99" spans="1:49" ht="12" customHeight="1">
      <c r="A99" s="254" t="s">
        <v>43</v>
      </c>
      <c r="B99" s="94">
        <v>673</v>
      </c>
      <c r="C99" s="94"/>
      <c r="D99" s="107">
        <v>363</v>
      </c>
      <c r="E99" s="243">
        <v>532</v>
      </c>
      <c r="F99" s="243"/>
      <c r="G99" s="107">
        <v>272</v>
      </c>
      <c r="H99" s="243">
        <v>448</v>
      </c>
      <c r="I99" s="243"/>
      <c r="J99" s="107">
        <v>228</v>
      </c>
      <c r="K99" s="243">
        <v>551</v>
      </c>
      <c r="L99" s="243"/>
      <c r="M99" s="107">
        <v>290</v>
      </c>
      <c r="N99" s="191">
        <f t="shared" si="112"/>
        <v>2204</v>
      </c>
      <c r="O99" s="407"/>
      <c r="P99" s="194">
        <f t="shared" si="113"/>
        <v>1153</v>
      </c>
      <c r="Q99" s="49"/>
      <c r="R99" s="315" t="s">
        <v>43</v>
      </c>
      <c r="S99" s="243">
        <v>84</v>
      </c>
      <c r="T99" s="243"/>
      <c r="U99" s="107">
        <v>41</v>
      </c>
      <c r="V99" s="243">
        <v>41</v>
      </c>
      <c r="W99" s="243"/>
      <c r="X99" s="107">
        <v>13</v>
      </c>
      <c r="Y99" s="243">
        <v>38</v>
      </c>
      <c r="Z99" s="243"/>
      <c r="AA99" s="107">
        <v>17</v>
      </c>
      <c r="AB99" s="243">
        <v>84</v>
      </c>
      <c r="AC99" s="243"/>
      <c r="AD99" s="107">
        <v>46</v>
      </c>
      <c r="AE99" s="191">
        <f t="shared" si="110"/>
        <v>247</v>
      </c>
      <c r="AF99" s="191"/>
      <c r="AG99" s="191">
        <f t="shared" si="111"/>
        <v>117</v>
      </c>
      <c r="AH99" s="49"/>
      <c r="AI99" s="270" t="s">
        <v>43</v>
      </c>
      <c r="AJ99" s="255">
        <v>19</v>
      </c>
      <c r="AK99" s="255">
        <v>19</v>
      </c>
      <c r="AL99" s="255">
        <v>19</v>
      </c>
      <c r="AM99" s="255">
        <v>21</v>
      </c>
      <c r="AN99" s="268">
        <f t="shared" si="115"/>
        <v>78</v>
      </c>
      <c r="AO99" s="107">
        <v>41</v>
      </c>
      <c r="AP99" s="107">
        <v>8</v>
      </c>
      <c r="AQ99" s="358">
        <v>12</v>
      </c>
      <c r="AR99" s="306"/>
      <c r="AS99" s="270" t="s">
        <v>43</v>
      </c>
      <c r="AT99" s="69">
        <v>63</v>
      </c>
      <c r="AU99" s="69">
        <v>25</v>
      </c>
      <c r="AV99" s="69">
        <v>12</v>
      </c>
      <c r="AW99" s="181">
        <v>7</v>
      </c>
    </row>
    <row r="100" spans="1:49" ht="12" customHeight="1" thickBot="1">
      <c r="A100" s="286" t="s">
        <v>247</v>
      </c>
      <c r="B100" s="168">
        <v>222</v>
      </c>
      <c r="C100" s="168"/>
      <c r="D100" s="274">
        <v>107</v>
      </c>
      <c r="E100" s="278">
        <v>185</v>
      </c>
      <c r="F100" s="278"/>
      <c r="G100" s="274">
        <v>88</v>
      </c>
      <c r="H100" s="278">
        <v>166</v>
      </c>
      <c r="I100" s="278"/>
      <c r="J100" s="274">
        <v>87</v>
      </c>
      <c r="K100" s="278">
        <v>268</v>
      </c>
      <c r="L100" s="278"/>
      <c r="M100" s="274">
        <v>129</v>
      </c>
      <c r="N100" s="188">
        <f t="shared" si="112"/>
        <v>841</v>
      </c>
      <c r="O100" s="562"/>
      <c r="P100" s="189">
        <f t="shared" si="113"/>
        <v>411</v>
      </c>
      <c r="Q100" s="49"/>
      <c r="R100" s="315" t="s">
        <v>247</v>
      </c>
      <c r="S100" s="243">
        <v>19</v>
      </c>
      <c r="T100" s="243"/>
      <c r="U100" s="107">
        <v>4</v>
      </c>
      <c r="V100" s="243">
        <v>10</v>
      </c>
      <c r="W100" s="243"/>
      <c r="X100" s="107">
        <v>4</v>
      </c>
      <c r="Y100" s="243">
        <v>11</v>
      </c>
      <c r="Z100" s="243"/>
      <c r="AA100" s="107">
        <v>2</v>
      </c>
      <c r="AB100" s="243">
        <v>56</v>
      </c>
      <c r="AC100" s="243"/>
      <c r="AD100" s="107">
        <v>25</v>
      </c>
      <c r="AE100" s="94">
        <f t="shared" ref="AE100" si="116">+S100+V100+Y100+AB100</f>
        <v>96</v>
      </c>
      <c r="AF100" s="94"/>
      <c r="AG100" s="94">
        <f t="shared" ref="AG100" si="117">+U100+X100+AA100+AD100</f>
        <v>35</v>
      </c>
      <c r="AH100" s="49"/>
      <c r="AI100" s="273" t="s">
        <v>247</v>
      </c>
      <c r="AJ100" s="274">
        <v>6</v>
      </c>
      <c r="AK100" s="274">
        <v>6</v>
      </c>
      <c r="AL100" s="274">
        <v>6</v>
      </c>
      <c r="AM100" s="274">
        <v>7</v>
      </c>
      <c r="AN100" s="324">
        <f t="shared" si="115"/>
        <v>25</v>
      </c>
      <c r="AO100" s="274">
        <v>23</v>
      </c>
      <c r="AP100" s="274">
        <v>4</v>
      </c>
      <c r="AQ100" s="313">
        <v>6</v>
      </c>
      <c r="AR100" s="306"/>
      <c r="AS100" s="273" t="s">
        <v>247</v>
      </c>
      <c r="AT100" s="249">
        <v>44</v>
      </c>
      <c r="AU100" s="249">
        <v>15</v>
      </c>
      <c r="AV100" s="249">
        <v>4</v>
      </c>
      <c r="AW100" s="314">
        <v>2</v>
      </c>
    </row>
    <row r="101" spans="1:49" ht="12" customHeight="1">
      <c r="A101" s="478" t="s">
        <v>301</v>
      </c>
      <c r="B101" s="478"/>
      <c r="C101" s="478"/>
      <c r="D101" s="478"/>
      <c r="E101" s="478"/>
      <c r="F101" s="478"/>
      <c r="G101" s="478"/>
      <c r="H101" s="478"/>
      <c r="I101" s="478"/>
      <c r="J101" s="478"/>
      <c r="K101" s="478"/>
      <c r="L101" s="478"/>
      <c r="M101" s="478"/>
      <c r="N101" s="478"/>
      <c r="O101" s="478"/>
      <c r="P101" s="478"/>
      <c r="Q101" s="224"/>
      <c r="R101" s="478" t="s">
        <v>302</v>
      </c>
      <c r="S101" s="478"/>
      <c r="T101" s="478"/>
      <c r="U101" s="478"/>
      <c r="V101" s="478"/>
      <c r="W101" s="478"/>
      <c r="X101" s="478"/>
      <c r="Y101" s="478"/>
      <c r="Z101" s="478"/>
      <c r="AA101" s="478"/>
      <c r="AB101" s="478"/>
      <c r="AC101" s="478"/>
      <c r="AD101" s="478"/>
      <c r="AE101" s="478"/>
      <c r="AF101" s="478"/>
      <c r="AG101" s="478"/>
      <c r="AH101" s="28"/>
      <c r="AI101" s="478" t="s">
        <v>348</v>
      </c>
      <c r="AJ101" s="478"/>
      <c r="AK101" s="478"/>
      <c r="AL101" s="478"/>
      <c r="AM101" s="478"/>
      <c r="AN101" s="478"/>
      <c r="AO101" s="478"/>
      <c r="AP101" s="478"/>
      <c r="AQ101" s="478"/>
      <c r="AR101" s="224"/>
      <c r="AS101" s="512" t="s">
        <v>352</v>
      </c>
      <c r="AT101" s="478"/>
      <c r="AU101" s="478"/>
      <c r="AV101" s="478"/>
      <c r="AW101" s="478"/>
    </row>
    <row r="102" spans="1:49" ht="12" customHeight="1" thickBot="1">
      <c r="A102" s="487" t="s">
        <v>22</v>
      </c>
      <c r="B102" s="487"/>
      <c r="C102" s="487"/>
      <c r="D102" s="487"/>
      <c r="E102" s="487"/>
      <c r="F102" s="487"/>
      <c r="G102" s="487"/>
      <c r="H102" s="487"/>
      <c r="I102" s="487"/>
      <c r="J102" s="487"/>
      <c r="K102" s="487"/>
      <c r="L102" s="487"/>
      <c r="M102" s="487"/>
      <c r="N102" s="487"/>
      <c r="O102" s="487"/>
      <c r="P102" s="487"/>
      <c r="Q102" s="30"/>
      <c r="R102" s="487" t="s">
        <v>22</v>
      </c>
      <c r="S102" s="487"/>
      <c r="T102" s="487"/>
      <c r="U102" s="487"/>
      <c r="V102" s="487"/>
      <c r="W102" s="487"/>
      <c r="X102" s="487"/>
      <c r="Y102" s="487"/>
      <c r="Z102" s="487"/>
      <c r="AA102" s="487"/>
      <c r="AB102" s="487"/>
      <c r="AC102" s="487"/>
      <c r="AD102" s="487"/>
      <c r="AE102" s="487"/>
      <c r="AF102" s="487"/>
      <c r="AG102" s="487"/>
      <c r="AH102" s="224"/>
      <c r="AI102" s="487" t="s">
        <v>22</v>
      </c>
      <c r="AJ102" s="487"/>
      <c r="AK102" s="487"/>
      <c r="AL102" s="487"/>
      <c r="AM102" s="487"/>
      <c r="AN102" s="487"/>
      <c r="AO102" s="487"/>
      <c r="AP102" s="487"/>
      <c r="AQ102" s="487"/>
      <c r="AR102" s="30"/>
      <c r="AS102" s="511" t="s">
        <v>22</v>
      </c>
      <c r="AT102" s="487"/>
      <c r="AU102" s="487"/>
      <c r="AV102" s="487"/>
      <c r="AW102" s="487"/>
    </row>
    <row r="103" spans="1:49" ht="12" customHeight="1">
      <c r="A103" s="508" t="s">
        <v>137</v>
      </c>
      <c r="B103" s="495" t="s">
        <v>199</v>
      </c>
      <c r="C103" s="495"/>
      <c r="D103" s="495"/>
      <c r="E103" s="495" t="s">
        <v>200</v>
      </c>
      <c r="F103" s="495"/>
      <c r="G103" s="495"/>
      <c r="H103" s="495" t="s">
        <v>201</v>
      </c>
      <c r="I103" s="495"/>
      <c r="J103" s="495"/>
      <c r="K103" s="495" t="s">
        <v>202</v>
      </c>
      <c r="L103" s="495"/>
      <c r="M103" s="495"/>
      <c r="N103" s="495" t="s">
        <v>7</v>
      </c>
      <c r="O103" s="559"/>
      <c r="P103" s="505"/>
      <c r="Q103" s="280"/>
      <c r="R103" s="508" t="s">
        <v>137</v>
      </c>
      <c r="S103" s="495" t="s">
        <v>199</v>
      </c>
      <c r="T103" s="495"/>
      <c r="U103" s="495"/>
      <c r="V103" s="495" t="s">
        <v>200</v>
      </c>
      <c r="W103" s="495"/>
      <c r="X103" s="495"/>
      <c r="Y103" s="495" t="s">
        <v>201</v>
      </c>
      <c r="Z103" s="495"/>
      <c r="AA103" s="495"/>
      <c r="AB103" s="495" t="s">
        <v>202</v>
      </c>
      <c r="AC103" s="495"/>
      <c r="AD103" s="495"/>
      <c r="AE103" s="495" t="s">
        <v>7</v>
      </c>
      <c r="AF103" s="559"/>
      <c r="AG103" s="505"/>
      <c r="AH103" s="280"/>
      <c r="AI103" s="508" t="s">
        <v>137</v>
      </c>
      <c r="AJ103" s="510" t="s">
        <v>203</v>
      </c>
      <c r="AK103" s="510"/>
      <c r="AL103" s="510"/>
      <c r="AM103" s="510"/>
      <c r="AN103" s="510"/>
      <c r="AO103" s="495" t="s">
        <v>204</v>
      </c>
      <c r="AP103" s="495"/>
      <c r="AQ103" s="463" t="s">
        <v>205</v>
      </c>
      <c r="AR103" s="59"/>
      <c r="AS103" s="508" t="s">
        <v>137</v>
      </c>
      <c r="AT103" s="529" t="s">
        <v>298</v>
      </c>
      <c r="AU103" s="529"/>
      <c r="AV103" s="529"/>
      <c r="AW103" s="530"/>
    </row>
    <row r="104" spans="1:49" ht="56.25" customHeight="1">
      <c r="A104" s="509"/>
      <c r="B104" s="134" t="s">
        <v>154</v>
      </c>
      <c r="C104" s="134"/>
      <c r="D104" s="134" t="s">
        <v>155</v>
      </c>
      <c r="E104" s="134" t="s">
        <v>154</v>
      </c>
      <c r="F104" s="134"/>
      <c r="G104" s="134" t="s">
        <v>155</v>
      </c>
      <c r="H104" s="134" t="s">
        <v>154</v>
      </c>
      <c r="I104" s="134"/>
      <c r="J104" s="134" t="s">
        <v>155</v>
      </c>
      <c r="K104" s="134" t="s">
        <v>154</v>
      </c>
      <c r="L104" s="134"/>
      <c r="M104" s="134" t="s">
        <v>155</v>
      </c>
      <c r="N104" s="134" t="s">
        <v>154</v>
      </c>
      <c r="O104" s="560"/>
      <c r="P104" s="9" t="s">
        <v>155</v>
      </c>
      <c r="Q104" s="41"/>
      <c r="R104" s="509"/>
      <c r="S104" s="134" t="s">
        <v>154</v>
      </c>
      <c r="T104" s="134"/>
      <c r="U104" s="134" t="s">
        <v>155</v>
      </c>
      <c r="V104" s="134" t="s">
        <v>154</v>
      </c>
      <c r="W104" s="134"/>
      <c r="X104" s="134" t="s">
        <v>155</v>
      </c>
      <c r="Y104" s="134" t="s">
        <v>154</v>
      </c>
      <c r="Z104" s="134"/>
      <c r="AA104" s="134" t="s">
        <v>155</v>
      </c>
      <c r="AB104" s="134" t="s">
        <v>154</v>
      </c>
      <c r="AC104" s="134"/>
      <c r="AD104" s="134" t="s">
        <v>155</v>
      </c>
      <c r="AE104" s="134" t="s">
        <v>154</v>
      </c>
      <c r="AF104" s="560"/>
      <c r="AG104" s="9" t="s">
        <v>155</v>
      </c>
      <c r="AH104" s="41"/>
      <c r="AI104" s="509"/>
      <c r="AJ104" s="228" t="s">
        <v>199</v>
      </c>
      <c r="AK104" s="228" t="s">
        <v>200</v>
      </c>
      <c r="AL104" s="228" t="s">
        <v>201</v>
      </c>
      <c r="AM104" s="228" t="s">
        <v>202</v>
      </c>
      <c r="AN104" s="134" t="s">
        <v>406</v>
      </c>
      <c r="AO104" s="227" t="s">
        <v>464</v>
      </c>
      <c r="AP104" s="136" t="s">
        <v>453</v>
      </c>
      <c r="AQ104" s="464"/>
      <c r="AR104" s="59"/>
      <c r="AS104" s="509"/>
      <c r="AT104" s="43" t="s">
        <v>299</v>
      </c>
      <c r="AU104" s="43" t="s">
        <v>300</v>
      </c>
      <c r="AV104" s="43" t="s">
        <v>19</v>
      </c>
      <c r="AW104" s="309" t="s">
        <v>300</v>
      </c>
    </row>
    <row r="105" spans="1:49" ht="12" customHeight="1">
      <c r="A105" s="145" t="s">
        <v>166</v>
      </c>
      <c r="B105" s="94"/>
      <c r="C105" s="94"/>
      <c r="D105" s="243"/>
      <c r="E105" s="243"/>
      <c r="F105" s="243"/>
      <c r="G105" s="243"/>
      <c r="H105" s="243"/>
      <c r="I105" s="243"/>
      <c r="J105" s="243"/>
      <c r="K105" s="243"/>
      <c r="L105" s="243"/>
      <c r="M105" s="243"/>
      <c r="N105" s="191"/>
      <c r="O105" s="407"/>
      <c r="P105" s="194"/>
      <c r="Q105" s="49"/>
      <c r="R105" s="145" t="s">
        <v>166</v>
      </c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345"/>
      <c r="AF105" s="565"/>
      <c r="AG105" s="346"/>
      <c r="AH105" s="49"/>
      <c r="AI105" s="145" t="s">
        <v>166</v>
      </c>
      <c r="AJ105" s="268"/>
      <c r="AK105" s="268"/>
      <c r="AL105" s="268"/>
      <c r="AM105" s="268"/>
      <c r="AN105" s="255"/>
      <c r="AO105" s="268"/>
      <c r="AP105" s="268"/>
      <c r="AQ105" s="269"/>
      <c r="AR105" s="310"/>
      <c r="AS105" s="145" t="s">
        <v>166</v>
      </c>
      <c r="AT105" s="268"/>
      <c r="AU105" s="268"/>
      <c r="AV105" s="268"/>
      <c r="AW105" s="311"/>
    </row>
    <row r="106" spans="1:49" ht="12" customHeight="1">
      <c r="A106" s="254" t="s">
        <v>251</v>
      </c>
      <c r="B106" s="94">
        <v>724</v>
      </c>
      <c r="C106" s="94"/>
      <c r="D106" s="107">
        <v>366</v>
      </c>
      <c r="E106" s="243">
        <v>648</v>
      </c>
      <c r="F106" s="243"/>
      <c r="G106" s="107">
        <v>285</v>
      </c>
      <c r="H106" s="243">
        <v>573</v>
      </c>
      <c r="I106" s="243"/>
      <c r="J106" s="107">
        <v>273</v>
      </c>
      <c r="K106" s="243">
        <v>703</v>
      </c>
      <c r="L106" s="243"/>
      <c r="M106" s="107">
        <v>313</v>
      </c>
      <c r="N106" s="191">
        <f t="shared" ref="N106" si="118">+B106+E106+H106+K106</f>
        <v>2648</v>
      </c>
      <c r="O106" s="407"/>
      <c r="P106" s="194">
        <f t="shared" ref="P106" si="119">+D106+G106+J106+M106</f>
        <v>1237</v>
      </c>
      <c r="Q106" s="49"/>
      <c r="R106" s="254" t="s">
        <v>251</v>
      </c>
      <c r="S106" s="243">
        <v>19</v>
      </c>
      <c r="T106" s="243"/>
      <c r="U106" s="107">
        <v>5</v>
      </c>
      <c r="V106" s="243">
        <v>15</v>
      </c>
      <c r="W106" s="243"/>
      <c r="X106" s="107">
        <v>5</v>
      </c>
      <c r="Y106" s="243">
        <v>7</v>
      </c>
      <c r="Z106" s="243"/>
      <c r="AA106" s="107">
        <v>4</v>
      </c>
      <c r="AB106" s="243">
        <v>102</v>
      </c>
      <c r="AC106" s="243"/>
      <c r="AD106" s="107">
        <v>38</v>
      </c>
      <c r="AE106" s="191">
        <f t="shared" ref="AE106:AE141" si="120">+S106+V106+Y106+AB106</f>
        <v>143</v>
      </c>
      <c r="AF106" s="407"/>
      <c r="AG106" s="194">
        <f t="shared" ref="AG106:AG142" si="121">+U106+X106+AA106+AD106</f>
        <v>52</v>
      </c>
      <c r="AH106" s="49"/>
      <c r="AI106" s="270" t="s">
        <v>251</v>
      </c>
      <c r="AJ106" s="107">
        <v>21</v>
      </c>
      <c r="AK106" s="107">
        <v>20</v>
      </c>
      <c r="AL106" s="107">
        <v>18</v>
      </c>
      <c r="AM106" s="107">
        <v>19</v>
      </c>
      <c r="AN106" s="345">
        <f>SUM(AJ106:AM106)</f>
        <v>78</v>
      </c>
      <c r="AO106" s="107">
        <v>74</v>
      </c>
      <c r="AP106" s="107">
        <v>3</v>
      </c>
      <c r="AQ106" s="358">
        <v>17</v>
      </c>
      <c r="AR106" s="306"/>
      <c r="AS106" s="270" t="s">
        <v>251</v>
      </c>
      <c r="AT106" s="69">
        <v>111</v>
      </c>
      <c r="AU106" s="69">
        <v>36</v>
      </c>
      <c r="AV106" s="69">
        <v>16</v>
      </c>
      <c r="AW106" s="181">
        <v>8</v>
      </c>
    </row>
    <row r="107" spans="1:49" ht="12" customHeight="1">
      <c r="A107" s="254" t="s">
        <v>252</v>
      </c>
      <c r="B107" s="94">
        <v>3606</v>
      </c>
      <c r="C107" s="94"/>
      <c r="D107" s="107">
        <v>1786</v>
      </c>
      <c r="E107" s="243">
        <v>3389</v>
      </c>
      <c r="F107" s="243"/>
      <c r="G107" s="107">
        <v>1785</v>
      </c>
      <c r="H107" s="243">
        <v>2849</v>
      </c>
      <c r="I107" s="243"/>
      <c r="J107" s="107">
        <v>1528</v>
      </c>
      <c r="K107" s="243">
        <v>2864</v>
      </c>
      <c r="L107" s="243"/>
      <c r="M107" s="107">
        <v>1503</v>
      </c>
      <c r="N107" s="191">
        <f t="shared" ref="N107:N141" si="122">+B107+E107+H107+K107</f>
        <v>12708</v>
      </c>
      <c r="O107" s="407"/>
      <c r="P107" s="194">
        <f t="shared" ref="P107:P142" si="123">+D107+G107+J107+M107</f>
        <v>6602</v>
      </c>
      <c r="Q107" s="49"/>
      <c r="R107" s="254" t="s">
        <v>252</v>
      </c>
      <c r="S107" s="243">
        <v>298</v>
      </c>
      <c r="T107" s="243"/>
      <c r="U107" s="107">
        <v>102</v>
      </c>
      <c r="V107" s="243">
        <v>222</v>
      </c>
      <c r="W107" s="243"/>
      <c r="X107" s="107">
        <v>102</v>
      </c>
      <c r="Y107" s="243">
        <v>149</v>
      </c>
      <c r="Z107" s="243"/>
      <c r="AA107" s="107">
        <v>77</v>
      </c>
      <c r="AB107" s="243">
        <v>287</v>
      </c>
      <c r="AC107" s="243"/>
      <c r="AD107" s="107">
        <v>163</v>
      </c>
      <c r="AE107" s="191">
        <f t="shared" si="120"/>
        <v>956</v>
      </c>
      <c r="AF107" s="407"/>
      <c r="AG107" s="194">
        <f t="shared" si="121"/>
        <v>444</v>
      </c>
      <c r="AH107" s="49"/>
      <c r="AI107" s="270" t="s">
        <v>252</v>
      </c>
      <c r="AJ107" s="107">
        <v>88</v>
      </c>
      <c r="AK107" s="107">
        <v>80</v>
      </c>
      <c r="AL107" s="107">
        <v>71</v>
      </c>
      <c r="AM107" s="107">
        <v>81</v>
      </c>
      <c r="AN107" s="345">
        <f t="shared" ref="AN107:AN142" si="124">SUM(AJ107:AM107)</f>
        <v>320</v>
      </c>
      <c r="AO107" s="107">
        <v>306</v>
      </c>
      <c r="AP107" s="107">
        <v>58</v>
      </c>
      <c r="AQ107" s="358">
        <v>70</v>
      </c>
      <c r="AR107" s="306"/>
      <c r="AS107" s="270" t="s">
        <v>252</v>
      </c>
      <c r="AT107" s="69">
        <v>524</v>
      </c>
      <c r="AU107" s="69">
        <v>227</v>
      </c>
      <c r="AV107" s="69">
        <v>50</v>
      </c>
      <c r="AW107" s="181">
        <v>29</v>
      </c>
    </row>
    <row r="108" spans="1:49" ht="12" customHeight="1">
      <c r="A108" s="254" t="s">
        <v>253</v>
      </c>
      <c r="B108" s="94">
        <v>229</v>
      </c>
      <c r="C108" s="94"/>
      <c r="D108" s="107">
        <v>122</v>
      </c>
      <c r="E108" s="243">
        <v>213</v>
      </c>
      <c r="F108" s="243"/>
      <c r="G108" s="107">
        <v>110</v>
      </c>
      <c r="H108" s="243">
        <v>206</v>
      </c>
      <c r="I108" s="243"/>
      <c r="J108" s="107">
        <v>108</v>
      </c>
      <c r="K108" s="243">
        <v>170</v>
      </c>
      <c r="L108" s="243"/>
      <c r="M108" s="107">
        <v>81</v>
      </c>
      <c r="N108" s="191">
        <f t="shared" si="122"/>
        <v>818</v>
      </c>
      <c r="O108" s="407"/>
      <c r="P108" s="194">
        <f t="shared" si="123"/>
        <v>421</v>
      </c>
      <c r="Q108" s="49"/>
      <c r="R108" s="254" t="s">
        <v>253</v>
      </c>
      <c r="S108" s="243">
        <v>23</v>
      </c>
      <c r="T108" s="243"/>
      <c r="U108" s="107">
        <v>7</v>
      </c>
      <c r="V108" s="243">
        <v>13</v>
      </c>
      <c r="W108" s="243"/>
      <c r="X108" s="107">
        <v>7</v>
      </c>
      <c r="Y108" s="243">
        <v>17</v>
      </c>
      <c r="Z108" s="243"/>
      <c r="AA108" s="107">
        <v>9</v>
      </c>
      <c r="AB108" s="243">
        <v>56</v>
      </c>
      <c r="AC108" s="243"/>
      <c r="AD108" s="107">
        <v>28</v>
      </c>
      <c r="AE108" s="191">
        <f t="shared" si="120"/>
        <v>109</v>
      </c>
      <c r="AF108" s="407"/>
      <c r="AG108" s="194">
        <f t="shared" si="121"/>
        <v>51</v>
      </c>
      <c r="AH108" s="49"/>
      <c r="AI108" s="270" t="s">
        <v>253</v>
      </c>
      <c r="AJ108" s="107">
        <v>6</v>
      </c>
      <c r="AK108" s="107">
        <v>7</v>
      </c>
      <c r="AL108" s="107">
        <v>6</v>
      </c>
      <c r="AM108" s="107">
        <v>5</v>
      </c>
      <c r="AN108" s="345">
        <f t="shared" si="124"/>
        <v>24</v>
      </c>
      <c r="AO108" s="107">
        <v>22</v>
      </c>
      <c r="AP108" s="107">
        <v>6</v>
      </c>
      <c r="AQ108" s="358">
        <v>7</v>
      </c>
      <c r="AR108" s="306"/>
      <c r="AS108" s="270" t="s">
        <v>253</v>
      </c>
      <c r="AT108" s="69">
        <v>21</v>
      </c>
      <c r="AU108" s="69">
        <v>10</v>
      </c>
      <c r="AV108" s="69">
        <v>6</v>
      </c>
      <c r="AW108" s="181">
        <v>1</v>
      </c>
    </row>
    <row r="109" spans="1:49" ht="12" customHeight="1">
      <c r="A109" s="254" t="s">
        <v>254</v>
      </c>
      <c r="B109" s="94">
        <v>369</v>
      </c>
      <c r="C109" s="94"/>
      <c r="D109" s="107">
        <v>186</v>
      </c>
      <c r="E109" s="243">
        <v>346</v>
      </c>
      <c r="F109" s="243"/>
      <c r="G109" s="107">
        <v>154</v>
      </c>
      <c r="H109" s="243">
        <v>405</v>
      </c>
      <c r="I109" s="243"/>
      <c r="J109" s="107">
        <v>202</v>
      </c>
      <c r="K109" s="243">
        <v>469</v>
      </c>
      <c r="L109" s="243"/>
      <c r="M109" s="107">
        <v>228</v>
      </c>
      <c r="N109" s="191">
        <f t="shared" si="122"/>
        <v>1589</v>
      </c>
      <c r="O109" s="407"/>
      <c r="P109" s="194">
        <f t="shared" si="123"/>
        <v>770</v>
      </c>
      <c r="Q109" s="49"/>
      <c r="R109" s="254" t="s">
        <v>254</v>
      </c>
      <c r="S109" s="243">
        <v>11</v>
      </c>
      <c r="T109" s="243"/>
      <c r="U109" s="107">
        <v>6</v>
      </c>
      <c r="V109" s="243">
        <v>8</v>
      </c>
      <c r="W109" s="243"/>
      <c r="X109" s="107">
        <v>6</v>
      </c>
      <c r="Y109" s="243">
        <v>16</v>
      </c>
      <c r="Z109" s="243"/>
      <c r="AA109" s="107">
        <v>9</v>
      </c>
      <c r="AB109" s="243">
        <v>65</v>
      </c>
      <c r="AC109" s="243"/>
      <c r="AD109" s="107">
        <v>37</v>
      </c>
      <c r="AE109" s="191">
        <f t="shared" si="120"/>
        <v>100</v>
      </c>
      <c r="AF109" s="407"/>
      <c r="AG109" s="194">
        <f t="shared" si="121"/>
        <v>58</v>
      </c>
      <c r="AH109" s="49"/>
      <c r="AI109" s="270" t="s">
        <v>254</v>
      </c>
      <c r="AJ109" s="107">
        <v>14</v>
      </c>
      <c r="AK109" s="107">
        <v>13</v>
      </c>
      <c r="AL109" s="107">
        <v>13</v>
      </c>
      <c r="AM109" s="107">
        <v>14</v>
      </c>
      <c r="AN109" s="345">
        <f t="shared" si="124"/>
        <v>54</v>
      </c>
      <c r="AO109" s="107">
        <v>45</v>
      </c>
      <c r="AP109" s="107">
        <v>9</v>
      </c>
      <c r="AQ109" s="358">
        <v>16</v>
      </c>
      <c r="AR109" s="306"/>
      <c r="AS109" s="270" t="s">
        <v>254</v>
      </c>
      <c r="AT109" s="69">
        <v>87</v>
      </c>
      <c r="AU109" s="69">
        <v>25</v>
      </c>
      <c r="AV109" s="69">
        <v>16</v>
      </c>
      <c r="AW109" s="181">
        <v>3</v>
      </c>
    </row>
    <row r="110" spans="1:49" ht="12" customHeight="1">
      <c r="A110" s="254" t="s">
        <v>255</v>
      </c>
      <c r="B110" s="94">
        <v>268</v>
      </c>
      <c r="C110" s="94"/>
      <c r="D110" s="107">
        <v>135</v>
      </c>
      <c r="E110" s="243">
        <v>216</v>
      </c>
      <c r="F110" s="243"/>
      <c r="G110" s="107">
        <v>120</v>
      </c>
      <c r="H110" s="243">
        <v>181</v>
      </c>
      <c r="I110" s="243"/>
      <c r="J110" s="107">
        <v>97</v>
      </c>
      <c r="K110" s="243">
        <v>103</v>
      </c>
      <c r="L110" s="243"/>
      <c r="M110" s="107">
        <v>56</v>
      </c>
      <c r="N110" s="191">
        <f t="shared" si="122"/>
        <v>768</v>
      </c>
      <c r="O110" s="407"/>
      <c r="P110" s="194">
        <f t="shared" si="123"/>
        <v>408</v>
      </c>
      <c r="Q110" s="49"/>
      <c r="R110" s="254" t="s">
        <v>255</v>
      </c>
      <c r="S110" s="243">
        <v>51</v>
      </c>
      <c r="T110" s="243"/>
      <c r="U110" s="107">
        <v>26</v>
      </c>
      <c r="V110" s="243">
        <v>36</v>
      </c>
      <c r="W110" s="243"/>
      <c r="X110" s="107">
        <v>26</v>
      </c>
      <c r="Y110" s="243">
        <v>24</v>
      </c>
      <c r="Z110" s="243"/>
      <c r="AA110" s="107">
        <v>12</v>
      </c>
      <c r="AB110" s="243">
        <v>1</v>
      </c>
      <c r="AC110" s="243"/>
      <c r="AD110" s="107">
        <v>1</v>
      </c>
      <c r="AE110" s="191">
        <f t="shared" si="120"/>
        <v>112</v>
      </c>
      <c r="AF110" s="407"/>
      <c r="AG110" s="194">
        <f t="shared" si="121"/>
        <v>65</v>
      </c>
      <c r="AH110" s="49"/>
      <c r="AI110" s="270" t="s">
        <v>255</v>
      </c>
      <c r="AJ110" s="107">
        <v>5</v>
      </c>
      <c r="AK110" s="107">
        <v>5</v>
      </c>
      <c r="AL110" s="107">
        <v>5</v>
      </c>
      <c r="AM110" s="107">
        <v>3</v>
      </c>
      <c r="AN110" s="345">
        <f t="shared" si="124"/>
        <v>18</v>
      </c>
      <c r="AO110" s="107">
        <v>18</v>
      </c>
      <c r="AP110" s="107">
        <v>0</v>
      </c>
      <c r="AQ110" s="358">
        <v>6</v>
      </c>
      <c r="AR110" s="306"/>
      <c r="AS110" s="270" t="s">
        <v>255</v>
      </c>
      <c r="AT110" s="69">
        <v>30</v>
      </c>
      <c r="AU110" s="69">
        <v>12</v>
      </c>
      <c r="AV110" s="69">
        <v>3</v>
      </c>
      <c r="AW110" s="181">
        <v>1</v>
      </c>
    </row>
    <row r="111" spans="1:49" ht="12" customHeight="1">
      <c r="A111" s="254" t="s">
        <v>44</v>
      </c>
      <c r="B111" s="94">
        <v>49</v>
      </c>
      <c r="C111" s="94"/>
      <c r="D111" s="107">
        <v>26</v>
      </c>
      <c r="E111" s="243">
        <v>40</v>
      </c>
      <c r="F111" s="243"/>
      <c r="G111" s="107">
        <v>14</v>
      </c>
      <c r="H111" s="243">
        <v>27</v>
      </c>
      <c r="I111" s="243"/>
      <c r="J111" s="107">
        <v>12</v>
      </c>
      <c r="K111" s="243">
        <v>79</v>
      </c>
      <c r="L111" s="243"/>
      <c r="M111" s="107">
        <v>43</v>
      </c>
      <c r="N111" s="191">
        <f t="shared" si="122"/>
        <v>195</v>
      </c>
      <c r="O111" s="407"/>
      <c r="P111" s="194">
        <f t="shared" si="123"/>
        <v>95</v>
      </c>
      <c r="Q111" s="49"/>
      <c r="R111" s="254" t="s">
        <v>44</v>
      </c>
      <c r="S111" s="243">
        <v>1</v>
      </c>
      <c r="T111" s="243"/>
      <c r="U111" s="107">
        <v>0</v>
      </c>
      <c r="V111" s="243">
        <v>0</v>
      </c>
      <c r="W111" s="243"/>
      <c r="X111" s="107">
        <v>0</v>
      </c>
      <c r="Y111" s="243">
        <v>1</v>
      </c>
      <c r="Z111" s="243"/>
      <c r="AA111" s="107">
        <v>0</v>
      </c>
      <c r="AB111" s="243">
        <v>3</v>
      </c>
      <c r="AC111" s="243"/>
      <c r="AD111" s="107">
        <v>2</v>
      </c>
      <c r="AE111" s="191">
        <f t="shared" si="120"/>
        <v>5</v>
      </c>
      <c r="AF111" s="407"/>
      <c r="AG111" s="194">
        <f t="shared" si="121"/>
        <v>2</v>
      </c>
      <c r="AH111" s="49"/>
      <c r="AI111" s="270" t="s">
        <v>44</v>
      </c>
      <c r="AJ111" s="107">
        <v>2</v>
      </c>
      <c r="AK111" s="107">
        <v>2</v>
      </c>
      <c r="AL111" s="107">
        <v>2</v>
      </c>
      <c r="AM111" s="107">
        <v>3</v>
      </c>
      <c r="AN111" s="345">
        <f t="shared" si="124"/>
        <v>9</v>
      </c>
      <c r="AO111" s="107">
        <v>8</v>
      </c>
      <c r="AP111" s="107">
        <v>0</v>
      </c>
      <c r="AQ111" s="358">
        <v>2</v>
      </c>
      <c r="AR111" s="306"/>
      <c r="AS111" s="270" t="s">
        <v>44</v>
      </c>
      <c r="AT111" s="69">
        <v>9</v>
      </c>
      <c r="AU111" s="69">
        <v>3</v>
      </c>
      <c r="AV111" s="69">
        <v>0</v>
      </c>
      <c r="AW111" s="181">
        <v>0</v>
      </c>
    </row>
    <row r="112" spans="1:49" ht="12" customHeight="1">
      <c r="A112" s="145" t="s">
        <v>167</v>
      </c>
      <c r="B112" s="94"/>
      <c r="C112" s="94"/>
      <c r="D112" s="243"/>
      <c r="E112" s="243"/>
      <c r="F112" s="243"/>
      <c r="G112" s="243"/>
      <c r="H112" s="243"/>
      <c r="I112" s="243"/>
      <c r="J112" s="243"/>
      <c r="K112" s="243"/>
      <c r="L112" s="243"/>
      <c r="M112" s="243"/>
      <c r="N112" s="191"/>
      <c r="O112" s="407"/>
      <c r="P112" s="194"/>
      <c r="Q112" s="49"/>
      <c r="R112" s="145" t="s">
        <v>167</v>
      </c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191"/>
      <c r="AF112" s="407"/>
      <c r="AG112" s="194"/>
      <c r="AH112" s="49"/>
      <c r="AI112" s="145" t="s">
        <v>167</v>
      </c>
      <c r="AJ112" s="268"/>
      <c r="AK112" s="268"/>
      <c r="AL112" s="268"/>
      <c r="AM112" s="268"/>
      <c r="AN112" s="345">
        <f t="shared" si="124"/>
        <v>0</v>
      </c>
      <c r="AO112" s="268"/>
      <c r="AP112" s="268"/>
      <c r="AQ112" s="269"/>
      <c r="AR112" s="310"/>
      <c r="AS112" s="145" t="s">
        <v>167</v>
      </c>
      <c r="AT112" s="268"/>
      <c r="AU112" s="268"/>
      <c r="AV112" s="268"/>
      <c r="AW112" s="311"/>
    </row>
    <row r="113" spans="1:49" ht="12" customHeight="1">
      <c r="A113" s="254" t="s">
        <v>256</v>
      </c>
      <c r="B113" s="94">
        <v>309</v>
      </c>
      <c r="C113" s="94"/>
      <c r="D113" s="107">
        <v>148</v>
      </c>
      <c r="E113" s="243">
        <v>289</v>
      </c>
      <c r="F113" s="243"/>
      <c r="G113" s="107">
        <v>159</v>
      </c>
      <c r="H113" s="243">
        <v>264</v>
      </c>
      <c r="I113" s="243"/>
      <c r="J113" s="107">
        <v>144</v>
      </c>
      <c r="K113" s="243">
        <v>260</v>
      </c>
      <c r="L113" s="243"/>
      <c r="M113" s="107">
        <v>133</v>
      </c>
      <c r="N113" s="191">
        <f t="shared" si="122"/>
        <v>1122</v>
      </c>
      <c r="O113" s="407"/>
      <c r="P113" s="194">
        <f t="shared" si="123"/>
        <v>584</v>
      </c>
      <c r="Q113" s="49"/>
      <c r="R113" s="254" t="s">
        <v>256</v>
      </c>
      <c r="S113" s="243">
        <v>18</v>
      </c>
      <c r="T113" s="243"/>
      <c r="U113" s="107">
        <v>6</v>
      </c>
      <c r="V113" s="243">
        <v>9</v>
      </c>
      <c r="W113" s="243"/>
      <c r="X113" s="107">
        <v>6</v>
      </c>
      <c r="Y113" s="243">
        <v>15</v>
      </c>
      <c r="Z113" s="243"/>
      <c r="AA113" s="107">
        <v>8</v>
      </c>
      <c r="AB113" s="243">
        <v>54</v>
      </c>
      <c r="AC113" s="243"/>
      <c r="AD113" s="107">
        <v>28</v>
      </c>
      <c r="AE113" s="191">
        <f t="shared" si="120"/>
        <v>96</v>
      </c>
      <c r="AF113" s="407"/>
      <c r="AG113" s="194">
        <f t="shared" si="121"/>
        <v>48</v>
      </c>
      <c r="AH113" s="49"/>
      <c r="AI113" s="270" t="s">
        <v>256</v>
      </c>
      <c r="AJ113" s="107">
        <v>10</v>
      </c>
      <c r="AK113" s="107">
        <v>9</v>
      </c>
      <c r="AL113" s="107">
        <v>8</v>
      </c>
      <c r="AM113" s="107">
        <v>9</v>
      </c>
      <c r="AN113" s="345">
        <f t="shared" si="124"/>
        <v>36</v>
      </c>
      <c r="AO113" s="107">
        <v>33</v>
      </c>
      <c r="AP113" s="107">
        <v>4</v>
      </c>
      <c r="AQ113" s="358">
        <v>9</v>
      </c>
      <c r="AR113" s="306"/>
      <c r="AS113" s="270" t="s">
        <v>256</v>
      </c>
      <c r="AT113" s="69">
        <v>51</v>
      </c>
      <c r="AU113" s="69">
        <v>20</v>
      </c>
      <c r="AV113" s="69">
        <v>0</v>
      </c>
      <c r="AW113" s="181">
        <v>0</v>
      </c>
    </row>
    <row r="114" spans="1:49" ht="12" customHeight="1">
      <c r="A114" s="254" t="s">
        <v>45</v>
      </c>
      <c r="B114" s="94">
        <v>2843</v>
      </c>
      <c r="C114" s="94"/>
      <c r="D114" s="107">
        <v>1513</v>
      </c>
      <c r="E114" s="243">
        <v>2296</v>
      </c>
      <c r="F114" s="243"/>
      <c r="G114" s="107">
        <v>1169</v>
      </c>
      <c r="H114" s="243">
        <v>2020</v>
      </c>
      <c r="I114" s="243"/>
      <c r="J114" s="107">
        <v>1061</v>
      </c>
      <c r="K114" s="243">
        <v>1838</v>
      </c>
      <c r="L114" s="243"/>
      <c r="M114" s="107">
        <v>930</v>
      </c>
      <c r="N114" s="191">
        <f t="shared" si="122"/>
        <v>8997</v>
      </c>
      <c r="O114" s="407"/>
      <c r="P114" s="194">
        <f t="shared" si="123"/>
        <v>4673</v>
      </c>
      <c r="Q114" s="49"/>
      <c r="R114" s="254" t="s">
        <v>45</v>
      </c>
      <c r="S114" s="243">
        <v>151</v>
      </c>
      <c r="T114" s="243"/>
      <c r="U114" s="107">
        <v>56</v>
      </c>
      <c r="V114" s="243">
        <v>110</v>
      </c>
      <c r="W114" s="243"/>
      <c r="X114" s="107">
        <v>56</v>
      </c>
      <c r="Y114" s="243">
        <v>104</v>
      </c>
      <c r="Z114" s="243"/>
      <c r="AA114" s="107">
        <v>61</v>
      </c>
      <c r="AB114" s="243">
        <v>204</v>
      </c>
      <c r="AC114" s="243"/>
      <c r="AD114" s="107">
        <v>111</v>
      </c>
      <c r="AE114" s="191">
        <f t="shared" si="120"/>
        <v>569</v>
      </c>
      <c r="AF114" s="407"/>
      <c r="AG114" s="194">
        <f t="shared" si="121"/>
        <v>284</v>
      </c>
      <c r="AH114" s="49"/>
      <c r="AI114" s="270" t="s">
        <v>45</v>
      </c>
      <c r="AJ114" s="107">
        <v>66</v>
      </c>
      <c r="AK114" s="107">
        <v>58</v>
      </c>
      <c r="AL114" s="107">
        <v>54</v>
      </c>
      <c r="AM114" s="107">
        <v>52</v>
      </c>
      <c r="AN114" s="345">
        <f t="shared" si="124"/>
        <v>230</v>
      </c>
      <c r="AO114" s="107">
        <v>212</v>
      </c>
      <c r="AP114" s="107">
        <v>32</v>
      </c>
      <c r="AQ114" s="358">
        <v>50</v>
      </c>
      <c r="AR114" s="306"/>
      <c r="AS114" s="270" t="s">
        <v>45</v>
      </c>
      <c r="AT114" s="102">
        <v>183</v>
      </c>
      <c r="AU114" s="102">
        <v>75</v>
      </c>
      <c r="AV114" s="102">
        <v>184</v>
      </c>
      <c r="AW114" s="240">
        <v>91</v>
      </c>
    </row>
    <row r="115" spans="1:49" ht="12" customHeight="1">
      <c r="A115" s="145" t="s">
        <v>168</v>
      </c>
      <c r="B115" s="94"/>
      <c r="C115" s="94"/>
      <c r="D115" s="243"/>
      <c r="E115" s="243"/>
      <c r="F115" s="243"/>
      <c r="G115" s="243"/>
      <c r="H115" s="243"/>
      <c r="I115" s="243"/>
      <c r="J115" s="243"/>
      <c r="K115" s="243"/>
      <c r="L115" s="243"/>
      <c r="M115" s="243"/>
      <c r="N115" s="191"/>
      <c r="O115" s="407"/>
      <c r="P115" s="194"/>
      <c r="Q115" s="49"/>
      <c r="R115" s="145" t="s">
        <v>168</v>
      </c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191"/>
      <c r="AF115" s="407"/>
      <c r="AG115" s="194"/>
      <c r="AH115" s="49"/>
      <c r="AI115" s="145" t="s">
        <v>168</v>
      </c>
      <c r="AJ115" s="268"/>
      <c r="AK115" s="268"/>
      <c r="AL115" s="268"/>
      <c r="AM115" s="268"/>
      <c r="AN115" s="345">
        <f t="shared" si="124"/>
        <v>0</v>
      </c>
      <c r="AO115" s="268"/>
      <c r="AP115" s="268"/>
      <c r="AQ115" s="269"/>
      <c r="AR115" s="310"/>
      <c r="AS115" s="145" t="s">
        <v>168</v>
      </c>
      <c r="AT115" s="268"/>
      <c r="AU115" s="268"/>
      <c r="AV115" s="268"/>
      <c r="AW115" s="311"/>
    </row>
    <row r="116" spans="1:49" ht="12" customHeight="1">
      <c r="A116" s="254" t="s">
        <v>257</v>
      </c>
      <c r="B116" s="94">
        <v>1538</v>
      </c>
      <c r="C116" s="94"/>
      <c r="D116" s="107">
        <v>821</v>
      </c>
      <c r="E116" s="243">
        <v>1197</v>
      </c>
      <c r="F116" s="243"/>
      <c r="G116" s="107">
        <v>667</v>
      </c>
      <c r="H116" s="243">
        <v>1394</v>
      </c>
      <c r="I116" s="243"/>
      <c r="J116" s="107">
        <v>731</v>
      </c>
      <c r="K116" s="243">
        <v>1401</v>
      </c>
      <c r="L116" s="243"/>
      <c r="M116" s="107">
        <v>702</v>
      </c>
      <c r="N116" s="191">
        <f t="shared" si="122"/>
        <v>5530</v>
      </c>
      <c r="O116" s="407"/>
      <c r="P116" s="194">
        <f t="shared" si="123"/>
        <v>2921</v>
      </c>
      <c r="Q116" s="49"/>
      <c r="R116" s="254" t="s">
        <v>257</v>
      </c>
      <c r="S116" s="243">
        <v>103</v>
      </c>
      <c r="T116" s="243"/>
      <c r="U116" s="107">
        <v>34</v>
      </c>
      <c r="V116" s="243">
        <v>69</v>
      </c>
      <c r="W116" s="243"/>
      <c r="X116" s="107">
        <v>34</v>
      </c>
      <c r="Y116" s="243">
        <v>58</v>
      </c>
      <c r="Z116" s="243"/>
      <c r="AA116" s="107">
        <v>29</v>
      </c>
      <c r="AB116" s="243">
        <v>132</v>
      </c>
      <c r="AC116" s="243"/>
      <c r="AD116" s="107">
        <v>56</v>
      </c>
      <c r="AE116" s="191">
        <f t="shared" si="120"/>
        <v>362</v>
      </c>
      <c r="AF116" s="407"/>
      <c r="AG116" s="194">
        <f t="shared" si="121"/>
        <v>153</v>
      </c>
      <c r="AH116" s="49"/>
      <c r="AI116" s="270" t="s">
        <v>257</v>
      </c>
      <c r="AJ116" s="107">
        <v>34</v>
      </c>
      <c r="AK116" s="107">
        <v>33</v>
      </c>
      <c r="AL116" s="107">
        <v>32</v>
      </c>
      <c r="AM116" s="107">
        <v>29</v>
      </c>
      <c r="AN116" s="345">
        <f t="shared" si="124"/>
        <v>128</v>
      </c>
      <c r="AO116" s="107">
        <f>126+6</f>
        <v>132</v>
      </c>
      <c r="AP116" s="107">
        <v>53</v>
      </c>
      <c r="AQ116" s="358">
        <v>29</v>
      </c>
      <c r="AR116" s="306"/>
      <c r="AS116" s="270" t="s">
        <v>257</v>
      </c>
      <c r="AT116" s="69">
        <v>142</v>
      </c>
      <c r="AU116" s="69">
        <v>28</v>
      </c>
      <c r="AV116" s="69">
        <v>12</v>
      </c>
      <c r="AW116" s="181">
        <v>3</v>
      </c>
    </row>
    <row r="117" spans="1:49" ht="12" customHeight="1">
      <c r="A117" s="254" t="s">
        <v>46</v>
      </c>
      <c r="B117" s="94">
        <v>1592</v>
      </c>
      <c r="C117" s="94"/>
      <c r="D117" s="107">
        <v>875</v>
      </c>
      <c r="E117" s="243">
        <v>1436</v>
      </c>
      <c r="F117" s="243"/>
      <c r="G117" s="107">
        <v>785</v>
      </c>
      <c r="H117" s="243">
        <v>1383</v>
      </c>
      <c r="I117" s="243"/>
      <c r="J117" s="107">
        <v>754</v>
      </c>
      <c r="K117" s="243">
        <v>1461</v>
      </c>
      <c r="L117" s="243"/>
      <c r="M117" s="107">
        <v>725</v>
      </c>
      <c r="N117" s="191">
        <f t="shared" si="122"/>
        <v>5872</v>
      </c>
      <c r="O117" s="407"/>
      <c r="P117" s="194">
        <f t="shared" si="123"/>
        <v>3139</v>
      </c>
      <c r="Q117" s="49"/>
      <c r="R117" s="254" t="s">
        <v>46</v>
      </c>
      <c r="S117" s="243">
        <v>61</v>
      </c>
      <c r="T117" s="243"/>
      <c r="U117" s="107">
        <v>22</v>
      </c>
      <c r="V117" s="243">
        <v>40</v>
      </c>
      <c r="W117" s="243"/>
      <c r="X117" s="107">
        <v>22</v>
      </c>
      <c r="Y117" s="243">
        <v>58</v>
      </c>
      <c r="Z117" s="243"/>
      <c r="AA117" s="107">
        <v>31</v>
      </c>
      <c r="AB117" s="243">
        <v>114</v>
      </c>
      <c r="AC117" s="243"/>
      <c r="AD117" s="107">
        <v>60</v>
      </c>
      <c r="AE117" s="191">
        <f t="shared" si="120"/>
        <v>273</v>
      </c>
      <c r="AF117" s="407"/>
      <c r="AG117" s="194">
        <f t="shared" si="121"/>
        <v>135</v>
      </c>
      <c r="AH117" s="49"/>
      <c r="AI117" s="270" t="s">
        <v>46</v>
      </c>
      <c r="AJ117" s="107">
        <v>36</v>
      </c>
      <c r="AK117" s="107">
        <v>33</v>
      </c>
      <c r="AL117" s="107">
        <v>32</v>
      </c>
      <c r="AM117" s="107">
        <v>35</v>
      </c>
      <c r="AN117" s="345">
        <f t="shared" si="124"/>
        <v>136</v>
      </c>
      <c r="AO117" s="107">
        <v>133</v>
      </c>
      <c r="AP117" s="107">
        <v>10</v>
      </c>
      <c r="AQ117" s="358">
        <v>35</v>
      </c>
      <c r="AR117" s="306"/>
      <c r="AS117" s="270" t="s">
        <v>46</v>
      </c>
      <c r="AT117" s="69">
        <v>197</v>
      </c>
      <c r="AU117" s="69">
        <v>49</v>
      </c>
      <c r="AV117" s="69">
        <v>23</v>
      </c>
      <c r="AW117" s="181">
        <v>10</v>
      </c>
    </row>
    <row r="118" spans="1:49" ht="12" customHeight="1">
      <c r="A118" s="254" t="s">
        <v>258</v>
      </c>
      <c r="B118" s="94">
        <v>2202</v>
      </c>
      <c r="C118" s="94"/>
      <c r="D118" s="107">
        <v>1236</v>
      </c>
      <c r="E118" s="243">
        <v>1996</v>
      </c>
      <c r="F118" s="243"/>
      <c r="G118" s="107">
        <v>1044</v>
      </c>
      <c r="H118" s="243">
        <v>1798</v>
      </c>
      <c r="I118" s="243"/>
      <c r="J118" s="107">
        <v>1012</v>
      </c>
      <c r="K118" s="243">
        <v>1677</v>
      </c>
      <c r="L118" s="243"/>
      <c r="M118" s="107">
        <v>918</v>
      </c>
      <c r="N118" s="191">
        <f t="shared" si="122"/>
        <v>7673</v>
      </c>
      <c r="O118" s="407"/>
      <c r="P118" s="194">
        <f t="shared" si="123"/>
        <v>4210</v>
      </c>
      <c r="Q118" s="49"/>
      <c r="R118" s="254" t="s">
        <v>258</v>
      </c>
      <c r="S118" s="243">
        <v>302</v>
      </c>
      <c r="T118" s="243"/>
      <c r="U118" s="107">
        <v>145</v>
      </c>
      <c r="V118" s="243">
        <v>268</v>
      </c>
      <c r="W118" s="243"/>
      <c r="X118" s="107">
        <v>145</v>
      </c>
      <c r="Y118" s="243">
        <v>193</v>
      </c>
      <c r="Z118" s="243"/>
      <c r="AA118" s="107">
        <v>96</v>
      </c>
      <c r="AB118" s="243">
        <v>209</v>
      </c>
      <c r="AC118" s="243"/>
      <c r="AD118" s="107">
        <v>116</v>
      </c>
      <c r="AE118" s="191">
        <f t="shared" si="120"/>
        <v>972</v>
      </c>
      <c r="AF118" s="407"/>
      <c r="AG118" s="194">
        <f t="shared" si="121"/>
        <v>502</v>
      </c>
      <c r="AH118" s="49"/>
      <c r="AI118" s="270" t="s">
        <v>258</v>
      </c>
      <c r="AJ118" s="107">
        <v>52</v>
      </c>
      <c r="AK118" s="107">
        <v>48</v>
      </c>
      <c r="AL118" s="107">
        <v>44</v>
      </c>
      <c r="AM118" s="107">
        <v>46</v>
      </c>
      <c r="AN118" s="345">
        <f t="shared" si="124"/>
        <v>190</v>
      </c>
      <c r="AO118" s="107">
        <v>191</v>
      </c>
      <c r="AP118" s="107">
        <v>19</v>
      </c>
      <c r="AQ118" s="358">
        <v>35</v>
      </c>
      <c r="AR118" s="306"/>
      <c r="AS118" s="270" t="s">
        <v>258</v>
      </c>
      <c r="AT118" s="316">
        <v>295</v>
      </c>
      <c r="AU118" s="316">
        <v>116</v>
      </c>
      <c r="AV118" s="316">
        <v>39</v>
      </c>
      <c r="AW118" s="317">
        <v>20</v>
      </c>
    </row>
    <row r="119" spans="1:49" ht="12" customHeight="1">
      <c r="A119" s="254" t="s">
        <v>259</v>
      </c>
      <c r="B119" s="94">
        <v>398</v>
      </c>
      <c r="C119" s="94"/>
      <c r="D119" s="107">
        <v>205</v>
      </c>
      <c r="E119" s="243">
        <v>310</v>
      </c>
      <c r="F119" s="243"/>
      <c r="G119" s="107">
        <v>179</v>
      </c>
      <c r="H119" s="243">
        <v>300</v>
      </c>
      <c r="I119" s="243"/>
      <c r="J119" s="107">
        <v>131</v>
      </c>
      <c r="K119" s="243">
        <v>309</v>
      </c>
      <c r="L119" s="243"/>
      <c r="M119" s="107">
        <v>164</v>
      </c>
      <c r="N119" s="191">
        <f t="shared" si="122"/>
        <v>1317</v>
      </c>
      <c r="O119" s="407"/>
      <c r="P119" s="194">
        <f t="shared" si="123"/>
        <v>679</v>
      </c>
      <c r="Q119" s="49"/>
      <c r="R119" s="254" t="s">
        <v>259</v>
      </c>
      <c r="S119" s="243">
        <v>10</v>
      </c>
      <c r="T119" s="243"/>
      <c r="U119" s="107">
        <v>3</v>
      </c>
      <c r="V119" s="243">
        <v>6</v>
      </c>
      <c r="W119" s="243"/>
      <c r="X119" s="107">
        <v>3</v>
      </c>
      <c r="Y119" s="243">
        <v>11</v>
      </c>
      <c r="Z119" s="243"/>
      <c r="AA119" s="107">
        <v>2</v>
      </c>
      <c r="AB119" s="243">
        <v>37</v>
      </c>
      <c r="AC119" s="243"/>
      <c r="AD119" s="107">
        <v>19</v>
      </c>
      <c r="AE119" s="191">
        <f t="shared" si="120"/>
        <v>64</v>
      </c>
      <c r="AF119" s="407"/>
      <c r="AG119" s="194">
        <f t="shared" si="121"/>
        <v>27</v>
      </c>
      <c r="AH119" s="49"/>
      <c r="AI119" s="270" t="s">
        <v>259</v>
      </c>
      <c r="AJ119" s="107">
        <v>13</v>
      </c>
      <c r="AK119" s="107">
        <v>11</v>
      </c>
      <c r="AL119" s="107">
        <v>10</v>
      </c>
      <c r="AM119" s="107">
        <v>9</v>
      </c>
      <c r="AN119" s="345">
        <f t="shared" si="124"/>
        <v>43</v>
      </c>
      <c r="AO119" s="107">
        <v>38</v>
      </c>
      <c r="AP119" s="107">
        <v>29</v>
      </c>
      <c r="AQ119" s="358">
        <v>16</v>
      </c>
      <c r="AR119" s="306"/>
      <c r="AS119" s="270" t="s">
        <v>259</v>
      </c>
      <c r="AT119" s="69">
        <v>65</v>
      </c>
      <c r="AU119" s="69">
        <v>15</v>
      </c>
      <c r="AV119" s="69">
        <v>1</v>
      </c>
      <c r="AW119" s="181">
        <v>0</v>
      </c>
    </row>
    <row r="120" spans="1:49" ht="12" customHeight="1">
      <c r="A120" s="254" t="s">
        <v>260</v>
      </c>
      <c r="B120" s="94">
        <v>1117</v>
      </c>
      <c r="C120" s="94"/>
      <c r="D120" s="107">
        <v>593</v>
      </c>
      <c r="E120" s="243">
        <v>827</v>
      </c>
      <c r="F120" s="243"/>
      <c r="G120" s="107">
        <v>436</v>
      </c>
      <c r="H120" s="243">
        <v>851</v>
      </c>
      <c r="I120" s="243"/>
      <c r="J120" s="107">
        <v>493</v>
      </c>
      <c r="K120" s="243">
        <v>803</v>
      </c>
      <c r="L120" s="243"/>
      <c r="M120" s="107">
        <v>464</v>
      </c>
      <c r="N120" s="191">
        <f t="shared" si="122"/>
        <v>3598</v>
      </c>
      <c r="O120" s="407"/>
      <c r="P120" s="194">
        <f t="shared" si="123"/>
        <v>1986</v>
      </c>
      <c r="Q120" s="49"/>
      <c r="R120" s="254" t="s">
        <v>260</v>
      </c>
      <c r="S120" s="243">
        <v>111</v>
      </c>
      <c r="T120" s="243"/>
      <c r="U120" s="107">
        <v>45</v>
      </c>
      <c r="V120" s="243">
        <v>89</v>
      </c>
      <c r="W120" s="243"/>
      <c r="X120" s="107">
        <v>45</v>
      </c>
      <c r="Y120" s="243">
        <v>52</v>
      </c>
      <c r="Z120" s="243"/>
      <c r="AA120" s="107">
        <v>27</v>
      </c>
      <c r="AB120" s="243">
        <v>91</v>
      </c>
      <c r="AC120" s="243"/>
      <c r="AD120" s="107">
        <v>52</v>
      </c>
      <c r="AE120" s="191">
        <f t="shared" si="120"/>
        <v>343</v>
      </c>
      <c r="AF120" s="407"/>
      <c r="AG120" s="194">
        <f t="shared" si="121"/>
        <v>169</v>
      </c>
      <c r="AH120" s="49"/>
      <c r="AI120" s="270" t="s">
        <v>260</v>
      </c>
      <c r="AJ120" s="107">
        <v>20</v>
      </c>
      <c r="AK120" s="107">
        <v>18</v>
      </c>
      <c r="AL120" s="107">
        <v>17</v>
      </c>
      <c r="AM120" s="107">
        <v>17</v>
      </c>
      <c r="AN120" s="345">
        <f t="shared" si="124"/>
        <v>72</v>
      </c>
      <c r="AO120" s="107">
        <v>68</v>
      </c>
      <c r="AP120" s="107">
        <v>7</v>
      </c>
      <c r="AQ120" s="358">
        <v>14</v>
      </c>
      <c r="AR120" s="306"/>
      <c r="AS120" s="270" t="s">
        <v>260</v>
      </c>
      <c r="AT120" s="69">
        <v>105</v>
      </c>
      <c r="AU120" s="69">
        <v>27</v>
      </c>
      <c r="AV120" s="69">
        <v>8</v>
      </c>
      <c r="AW120" s="181">
        <v>3</v>
      </c>
    </row>
    <row r="121" spans="1:49" ht="12" customHeight="1">
      <c r="A121" s="145" t="s">
        <v>169</v>
      </c>
      <c r="B121" s="94"/>
      <c r="C121" s="94"/>
      <c r="D121" s="243"/>
      <c r="E121" s="243"/>
      <c r="F121" s="243"/>
      <c r="G121" s="243"/>
      <c r="H121" s="243"/>
      <c r="I121" s="243"/>
      <c r="J121" s="243"/>
      <c r="K121" s="243"/>
      <c r="L121" s="243"/>
      <c r="M121" s="243"/>
      <c r="N121" s="191"/>
      <c r="O121" s="407"/>
      <c r="P121" s="194"/>
      <c r="Q121" s="49"/>
      <c r="R121" s="145" t="s">
        <v>169</v>
      </c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191"/>
      <c r="AF121" s="407"/>
      <c r="AG121" s="194"/>
      <c r="AH121" s="49"/>
      <c r="AI121" s="145" t="s">
        <v>169</v>
      </c>
      <c r="AJ121" s="268"/>
      <c r="AK121" s="268"/>
      <c r="AL121" s="268"/>
      <c r="AM121" s="268"/>
      <c r="AN121" s="345">
        <f t="shared" si="124"/>
        <v>0</v>
      </c>
      <c r="AO121" s="268"/>
      <c r="AP121" s="268"/>
      <c r="AQ121" s="269"/>
      <c r="AR121" s="310"/>
      <c r="AS121" s="145" t="s">
        <v>169</v>
      </c>
      <c r="AT121" s="268"/>
      <c r="AU121" s="268"/>
      <c r="AV121" s="268"/>
      <c r="AW121" s="311"/>
    </row>
    <row r="122" spans="1:49" ht="12" customHeight="1">
      <c r="A122" s="254" t="s">
        <v>261</v>
      </c>
      <c r="B122" s="94">
        <v>950</v>
      </c>
      <c r="C122" s="94"/>
      <c r="D122" s="107">
        <v>506</v>
      </c>
      <c r="E122" s="243">
        <v>846</v>
      </c>
      <c r="F122" s="243"/>
      <c r="G122" s="107">
        <v>500</v>
      </c>
      <c r="H122" s="243">
        <v>746</v>
      </c>
      <c r="I122" s="243"/>
      <c r="J122" s="107">
        <v>390</v>
      </c>
      <c r="K122" s="243">
        <v>934</v>
      </c>
      <c r="L122" s="243"/>
      <c r="M122" s="107">
        <v>534</v>
      </c>
      <c r="N122" s="191">
        <f t="shared" si="122"/>
        <v>3476</v>
      </c>
      <c r="O122" s="407"/>
      <c r="P122" s="194">
        <f t="shared" si="123"/>
        <v>1930</v>
      </c>
      <c r="Q122" s="49"/>
      <c r="R122" s="254" t="s">
        <v>261</v>
      </c>
      <c r="S122" s="243">
        <v>111</v>
      </c>
      <c r="T122" s="243"/>
      <c r="U122" s="107">
        <v>45</v>
      </c>
      <c r="V122" s="243">
        <v>82</v>
      </c>
      <c r="W122" s="243"/>
      <c r="X122" s="107">
        <v>45</v>
      </c>
      <c r="Y122" s="243">
        <v>71</v>
      </c>
      <c r="Z122" s="243"/>
      <c r="AA122" s="107">
        <v>37</v>
      </c>
      <c r="AB122" s="243">
        <v>142</v>
      </c>
      <c r="AC122" s="243"/>
      <c r="AD122" s="107">
        <v>89</v>
      </c>
      <c r="AE122" s="191">
        <f t="shared" si="120"/>
        <v>406</v>
      </c>
      <c r="AF122" s="407"/>
      <c r="AG122" s="194">
        <f t="shared" si="121"/>
        <v>216</v>
      </c>
      <c r="AH122" s="49"/>
      <c r="AI122" s="270" t="s">
        <v>261</v>
      </c>
      <c r="AJ122" s="107">
        <v>23</v>
      </c>
      <c r="AK122" s="107">
        <v>21</v>
      </c>
      <c r="AL122" s="107">
        <v>18</v>
      </c>
      <c r="AM122" s="107">
        <v>20</v>
      </c>
      <c r="AN122" s="345">
        <f t="shared" si="124"/>
        <v>82</v>
      </c>
      <c r="AO122" s="107">
        <f>79+2</f>
        <v>81</v>
      </c>
      <c r="AP122" s="107">
        <v>1</v>
      </c>
      <c r="AQ122" s="358">
        <v>16</v>
      </c>
      <c r="AR122" s="306"/>
      <c r="AS122" s="270" t="s">
        <v>261</v>
      </c>
      <c r="AT122" s="94">
        <v>121</v>
      </c>
      <c r="AU122" s="94">
        <v>49</v>
      </c>
      <c r="AV122" s="94">
        <v>9</v>
      </c>
      <c r="AW122" s="159">
        <v>5</v>
      </c>
    </row>
    <row r="123" spans="1:49" ht="12" customHeight="1">
      <c r="A123" s="254" t="s">
        <v>262</v>
      </c>
      <c r="B123" s="94">
        <v>270</v>
      </c>
      <c r="C123" s="94"/>
      <c r="D123" s="107">
        <v>164</v>
      </c>
      <c r="E123" s="243">
        <v>242</v>
      </c>
      <c r="F123" s="243"/>
      <c r="G123" s="107">
        <v>138</v>
      </c>
      <c r="H123" s="243">
        <v>298</v>
      </c>
      <c r="I123" s="243"/>
      <c r="J123" s="107">
        <v>168</v>
      </c>
      <c r="K123" s="243">
        <v>295</v>
      </c>
      <c r="L123" s="243"/>
      <c r="M123" s="107">
        <v>162</v>
      </c>
      <c r="N123" s="191">
        <f t="shared" si="122"/>
        <v>1105</v>
      </c>
      <c r="O123" s="407"/>
      <c r="P123" s="194">
        <f t="shared" si="123"/>
        <v>632</v>
      </c>
      <c r="Q123" s="49"/>
      <c r="R123" s="254" t="s">
        <v>262</v>
      </c>
      <c r="S123" s="243">
        <v>26</v>
      </c>
      <c r="T123" s="243"/>
      <c r="U123" s="107">
        <v>12</v>
      </c>
      <c r="V123" s="243">
        <v>25</v>
      </c>
      <c r="W123" s="243"/>
      <c r="X123" s="107">
        <v>12</v>
      </c>
      <c r="Y123" s="243">
        <v>52</v>
      </c>
      <c r="Z123" s="243"/>
      <c r="AA123" s="107">
        <v>29</v>
      </c>
      <c r="AB123" s="243">
        <v>28</v>
      </c>
      <c r="AC123" s="243"/>
      <c r="AD123" s="107">
        <v>15</v>
      </c>
      <c r="AE123" s="191">
        <f t="shared" si="120"/>
        <v>131</v>
      </c>
      <c r="AF123" s="407"/>
      <c r="AG123" s="194">
        <f t="shared" si="121"/>
        <v>68</v>
      </c>
      <c r="AH123" s="49"/>
      <c r="AI123" s="270" t="s">
        <v>262</v>
      </c>
      <c r="AJ123" s="107">
        <v>8</v>
      </c>
      <c r="AK123" s="107">
        <v>8</v>
      </c>
      <c r="AL123" s="107">
        <v>8</v>
      </c>
      <c r="AM123" s="107">
        <v>8</v>
      </c>
      <c r="AN123" s="345">
        <f t="shared" si="124"/>
        <v>32</v>
      </c>
      <c r="AO123" s="107">
        <v>32</v>
      </c>
      <c r="AP123" s="107">
        <v>0</v>
      </c>
      <c r="AQ123" s="358">
        <v>5</v>
      </c>
      <c r="AR123" s="306"/>
      <c r="AS123" s="270" t="s">
        <v>262</v>
      </c>
      <c r="AT123" s="94">
        <v>40</v>
      </c>
      <c r="AU123" s="94">
        <v>18</v>
      </c>
      <c r="AV123" s="94">
        <v>4</v>
      </c>
      <c r="AW123" s="159">
        <v>3</v>
      </c>
    </row>
    <row r="124" spans="1:49" ht="12" customHeight="1">
      <c r="A124" s="254" t="s">
        <v>263</v>
      </c>
      <c r="B124" s="94">
        <v>1901</v>
      </c>
      <c r="C124" s="94"/>
      <c r="D124" s="107">
        <v>982</v>
      </c>
      <c r="E124" s="243">
        <v>1893</v>
      </c>
      <c r="F124" s="243"/>
      <c r="G124" s="107">
        <v>973</v>
      </c>
      <c r="H124" s="243">
        <v>1736</v>
      </c>
      <c r="I124" s="243"/>
      <c r="J124" s="107">
        <v>922</v>
      </c>
      <c r="K124" s="243">
        <v>2151</v>
      </c>
      <c r="L124" s="243"/>
      <c r="M124" s="107">
        <v>1117</v>
      </c>
      <c r="N124" s="191">
        <f t="shared" si="122"/>
        <v>7681</v>
      </c>
      <c r="O124" s="407"/>
      <c r="P124" s="194">
        <f t="shared" si="123"/>
        <v>3994</v>
      </c>
      <c r="Q124" s="49"/>
      <c r="R124" s="254" t="s">
        <v>263</v>
      </c>
      <c r="S124" s="243">
        <v>100</v>
      </c>
      <c r="T124" s="243"/>
      <c r="U124" s="107">
        <v>38</v>
      </c>
      <c r="V124" s="243">
        <v>95</v>
      </c>
      <c r="W124" s="243"/>
      <c r="X124" s="107">
        <v>38</v>
      </c>
      <c r="Y124" s="243">
        <v>77</v>
      </c>
      <c r="Z124" s="243"/>
      <c r="AA124" s="107">
        <v>38</v>
      </c>
      <c r="AB124" s="243">
        <v>271</v>
      </c>
      <c r="AC124" s="243"/>
      <c r="AD124" s="107">
        <v>139</v>
      </c>
      <c r="AE124" s="191">
        <f t="shared" si="120"/>
        <v>543</v>
      </c>
      <c r="AF124" s="407"/>
      <c r="AG124" s="194">
        <f t="shared" si="121"/>
        <v>253</v>
      </c>
      <c r="AH124" s="49"/>
      <c r="AI124" s="270" t="s">
        <v>263</v>
      </c>
      <c r="AJ124" s="107">
        <v>84</v>
      </c>
      <c r="AK124" s="107">
        <v>75</v>
      </c>
      <c r="AL124" s="107">
        <v>73</v>
      </c>
      <c r="AM124" s="107">
        <v>88</v>
      </c>
      <c r="AN124" s="345">
        <f t="shared" si="124"/>
        <v>320</v>
      </c>
      <c r="AO124" s="107">
        <v>242</v>
      </c>
      <c r="AP124" s="107">
        <v>31</v>
      </c>
      <c r="AQ124" s="358">
        <v>50</v>
      </c>
      <c r="AR124" s="306"/>
      <c r="AS124" s="270" t="s">
        <v>263</v>
      </c>
      <c r="AT124" s="69">
        <v>412</v>
      </c>
      <c r="AU124" s="69">
        <v>252</v>
      </c>
      <c r="AV124" s="69">
        <v>51</v>
      </c>
      <c r="AW124" s="181">
        <v>27</v>
      </c>
    </row>
    <row r="125" spans="1:49" ht="12" customHeight="1">
      <c r="A125" s="254" t="s">
        <v>47</v>
      </c>
      <c r="B125" s="94">
        <v>60</v>
      </c>
      <c r="C125" s="94"/>
      <c r="D125" s="107">
        <v>27</v>
      </c>
      <c r="E125" s="243">
        <v>63</v>
      </c>
      <c r="F125" s="243"/>
      <c r="G125" s="107">
        <v>31</v>
      </c>
      <c r="H125" s="243">
        <v>58</v>
      </c>
      <c r="I125" s="243"/>
      <c r="J125" s="107">
        <v>28</v>
      </c>
      <c r="K125" s="243">
        <v>67</v>
      </c>
      <c r="L125" s="243"/>
      <c r="M125" s="107">
        <v>34</v>
      </c>
      <c r="N125" s="191">
        <f t="shared" si="122"/>
        <v>248</v>
      </c>
      <c r="O125" s="407"/>
      <c r="P125" s="194">
        <f t="shared" si="123"/>
        <v>120</v>
      </c>
      <c r="Q125" s="49"/>
      <c r="R125" s="254" t="s">
        <v>47</v>
      </c>
      <c r="S125" s="243">
        <v>8</v>
      </c>
      <c r="T125" s="243"/>
      <c r="U125" s="107">
        <v>3</v>
      </c>
      <c r="V125" s="243">
        <v>6</v>
      </c>
      <c r="W125" s="243"/>
      <c r="X125" s="107">
        <v>3</v>
      </c>
      <c r="Y125" s="243">
        <v>4</v>
      </c>
      <c r="Z125" s="243"/>
      <c r="AA125" s="107">
        <v>4</v>
      </c>
      <c r="AB125" s="243">
        <v>22</v>
      </c>
      <c r="AC125" s="243"/>
      <c r="AD125" s="107">
        <v>13</v>
      </c>
      <c r="AE125" s="191">
        <f t="shared" si="120"/>
        <v>40</v>
      </c>
      <c r="AF125" s="407"/>
      <c r="AG125" s="194">
        <f t="shared" si="121"/>
        <v>23</v>
      </c>
      <c r="AH125" s="49"/>
      <c r="AI125" s="270" t="s">
        <v>47</v>
      </c>
      <c r="AJ125" s="107">
        <v>2</v>
      </c>
      <c r="AK125" s="107">
        <v>2</v>
      </c>
      <c r="AL125" s="107">
        <v>2</v>
      </c>
      <c r="AM125" s="107">
        <v>2</v>
      </c>
      <c r="AN125" s="345">
        <f t="shared" si="124"/>
        <v>8</v>
      </c>
      <c r="AO125" s="107">
        <v>8</v>
      </c>
      <c r="AP125" s="107">
        <v>0</v>
      </c>
      <c r="AQ125" s="358">
        <v>2</v>
      </c>
      <c r="AR125" s="306"/>
      <c r="AS125" s="270" t="s">
        <v>47</v>
      </c>
      <c r="AT125" s="69">
        <v>11</v>
      </c>
      <c r="AU125" s="69">
        <v>4</v>
      </c>
      <c r="AV125" s="69">
        <v>5</v>
      </c>
      <c r="AW125" s="181">
        <v>3</v>
      </c>
    </row>
    <row r="126" spans="1:49" ht="12" customHeight="1">
      <c r="A126" s="254" t="s">
        <v>48</v>
      </c>
      <c r="B126" s="94">
        <v>548</v>
      </c>
      <c r="C126" s="94"/>
      <c r="D126" s="107">
        <v>286</v>
      </c>
      <c r="E126" s="243">
        <v>481</v>
      </c>
      <c r="F126" s="243"/>
      <c r="G126" s="107">
        <v>269</v>
      </c>
      <c r="H126" s="243">
        <v>504</v>
      </c>
      <c r="I126" s="243"/>
      <c r="J126" s="107">
        <v>295</v>
      </c>
      <c r="K126" s="243">
        <v>374</v>
      </c>
      <c r="L126" s="243"/>
      <c r="M126" s="107">
        <v>205</v>
      </c>
      <c r="N126" s="191">
        <f t="shared" si="122"/>
        <v>1907</v>
      </c>
      <c r="O126" s="407"/>
      <c r="P126" s="194">
        <f t="shared" si="123"/>
        <v>1055</v>
      </c>
      <c r="Q126" s="49"/>
      <c r="R126" s="254" t="s">
        <v>48</v>
      </c>
      <c r="S126" s="243">
        <v>62</v>
      </c>
      <c r="T126" s="243"/>
      <c r="U126" s="107">
        <v>32</v>
      </c>
      <c r="V126" s="243">
        <v>52</v>
      </c>
      <c r="W126" s="243"/>
      <c r="X126" s="107">
        <v>32</v>
      </c>
      <c r="Y126" s="243">
        <v>91</v>
      </c>
      <c r="Z126" s="243"/>
      <c r="AA126" s="107">
        <v>47</v>
      </c>
      <c r="AB126" s="243">
        <v>97</v>
      </c>
      <c r="AC126" s="243"/>
      <c r="AD126" s="107">
        <v>57</v>
      </c>
      <c r="AE126" s="191">
        <f t="shared" si="120"/>
        <v>302</v>
      </c>
      <c r="AF126" s="407"/>
      <c r="AG126" s="194">
        <f t="shared" si="121"/>
        <v>168</v>
      </c>
      <c r="AH126" s="49"/>
      <c r="AI126" s="270" t="s">
        <v>48</v>
      </c>
      <c r="AJ126" s="107">
        <v>11</v>
      </c>
      <c r="AK126" s="107">
        <v>11</v>
      </c>
      <c r="AL126" s="107">
        <v>10</v>
      </c>
      <c r="AM126" s="107">
        <v>10</v>
      </c>
      <c r="AN126" s="345">
        <f t="shared" si="124"/>
        <v>42</v>
      </c>
      <c r="AO126" s="107">
        <v>31</v>
      </c>
      <c r="AP126" s="107">
        <v>9</v>
      </c>
      <c r="AQ126" s="358">
        <v>9</v>
      </c>
      <c r="AR126" s="306"/>
      <c r="AS126" s="270" t="s">
        <v>48</v>
      </c>
      <c r="AT126" s="69">
        <v>81</v>
      </c>
      <c r="AU126" s="69">
        <v>25</v>
      </c>
      <c r="AV126" s="69">
        <v>4</v>
      </c>
      <c r="AW126" s="181">
        <v>1</v>
      </c>
    </row>
    <row r="127" spans="1:49" ht="12" customHeight="1">
      <c r="A127" s="254" t="s">
        <v>264</v>
      </c>
      <c r="B127" s="94">
        <v>537</v>
      </c>
      <c r="C127" s="94"/>
      <c r="D127" s="107">
        <v>270</v>
      </c>
      <c r="E127" s="243">
        <v>495</v>
      </c>
      <c r="F127" s="243"/>
      <c r="G127" s="107">
        <v>294</v>
      </c>
      <c r="H127" s="243">
        <v>421</v>
      </c>
      <c r="I127" s="243"/>
      <c r="J127" s="107">
        <v>248</v>
      </c>
      <c r="K127" s="243">
        <v>435</v>
      </c>
      <c r="L127" s="243"/>
      <c r="M127" s="107">
        <v>237</v>
      </c>
      <c r="N127" s="191">
        <f t="shared" si="122"/>
        <v>1888</v>
      </c>
      <c r="O127" s="407"/>
      <c r="P127" s="194">
        <f t="shared" si="123"/>
        <v>1049</v>
      </c>
      <c r="Q127" s="49"/>
      <c r="R127" s="254" t="s">
        <v>264</v>
      </c>
      <c r="S127" s="243">
        <v>73</v>
      </c>
      <c r="T127" s="243"/>
      <c r="U127" s="107">
        <v>30</v>
      </c>
      <c r="V127" s="243">
        <v>64</v>
      </c>
      <c r="W127" s="243"/>
      <c r="X127" s="107">
        <v>30</v>
      </c>
      <c r="Y127" s="243">
        <v>53</v>
      </c>
      <c r="Z127" s="243"/>
      <c r="AA127" s="107">
        <v>29</v>
      </c>
      <c r="AB127" s="243">
        <v>83</v>
      </c>
      <c r="AC127" s="243"/>
      <c r="AD127" s="107">
        <v>46</v>
      </c>
      <c r="AE127" s="191">
        <f t="shared" si="120"/>
        <v>273</v>
      </c>
      <c r="AF127" s="407"/>
      <c r="AG127" s="194">
        <f t="shared" si="121"/>
        <v>135</v>
      </c>
      <c r="AH127" s="49"/>
      <c r="AI127" s="270" t="s">
        <v>264</v>
      </c>
      <c r="AJ127" s="107">
        <v>13</v>
      </c>
      <c r="AK127" s="107">
        <v>12</v>
      </c>
      <c r="AL127" s="107">
        <v>11</v>
      </c>
      <c r="AM127" s="107">
        <v>11</v>
      </c>
      <c r="AN127" s="345">
        <f t="shared" si="124"/>
        <v>47</v>
      </c>
      <c r="AO127" s="107">
        <v>43</v>
      </c>
      <c r="AP127" s="107">
        <v>7</v>
      </c>
      <c r="AQ127" s="358">
        <v>12</v>
      </c>
      <c r="AR127" s="306"/>
      <c r="AS127" s="270" t="s">
        <v>264</v>
      </c>
      <c r="AT127" s="69">
        <v>84</v>
      </c>
      <c r="AU127" s="69">
        <v>32</v>
      </c>
      <c r="AV127" s="69">
        <v>10</v>
      </c>
      <c r="AW127" s="181">
        <v>2</v>
      </c>
    </row>
    <row r="128" spans="1:49" ht="12" customHeight="1">
      <c r="A128" s="254" t="s">
        <v>265</v>
      </c>
      <c r="B128" s="94">
        <v>569</v>
      </c>
      <c r="C128" s="94"/>
      <c r="D128" s="107">
        <v>312</v>
      </c>
      <c r="E128" s="243">
        <v>509</v>
      </c>
      <c r="F128" s="243"/>
      <c r="G128" s="107">
        <v>286</v>
      </c>
      <c r="H128" s="243">
        <v>538</v>
      </c>
      <c r="I128" s="243"/>
      <c r="J128" s="107">
        <v>295</v>
      </c>
      <c r="K128" s="243">
        <v>578</v>
      </c>
      <c r="L128" s="243"/>
      <c r="M128" s="107">
        <v>328</v>
      </c>
      <c r="N128" s="191">
        <f t="shared" si="122"/>
        <v>2194</v>
      </c>
      <c r="O128" s="407"/>
      <c r="P128" s="194">
        <f t="shared" si="123"/>
        <v>1221</v>
      </c>
      <c r="Q128" s="49"/>
      <c r="R128" s="254" t="s">
        <v>265</v>
      </c>
      <c r="S128" s="243">
        <v>73</v>
      </c>
      <c r="T128" s="243"/>
      <c r="U128" s="107">
        <v>27</v>
      </c>
      <c r="V128" s="243">
        <v>40</v>
      </c>
      <c r="W128" s="243"/>
      <c r="X128" s="107">
        <v>27</v>
      </c>
      <c r="Y128" s="243">
        <v>55</v>
      </c>
      <c r="Z128" s="243"/>
      <c r="AA128" s="107">
        <v>25</v>
      </c>
      <c r="AB128" s="243">
        <v>108</v>
      </c>
      <c r="AC128" s="243"/>
      <c r="AD128" s="107">
        <v>65</v>
      </c>
      <c r="AE128" s="191">
        <f t="shared" si="120"/>
        <v>276</v>
      </c>
      <c r="AF128" s="407"/>
      <c r="AG128" s="194">
        <f t="shared" si="121"/>
        <v>144</v>
      </c>
      <c r="AH128" s="49"/>
      <c r="AI128" s="270" t="s">
        <v>265</v>
      </c>
      <c r="AJ128" s="107">
        <v>15</v>
      </c>
      <c r="AK128" s="107">
        <v>14</v>
      </c>
      <c r="AL128" s="107">
        <v>14</v>
      </c>
      <c r="AM128" s="107">
        <v>13</v>
      </c>
      <c r="AN128" s="345">
        <f t="shared" si="124"/>
        <v>56</v>
      </c>
      <c r="AO128" s="107">
        <v>54</v>
      </c>
      <c r="AP128" s="107">
        <v>6</v>
      </c>
      <c r="AQ128" s="358">
        <v>12</v>
      </c>
      <c r="AR128" s="306"/>
      <c r="AS128" s="270" t="s">
        <v>265</v>
      </c>
      <c r="AT128" s="69">
        <v>91</v>
      </c>
      <c r="AU128" s="69">
        <v>34</v>
      </c>
      <c r="AV128" s="69">
        <v>7</v>
      </c>
      <c r="AW128" s="181">
        <v>4</v>
      </c>
    </row>
    <row r="129" spans="1:49" ht="12" customHeight="1">
      <c r="A129" s="145" t="s">
        <v>170</v>
      </c>
      <c r="B129" s="94"/>
      <c r="C129" s="94"/>
      <c r="D129" s="243"/>
      <c r="E129" s="243"/>
      <c r="F129" s="243"/>
      <c r="G129" s="243"/>
      <c r="H129" s="243"/>
      <c r="I129" s="243"/>
      <c r="J129" s="243"/>
      <c r="K129" s="243"/>
      <c r="L129" s="243"/>
      <c r="M129" s="243"/>
      <c r="N129" s="191"/>
      <c r="O129" s="407"/>
      <c r="P129" s="194"/>
      <c r="Q129" s="49"/>
      <c r="R129" s="145" t="s">
        <v>170</v>
      </c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191"/>
      <c r="AF129" s="407"/>
      <c r="AG129" s="194"/>
      <c r="AH129" s="49"/>
      <c r="AI129" s="145" t="s">
        <v>170</v>
      </c>
      <c r="AJ129" s="268"/>
      <c r="AK129" s="268"/>
      <c r="AL129" s="268"/>
      <c r="AM129" s="268"/>
      <c r="AN129" s="345">
        <f t="shared" si="124"/>
        <v>0</v>
      </c>
      <c r="AO129" s="268"/>
      <c r="AP129" s="268"/>
      <c r="AQ129" s="269"/>
      <c r="AR129" s="310"/>
      <c r="AS129" s="145" t="s">
        <v>170</v>
      </c>
      <c r="AT129" s="268"/>
      <c r="AU129" s="268"/>
      <c r="AV129" s="268"/>
      <c r="AW129" s="311"/>
    </row>
    <row r="130" spans="1:49" ht="12" customHeight="1">
      <c r="A130" s="254" t="s">
        <v>266</v>
      </c>
      <c r="B130" s="94">
        <v>16</v>
      </c>
      <c r="C130" s="94"/>
      <c r="D130" s="107">
        <v>9</v>
      </c>
      <c r="E130" s="243">
        <v>0</v>
      </c>
      <c r="F130" s="243"/>
      <c r="G130" s="107">
        <v>0</v>
      </c>
      <c r="H130" s="243">
        <v>0</v>
      </c>
      <c r="I130" s="243"/>
      <c r="J130" s="107">
        <v>0</v>
      </c>
      <c r="K130" s="243">
        <v>0</v>
      </c>
      <c r="L130" s="243"/>
      <c r="M130" s="107">
        <v>0</v>
      </c>
      <c r="N130" s="191">
        <f t="shared" si="122"/>
        <v>16</v>
      </c>
      <c r="O130" s="407"/>
      <c r="P130" s="194">
        <f t="shared" si="123"/>
        <v>9</v>
      </c>
      <c r="Q130" s="49"/>
      <c r="R130" s="254" t="s">
        <v>266</v>
      </c>
      <c r="S130" s="243">
        <v>0</v>
      </c>
      <c r="T130" s="243"/>
      <c r="U130" s="107">
        <v>0</v>
      </c>
      <c r="V130" s="243">
        <v>0</v>
      </c>
      <c r="W130" s="243"/>
      <c r="X130" s="107">
        <v>0</v>
      </c>
      <c r="Y130" s="243">
        <v>0</v>
      </c>
      <c r="Z130" s="243"/>
      <c r="AA130" s="107">
        <v>0</v>
      </c>
      <c r="AB130" s="243">
        <v>0</v>
      </c>
      <c r="AC130" s="243"/>
      <c r="AD130" s="107">
        <v>0</v>
      </c>
      <c r="AE130" s="191">
        <f t="shared" si="120"/>
        <v>0</v>
      </c>
      <c r="AF130" s="407"/>
      <c r="AG130" s="194">
        <f t="shared" si="121"/>
        <v>0</v>
      </c>
      <c r="AH130" s="49"/>
      <c r="AI130" s="270" t="s">
        <v>266</v>
      </c>
      <c r="AJ130" s="107">
        <v>1</v>
      </c>
      <c r="AK130" s="107">
        <v>0</v>
      </c>
      <c r="AL130" s="107">
        <v>0</v>
      </c>
      <c r="AM130" s="107">
        <v>0</v>
      </c>
      <c r="AN130" s="345">
        <f t="shared" si="124"/>
        <v>1</v>
      </c>
      <c r="AO130" s="107">
        <v>2</v>
      </c>
      <c r="AP130" s="107">
        <v>0</v>
      </c>
      <c r="AQ130" s="358">
        <v>1</v>
      </c>
      <c r="AR130" s="306"/>
      <c r="AS130" s="270" t="s">
        <v>266</v>
      </c>
      <c r="AT130" s="69">
        <v>4</v>
      </c>
      <c r="AU130" s="69">
        <v>3</v>
      </c>
      <c r="AV130" s="69">
        <v>0</v>
      </c>
      <c r="AW130" s="181">
        <v>0</v>
      </c>
    </row>
    <row r="131" spans="1:49" ht="12" customHeight="1">
      <c r="A131" s="254" t="s">
        <v>267</v>
      </c>
      <c r="B131" s="94">
        <v>1132</v>
      </c>
      <c r="C131" s="94"/>
      <c r="D131" s="107">
        <v>584</v>
      </c>
      <c r="E131" s="243">
        <v>838</v>
      </c>
      <c r="F131" s="243"/>
      <c r="G131" s="107">
        <v>452</v>
      </c>
      <c r="H131" s="243">
        <v>718</v>
      </c>
      <c r="I131" s="243"/>
      <c r="J131" s="107">
        <v>365</v>
      </c>
      <c r="K131" s="243">
        <v>651</v>
      </c>
      <c r="L131" s="243"/>
      <c r="M131" s="107">
        <v>340</v>
      </c>
      <c r="N131" s="191">
        <f t="shared" si="122"/>
        <v>3339</v>
      </c>
      <c r="O131" s="407"/>
      <c r="P131" s="194">
        <f t="shared" si="123"/>
        <v>1741</v>
      </c>
      <c r="Q131" s="49"/>
      <c r="R131" s="254" t="s">
        <v>267</v>
      </c>
      <c r="S131" s="243">
        <v>85</v>
      </c>
      <c r="T131" s="243"/>
      <c r="U131" s="107">
        <v>28</v>
      </c>
      <c r="V131" s="243">
        <v>73</v>
      </c>
      <c r="W131" s="243"/>
      <c r="X131" s="107">
        <v>28</v>
      </c>
      <c r="Y131" s="243">
        <v>50</v>
      </c>
      <c r="Z131" s="243"/>
      <c r="AA131" s="107">
        <v>18</v>
      </c>
      <c r="AB131" s="243">
        <v>38</v>
      </c>
      <c r="AC131" s="243"/>
      <c r="AD131" s="107">
        <v>16</v>
      </c>
      <c r="AE131" s="191">
        <f t="shared" si="120"/>
        <v>246</v>
      </c>
      <c r="AF131" s="407"/>
      <c r="AG131" s="194">
        <f t="shared" si="121"/>
        <v>90</v>
      </c>
      <c r="AH131" s="49"/>
      <c r="AI131" s="270" t="s">
        <v>267</v>
      </c>
      <c r="AJ131" s="107">
        <v>26</v>
      </c>
      <c r="AK131" s="107">
        <v>24</v>
      </c>
      <c r="AL131" s="107">
        <v>20</v>
      </c>
      <c r="AM131" s="107">
        <v>21</v>
      </c>
      <c r="AN131" s="345">
        <f t="shared" si="124"/>
        <v>91</v>
      </c>
      <c r="AO131" s="107">
        <v>86</v>
      </c>
      <c r="AP131" s="107">
        <v>5</v>
      </c>
      <c r="AQ131" s="358">
        <v>21</v>
      </c>
      <c r="AR131" s="306"/>
      <c r="AS131" s="270" t="s">
        <v>267</v>
      </c>
      <c r="AT131" s="69">
        <v>131</v>
      </c>
      <c r="AU131" s="69">
        <v>56</v>
      </c>
      <c r="AV131" s="69">
        <v>14</v>
      </c>
      <c r="AW131" s="181">
        <v>5</v>
      </c>
    </row>
    <row r="132" spans="1:49" ht="12" customHeight="1">
      <c r="A132" s="254" t="s">
        <v>268</v>
      </c>
      <c r="B132" s="94">
        <v>37</v>
      </c>
      <c r="C132" s="94"/>
      <c r="D132" s="107">
        <v>24</v>
      </c>
      <c r="E132" s="243">
        <v>29</v>
      </c>
      <c r="F132" s="243"/>
      <c r="G132" s="107">
        <v>13</v>
      </c>
      <c r="H132" s="243">
        <v>32</v>
      </c>
      <c r="I132" s="243"/>
      <c r="J132" s="107">
        <v>22</v>
      </c>
      <c r="K132" s="243">
        <v>0</v>
      </c>
      <c r="L132" s="243"/>
      <c r="M132" s="107">
        <v>0</v>
      </c>
      <c r="N132" s="191">
        <f t="shared" si="122"/>
        <v>98</v>
      </c>
      <c r="O132" s="407"/>
      <c r="P132" s="194">
        <f t="shared" si="123"/>
        <v>59</v>
      </c>
      <c r="Q132" s="49"/>
      <c r="R132" s="254" t="s">
        <v>268</v>
      </c>
      <c r="S132" s="243">
        <v>3</v>
      </c>
      <c r="T132" s="243"/>
      <c r="U132" s="107">
        <v>1</v>
      </c>
      <c r="V132" s="243">
        <v>3</v>
      </c>
      <c r="W132" s="243"/>
      <c r="X132" s="107">
        <v>1</v>
      </c>
      <c r="Y132" s="243">
        <v>0</v>
      </c>
      <c r="Z132" s="243"/>
      <c r="AA132" s="107">
        <v>0</v>
      </c>
      <c r="AB132" s="243">
        <v>0</v>
      </c>
      <c r="AC132" s="243"/>
      <c r="AD132" s="107">
        <v>0</v>
      </c>
      <c r="AE132" s="191">
        <f t="shared" si="120"/>
        <v>6</v>
      </c>
      <c r="AF132" s="407"/>
      <c r="AG132" s="194">
        <f t="shared" si="121"/>
        <v>2</v>
      </c>
      <c r="AH132" s="49"/>
      <c r="AI132" s="270" t="s">
        <v>268</v>
      </c>
      <c r="AJ132" s="107">
        <v>1</v>
      </c>
      <c r="AK132" s="107">
        <v>1</v>
      </c>
      <c r="AL132" s="107">
        <v>1</v>
      </c>
      <c r="AM132" s="107">
        <v>0</v>
      </c>
      <c r="AN132" s="345">
        <f t="shared" si="124"/>
        <v>3</v>
      </c>
      <c r="AO132" s="107">
        <v>3</v>
      </c>
      <c r="AP132" s="107">
        <v>0</v>
      </c>
      <c r="AQ132" s="358">
        <v>2</v>
      </c>
      <c r="AR132" s="306"/>
      <c r="AS132" s="270" t="s">
        <v>268</v>
      </c>
      <c r="AT132" s="69">
        <v>8</v>
      </c>
      <c r="AU132" s="69">
        <v>2</v>
      </c>
      <c r="AV132" s="69">
        <v>0</v>
      </c>
      <c r="AW132" s="181">
        <v>0</v>
      </c>
    </row>
    <row r="133" spans="1:49" ht="12" customHeight="1">
      <c r="A133" s="145" t="s">
        <v>171</v>
      </c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191">
        <f t="shared" si="122"/>
        <v>0</v>
      </c>
      <c r="O133" s="407"/>
      <c r="P133" s="194">
        <f t="shared" si="123"/>
        <v>0</v>
      </c>
      <c r="Q133" s="49"/>
      <c r="R133" s="145" t="s">
        <v>171</v>
      </c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191"/>
      <c r="AF133" s="407"/>
      <c r="AG133" s="194"/>
      <c r="AH133" s="49"/>
      <c r="AI133" s="145" t="s">
        <v>171</v>
      </c>
      <c r="AJ133" s="94"/>
      <c r="AK133" s="94"/>
      <c r="AL133" s="94"/>
      <c r="AM133" s="94"/>
      <c r="AN133" s="345">
        <f t="shared" si="124"/>
        <v>0</v>
      </c>
      <c r="AO133" s="94"/>
      <c r="AP133" s="94"/>
      <c r="AQ133" s="194"/>
      <c r="AR133" s="307"/>
      <c r="AS133" s="145" t="s">
        <v>171</v>
      </c>
      <c r="AT133" s="94"/>
      <c r="AU133" s="94"/>
      <c r="AV133" s="94"/>
      <c r="AW133" s="311"/>
    </row>
    <row r="134" spans="1:49" ht="12" customHeight="1">
      <c r="A134" s="254" t="s">
        <v>269</v>
      </c>
      <c r="B134" s="94">
        <v>1831</v>
      </c>
      <c r="C134" s="94"/>
      <c r="D134" s="107">
        <v>1010</v>
      </c>
      <c r="E134" s="243">
        <v>1643</v>
      </c>
      <c r="F134" s="243"/>
      <c r="G134" s="107">
        <v>850</v>
      </c>
      <c r="H134" s="243">
        <v>1499</v>
      </c>
      <c r="I134" s="243"/>
      <c r="J134" s="107">
        <v>781</v>
      </c>
      <c r="K134" s="243">
        <v>1451</v>
      </c>
      <c r="L134" s="243"/>
      <c r="M134" s="107">
        <v>784</v>
      </c>
      <c r="N134" s="191">
        <f t="shared" si="122"/>
        <v>6424</v>
      </c>
      <c r="O134" s="407"/>
      <c r="P134" s="194">
        <f t="shared" si="123"/>
        <v>3425</v>
      </c>
      <c r="Q134" s="49"/>
      <c r="R134" s="254" t="s">
        <v>269</v>
      </c>
      <c r="S134" s="243">
        <v>148</v>
      </c>
      <c r="T134" s="243"/>
      <c r="U134" s="107">
        <v>63</v>
      </c>
      <c r="V134" s="243">
        <v>117</v>
      </c>
      <c r="W134" s="243"/>
      <c r="X134" s="107">
        <v>63</v>
      </c>
      <c r="Y134" s="243">
        <v>111</v>
      </c>
      <c r="Z134" s="243"/>
      <c r="AA134" s="107">
        <v>54</v>
      </c>
      <c r="AB134" s="243">
        <v>215</v>
      </c>
      <c r="AC134" s="243"/>
      <c r="AD134" s="107">
        <v>118</v>
      </c>
      <c r="AE134" s="191">
        <f t="shared" si="120"/>
        <v>591</v>
      </c>
      <c r="AF134" s="407"/>
      <c r="AG134" s="194">
        <f t="shared" si="121"/>
        <v>298</v>
      </c>
      <c r="AH134" s="49"/>
      <c r="AI134" s="270" t="s">
        <v>269</v>
      </c>
      <c r="AJ134" s="107">
        <v>48</v>
      </c>
      <c r="AK134" s="107">
        <v>45</v>
      </c>
      <c r="AL134" s="107">
        <v>40</v>
      </c>
      <c r="AM134" s="107">
        <v>46</v>
      </c>
      <c r="AN134" s="345">
        <f t="shared" si="124"/>
        <v>179</v>
      </c>
      <c r="AO134" s="107">
        <v>159</v>
      </c>
      <c r="AP134" s="107">
        <v>23</v>
      </c>
      <c r="AQ134" s="358">
        <v>41</v>
      </c>
      <c r="AR134" s="306"/>
      <c r="AS134" s="270" t="s">
        <v>269</v>
      </c>
      <c r="AT134" s="69">
        <v>272</v>
      </c>
      <c r="AU134" s="69">
        <v>119</v>
      </c>
      <c r="AV134" s="69">
        <v>23</v>
      </c>
      <c r="AW134" s="181">
        <v>11</v>
      </c>
    </row>
    <row r="135" spans="1:49" ht="12" customHeight="1">
      <c r="A135" s="254" t="s">
        <v>49</v>
      </c>
      <c r="B135" s="94">
        <v>1686</v>
      </c>
      <c r="C135" s="94"/>
      <c r="D135" s="107">
        <v>856</v>
      </c>
      <c r="E135" s="243">
        <v>1395</v>
      </c>
      <c r="F135" s="243"/>
      <c r="G135" s="107">
        <v>680</v>
      </c>
      <c r="H135" s="243">
        <v>1248</v>
      </c>
      <c r="I135" s="243"/>
      <c r="J135" s="107">
        <v>679</v>
      </c>
      <c r="K135" s="243">
        <v>1241</v>
      </c>
      <c r="L135" s="243"/>
      <c r="M135" s="107">
        <v>648</v>
      </c>
      <c r="N135" s="191">
        <f t="shared" si="122"/>
        <v>5570</v>
      </c>
      <c r="O135" s="407"/>
      <c r="P135" s="194">
        <f t="shared" si="123"/>
        <v>2863</v>
      </c>
      <c r="Q135" s="49"/>
      <c r="R135" s="254" t="s">
        <v>49</v>
      </c>
      <c r="S135" s="69">
        <v>99</v>
      </c>
      <c r="T135" s="69"/>
      <c r="U135" s="69">
        <v>63</v>
      </c>
      <c r="V135" s="69">
        <v>56</v>
      </c>
      <c r="W135" s="69"/>
      <c r="X135" s="69">
        <v>26</v>
      </c>
      <c r="Y135" s="69">
        <v>54</v>
      </c>
      <c r="Z135" s="69"/>
      <c r="AA135" s="69">
        <v>30</v>
      </c>
      <c r="AB135" s="69">
        <v>139</v>
      </c>
      <c r="AC135" s="69"/>
      <c r="AD135" s="69">
        <v>83</v>
      </c>
      <c r="AE135" s="191">
        <f t="shared" si="120"/>
        <v>348</v>
      </c>
      <c r="AF135" s="407"/>
      <c r="AG135" s="194">
        <f t="shared" si="121"/>
        <v>202</v>
      </c>
      <c r="AH135" s="49"/>
      <c r="AI135" s="270" t="s">
        <v>49</v>
      </c>
      <c r="AJ135" s="107">
        <v>50</v>
      </c>
      <c r="AK135" s="107">
        <v>43</v>
      </c>
      <c r="AL135" s="107">
        <v>44</v>
      </c>
      <c r="AM135" s="107">
        <v>41</v>
      </c>
      <c r="AN135" s="345">
        <f t="shared" si="124"/>
        <v>178</v>
      </c>
      <c r="AO135" s="107">
        <v>129</v>
      </c>
      <c r="AP135" s="107">
        <v>28</v>
      </c>
      <c r="AQ135" s="358">
        <v>44</v>
      </c>
      <c r="AR135" s="306"/>
      <c r="AS135" s="270" t="s">
        <v>49</v>
      </c>
      <c r="AT135" s="69">
        <v>0</v>
      </c>
      <c r="AU135" s="69">
        <v>0</v>
      </c>
      <c r="AV135" s="69">
        <v>0</v>
      </c>
      <c r="AW135" s="181">
        <v>0</v>
      </c>
    </row>
    <row r="136" spans="1:49" ht="12" customHeight="1">
      <c r="A136" s="254" t="s">
        <v>270</v>
      </c>
      <c r="B136" s="94">
        <v>1002</v>
      </c>
      <c r="C136" s="94"/>
      <c r="D136" s="107">
        <v>503</v>
      </c>
      <c r="E136" s="243">
        <v>823</v>
      </c>
      <c r="F136" s="243"/>
      <c r="G136" s="107">
        <v>434</v>
      </c>
      <c r="H136" s="243">
        <v>730</v>
      </c>
      <c r="I136" s="243"/>
      <c r="J136" s="107">
        <v>386</v>
      </c>
      <c r="K136" s="243">
        <v>688</v>
      </c>
      <c r="L136" s="243"/>
      <c r="M136" s="107">
        <v>377</v>
      </c>
      <c r="N136" s="191">
        <f t="shared" si="122"/>
        <v>3243</v>
      </c>
      <c r="O136" s="407"/>
      <c r="P136" s="194">
        <f t="shared" si="123"/>
        <v>1700</v>
      </c>
      <c r="Q136" s="49"/>
      <c r="R136" s="254" t="s">
        <v>270</v>
      </c>
      <c r="S136" s="243">
        <v>102</v>
      </c>
      <c r="T136" s="243"/>
      <c r="U136" s="107">
        <v>36</v>
      </c>
      <c r="V136" s="243">
        <v>73</v>
      </c>
      <c r="W136" s="243"/>
      <c r="X136" s="107">
        <v>36</v>
      </c>
      <c r="Y136" s="243">
        <v>60</v>
      </c>
      <c r="Z136" s="243"/>
      <c r="AA136" s="107">
        <v>34</v>
      </c>
      <c r="AB136" s="243">
        <v>113</v>
      </c>
      <c r="AC136" s="243"/>
      <c r="AD136" s="107">
        <v>77</v>
      </c>
      <c r="AE136" s="191">
        <f t="shared" si="120"/>
        <v>348</v>
      </c>
      <c r="AF136" s="407"/>
      <c r="AG136" s="194">
        <f t="shared" si="121"/>
        <v>183</v>
      </c>
      <c r="AH136" s="49"/>
      <c r="AI136" s="270" t="s">
        <v>270</v>
      </c>
      <c r="AJ136" s="107">
        <v>31</v>
      </c>
      <c r="AK136" s="107">
        <v>30</v>
      </c>
      <c r="AL136" s="107">
        <v>29</v>
      </c>
      <c r="AM136" s="107">
        <v>25</v>
      </c>
      <c r="AN136" s="345">
        <f t="shared" si="124"/>
        <v>115</v>
      </c>
      <c r="AO136" s="107">
        <v>105</v>
      </c>
      <c r="AP136" s="107">
        <v>14</v>
      </c>
      <c r="AQ136" s="358">
        <v>27</v>
      </c>
      <c r="AR136" s="306"/>
      <c r="AS136" s="270" t="s">
        <v>270</v>
      </c>
      <c r="AT136" s="69">
        <v>159</v>
      </c>
      <c r="AU136" s="69">
        <v>85</v>
      </c>
      <c r="AV136" s="69">
        <v>19</v>
      </c>
      <c r="AW136" s="181">
        <v>13</v>
      </c>
    </row>
    <row r="137" spans="1:49" ht="12" customHeight="1">
      <c r="A137" s="145" t="s">
        <v>172</v>
      </c>
      <c r="B137" s="94"/>
      <c r="C137" s="94"/>
      <c r="D137" s="243"/>
      <c r="E137" s="243"/>
      <c r="F137" s="243"/>
      <c r="G137" s="243"/>
      <c r="H137" s="243"/>
      <c r="I137" s="243"/>
      <c r="J137" s="243"/>
      <c r="K137" s="243"/>
      <c r="L137" s="243"/>
      <c r="M137" s="243"/>
      <c r="N137" s="191"/>
      <c r="O137" s="407"/>
      <c r="P137" s="194"/>
      <c r="Q137" s="49"/>
      <c r="R137" s="145" t="s">
        <v>172</v>
      </c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191"/>
      <c r="AF137" s="407"/>
      <c r="AG137" s="194"/>
      <c r="AH137" s="49"/>
      <c r="AI137" s="145" t="s">
        <v>172</v>
      </c>
      <c r="AJ137" s="268"/>
      <c r="AK137" s="268"/>
      <c r="AL137" s="268"/>
      <c r="AM137" s="268"/>
      <c r="AN137" s="345"/>
      <c r="AO137" s="268"/>
      <c r="AP137" s="268"/>
      <c r="AQ137" s="269"/>
      <c r="AR137" s="310"/>
      <c r="AS137" s="145" t="s">
        <v>172</v>
      </c>
    </row>
    <row r="138" spans="1:49" s="7" customFormat="1" ht="12" customHeight="1">
      <c r="A138" s="144" t="s">
        <v>271</v>
      </c>
      <c r="B138" s="94">
        <v>0</v>
      </c>
      <c r="C138" s="94"/>
      <c r="D138" s="243">
        <v>0</v>
      </c>
      <c r="E138" s="243">
        <v>0</v>
      </c>
      <c r="F138" s="243"/>
      <c r="G138" s="243">
        <v>0</v>
      </c>
      <c r="H138" s="243">
        <v>0</v>
      </c>
      <c r="I138" s="243"/>
      <c r="J138" s="243">
        <v>0</v>
      </c>
      <c r="K138" s="243">
        <v>0</v>
      </c>
      <c r="L138" s="243"/>
      <c r="M138" s="243">
        <v>0</v>
      </c>
      <c r="N138" s="191">
        <v>0</v>
      </c>
      <c r="O138" s="407"/>
      <c r="P138" s="423">
        <v>0</v>
      </c>
      <c r="Q138" s="49"/>
      <c r="R138" s="144" t="s">
        <v>271</v>
      </c>
      <c r="S138" s="243">
        <v>0</v>
      </c>
      <c r="T138" s="243"/>
      <c r="U138" s="243">
        <v>0</v>
      </c>
      <c r="V138" s="243">
        <v>0</v>
      </c>
      <c r="W138" s="243"/>
      <c r="X138" s="243">
        <v>0</v>
      </c>
      <c r="Y138" s="243">
        <v>0</v>
      </c>
      <c r="Z138" s="243"/>
      <c r="AA138" s="243">
        <v>0</v>
      </c>
      <c r="AB138" s="243">
        <v>0</v>
      </c>
      <c r="AC138" s="243"/>
      <c r="AD138" s="243">
        <v>0</v>
      </c>
      <c r="AE138" s="191">
        <v>0</v>
      </c>
      <c r="AF138" s="407"/>
      <c r="AG138" s="423">
        <v>0</v>
      </c>
      <c r="AH138" s="49"/>
      <c r="AI138" s="144" t="s">
        <v>271</v>
      </c>
      <c r="AJ138" s="243">
        <v>0</v>
      </c>
      <c r="AK138" s="243">
        <v>0</v>
      </c>
      <c r="AL138" s="243">
        <v>0</v>
      </c>
      <c r="AM138" s="243">
        <v>0</v>
      </c>
      <c r="AN138" s="243">
        <v>0</v>
      </c>
      <c r="AO138" s="243">
        <v>0</v>
      </c>
      <c r="AP138" s="243">
        <v>0</v>
      </c>
      <c r="AQ138" s="243">
        <v>0</v>
      </c>
      <c r="AR138" s="310"/>
      <c r="AS138" s="144" t="s">
        <v>271</v>
      </c>
      <c r="AT138" s="243">
        <v>0</v>
      </c>
      <c r="AU138" s="243">
        <v>0</v>
      </c>
      <c r="AV138" s="243">
        <v>0</v>
      </c>
      <c r="AW138" s="243">
        <v>0</v>
      </c>
    </row>
    <row r="139" spans="1:49" ht="12" customHeight="1">
      <c r="A139" s="254" t="s">
        <v>50</v>
      </c>
      <c r="B139" s="94">
        <v>64</v>
      </c>
      <c r="C139" s="94"/>
      <c r="D139" s="107">
        <v>33</v>
      </c>
      <c r="E139" s="243">
        <v>48</v>
      </c>
      <c r="F139" s="243"/>
      <c r="G139" s="107">
        <v>29</v>
      </c>
      <c r="H139" s="243">
        <v>49</v>
      </c>
      <c r="I139" s="243"/>
      <c r="J139" s="107">
        <v>31</v>
      </c>
      <c r="K139" s="243">
        <v>38</v>
      </c>
      <c r="L139" s="243"/>
      <c r="M139" s="107">
        <v>22</v>
      </c>
      <c r="N139" s="191">
        <f t="shared" si="122"/>
        <v>199</v>
      </c>
      <c r="O139" s="407"/>
      <c r="P139" s="194">
        <f t="shared" si="123"/>
        <v>115</v>
      </c>
      <c r="Q139" s="49"/>
      <c r="R139" s="254" t="s">
        <v>50</v>
      </c>
      <c r="S139" s="243">
        <v>4</v>
      </c>
      <c r="T139" s="243"/>
      <c r="U139" s="107">
        <v>2</v>
      </c>
      <c r="V139" s="243">
        <v>3</v>
      </c>
      <c r="W139" s="243"/>
      <c r="X139" s="107">
        <v>2</v>
      </c>
      <c r="Y139" s="243">
        <v>0</v>
      </c>
      <c r="Z139" s="243"/>
      <c r="AA139" s="107">
        <v>0</v>
      </c>
      <c r="AB139" s="243">
        <v>2</v>
      </c>
      <c r="AC139" s="243"/>
      <c r="AD139" s="107">
        <v>0</v>
      </c>
      <c r="AE139" s="191">
        <f t="shared" si="120"/>
        <v>9</v>
      </c>
      <c r="AF139" s="407"/>
      <c r="AG139" s="194">
        <f t="shared" si="121"/>
        <v>4</v>
      </c>
      <c r="AH139" s="49"/>
      <c r="AI139" s="270" t="s">
        <v>50</v>
      </c>
      <c r="AJ139" s="107">
        <v>2</v>
      </c>
      <c r="AK139" s="107">
        <v>2</v>
      </c>
      <c r="AL139" s="107">
        <v>1</v>
      </c>
      <c r="AM139" s="107">
        <v>1</v>
      </c>
      <c r="AN139" s="345">
        <f t="shared" si="124"/>
        <v>6</v>
      </c>
      <c r="AO139" s="107">
        <v>6</v>
      </c>
      <c r="AP139" s="107">
        <v>0</v>
      </c>
      <c r="AQ139" s="358">
        <v>1</v>
      </c>
      <c r="AR139" s="306"/>
      <c r="AS139" s="270" t="s">
        <v>50</v>
      </c>
      <c r="AT139" s="69">
        <v>10</v>
      </c>
      <c r="AU139" s="69">
        <v>6</v>
      </c>
      <c r="AV139" s="69">
        <v>0</v>
      </c>
      <c r="AW139" s="181">
        <v>0</v>
      </c>
    </row>
    <row r="140" spans="1:49" ht="12" customHeight="1">
      <c r="A140" s="254" t="s">
        <v>272</v>
      </c>
      <c r="B140" s="94">
        <v>67</v>
      </c>
      <c r="C140" s="94"/>
      <c r="D140" s="107">
        <v>36</v>
      </c>
      <c r="E140" s="243">
        <v>39</v>
      </c>
      <c r="F140" s="243"/>
      <c r="G140" s="107">
        <v>20</v>
      </c>
      <c r="H140" s="243">
        <v>48</v>
      </c>
      <c r="I140" s="243"/>
      <c r="J140" s="107">
        <v>27</v>
      </c>
      <c r="K140" s="243">
        <v>51</v>
      </c>
      <c r="L140" s="243"/>
      <c r="M140" s="107">
        <v>29</v>
      </c>
      <c r="N140" s="191">
        <f t="shared" si="122"/>
        <v>205</v>
      </c>
      <c r="O140" s="407"/>
      <c r="P140" s="194">
        <f t="shared" si="123"/>
        <v>112</v>
      </c>
      <c r="Q140" s="49"/>
      <c r="R140" s="254" t="s">
        <v>272</v>
      </c>
      <c r="S140" s="243">
        <v>2</v>
      </c>
      <c r="T140" s="243"/>
      <c r="U140" s="107">
        <v>0</v>
      </c>
      <c r="V140" s="243">
        <v>0</v>
      </c>
      <c r="W140" s="243"/>
      <c r="X140" s="107">
        <v>0</v>
      </c>
      <c r="Y140" s="243">
        <v>2</v>
      </c>
      <c r="Z140" s="243"/>
      <c r="AA140" s="107">
        <v>1</v>
      </c>
      <c r="AB140" s="243">
        <v>0</v>
      </c>
      <c r="AC140" s="243"/>
      <c r="AD140" s="107">
        <v>0</v>
      </c>
      <c r="AE140" s="191">
        <f t="shared" si="120"/>
        <v>4</v>
      </c>
      <c r="AF140" s="407"/>
      <c r="AG140" s="194">
        <f t="shared" si="121"/>
        <v>1</v>
      </c>
      <c r="AH140" s="49"/>
      <c r="AI140" s="270" t="s">
        <v>272</v>
      </c>
      <c r="AJ140" s="107">
        <v>2</v>
      </c>
      <c r="AK140" s="107">
        <v>1</v>
      </c>
      <c r="AL140" s="107">
        <v>2</v>
      </c>
      <c r="AM140" s="107">
        <v>2</v>
      </c>
      <c r="AN140" s="345">
        <f t="shared" si="124"/>
        <v>7</v>
      </c>
      <c r="AO140" s="107">
        <v>7</v>
      </c>
      <c r="AP140" s="107">
        <v>0</v>
      </c>
      <c r="AQ140" s="358">
        <v>1</v>
      </c>
      <c r="AR140" s="306"/>
      <c r="AS140" s="270" t="s">
        <v>272</v>
      </c>
      <c r="AT140" s="69">
        <v>5</v>
      </c>
      <c r="AU140" s="69">
        <v>0</v>
      </c>
      <c r="AV140" s="69">
        <v>0</v>
      </c>
      <c r="AW140" s="181">
        <v>0</v>
      </c>
    </row>
    <row r="141" spans="1:49" ht="12" customHeight="1">
      <c r="A141" s="254" t="s">
        <v>51</v>
      </c>
      <c r="B141" s="94">
        <v>174</v>
      </c>
      <c r="C141" s="94"/>
      <c r="D141" s="107">
        <v>71</v>
      </c>
      <c r="E141" s="243">
        <v>180</v>
      </c>
      <c r="F141" s="243"/>
      <c r="G141" s="107">
        <v>98</v>
      </c>
      <c r="H141" s="243">
        <v>137</v>
      </c>
      <c r="I141" s="243"/>
      <c r="J141" s="107">
        <v>78</v>
      </c>
      <c r="K141" s="243">
        <v>102</v>
      </c>
      <c r="L141" s="243"/>
      <c r="M141" s="107">
        <v>53</v>
      </c>
      <c r="N141" s="191">
        <f t="shared" si="122"/>
        <v>593</v>
      </c>
      <c r="O141" s="407"/>
      <c r="P141" s="194">
        <f t="shared" si="123"/>
        <v>300</v>
      </c>
      <c r="Q141" s="49"/>
      <c r="R141" s="254" t="s">
        <v>51</v>
      </c>
      <c r="S141" s="243">
        <v>11</v>
      </c>
      <c r="T141" s="243"/>
      <c r="U141" s="107">
        <v>2</v>
      </c>
      <c r="V141" s="243">
        <v>7</v>
      </c>
      <c r="W141" s="243"/>
      <c r="X141" s="107">
        <v>2</v>
      </c>
      <c r="Y141" s="243">
        <v>4</v>
      </c>
      <c r="Z141" s="243"/>
      <c r="AA141" s="107">
        <v>4</v>
      </c>
      <c r="AB141" s="243">
        <v>6</v>
      </c>
      <c r="AC141" s="243"/>
      <c r="AD141" s="107">
        <v>3</v>
      </c>
      <c r="AE141" s="191">
        <f t="shared" si="120"/>
        <v>28</v>
      </c>
      <c r="AF141" s="407"/>
      <c r="AG141" s="194">
        <f t="shared" si="121"/>
        <v>11</v>
      </c>
      <c r="AH141" s="49"/>
      <c r="AI141" s="270" t="s">
        <v>51</v>
      </c>
      <c r="AJ141" s="107">
        <v>4</v>
      </c>
      <c r="AK141" s="107">
        <v>4</v>
      </c>
      <c r="AL141" s="107">
        <v>4</v>
      </c>
      <c r="AM141" s="107">
        <v>3</v>
      </c>
      <c r="AN141" s="345">
        <f t="shared" si="124"/>
        <v>15</v>
      </c>
      <c r="AO141" s="107">
        <v>12</v>
      </c>
      <c r="AP141" s="107">
        <v>0</v>
      </c>
      <c r="AQ141" s="358">
        <v>3</v>
      </c>
      <c r="AR141" s="306"/>
      <c r="AS141" s="270" t="s">
        <v>51</v>
      </c>
      <c r="AT141" s="69">
        <v>34</v>
      </c>
      <c r="AU141" s="69">
        <v>19</v>
      </c>
      <c r="AV141" s="69">
        <v>6</v>
      </c>
      <c r="AW141" s="181">
        <v>4</v>
      </c>
    </row>
    <row r="142" spans="1:49" ht="12" customHeight="1" thickBot="1">
      <c r="A142" s="286" t="s">
        <v>273</v>
      </c>
      <c r="B142" s="168">
        <v>29</v>
      </c>
      <c r="C142" s="168"/>
      <c r="D142" s="274">
        <v>16</v>
      </c>
      <c r="E142" s="278">
        <v>32</v>
      </c>
      <c r="F142" s="278"/>
      <c r="G142" s="274">
        <v>16</v>
      </c>
      <c r="H142" s="278">
        <v>21</v>
      </c>
      <c r="I142" s="278"/>
      <c r="J142" s="274">
        <v>10</v>
      </c>
      <c r="K142" s="278">
        <v>0</v>
      </c>
      <c r="L142" s="278"/>
      <c r="M142" s="274">
        <v>0</v>
      </c>
      <c r="N142" s="168">
        <f>+B142+E142+H142+K142</f>
        <v>82</v>
      </c>
      <c r="O142" s="564"/>
      <c r="P142" s="169">
        <f t="shared" si="123"/>
        <v>42</v>
      </c>
      <c r="Q142" s="49"/>
      <c r="R142" s="286" t="s">
        <v>273</v>
      </c>
      <c r="S142" s="278">
        <v>0</v>
      </c>
      <c r="T142" s="278"/>
      <c r="U142" s="274">
        <v>0</v>
      </c>
      <c r="V142" s="278">
        <v>0</v>
      </c>
      <c r="W142" s="278"/>
      <c r="X142" s="274">
        <v>0</v>
      </c>
      <c r="Y142" s="278">
        <v>0</v>
      </c>
      <c r="Z142" s="278"/>
      <c r="AA142" s="274">
        <v>0</v>
      </c>
      <c r="AB142" s="278">
        <v>0</v>
      </c>
      <c r="AC142" s="278"/>
      <c r="AD142" s="274">
        <v>0</v>
      </c>
      <c r="AE142" s="188">
        <f>+S142+V142+Y142+AB142</f>
        <v>0</v>
      </c>
      <c r="AF142" s="562"/>
      <c r="AG142" s="189">
        <f t="shared" si="121"/>
        <v>0</v>
      </c>
      <c r="AH142" s="49"/>
      <c r="AI142" s="273" t="s">
        <v>273</v>
      </c>
      <c r="AJ142" s="274">
        <v>1</v>
      </c>
      <c r="AK142" s="274">
        <v>1</v>
      </c>
      <c r="AL142" s="274">
        <v>1</v>
      </c>
      <c r="AM142" s="274">
        <v>0</v>
      </c>
      <c r="AN142" s="258">
        <f t="shared" si="124"/>
        <v>3</v>
      </c>
      <c r="AO142" s="274">
        <v>4</v>
      </c>
      <c r="AP142" s="274">
        <v>0</v>
      </c>
      <c r="AQ142" s="359">
        <v>1</v>
      </c>
      <c r="AR142" s="306"/>
      <c r="AS142" s="273" t="s">
        <v>273</v>
      </c>
      <c r="AT142" s="249">
        <v>4</v>
      </c>
      <c r="AU142" s="249">
        <v>2</v>
      </c>
      <c r="AV142" s="249">
        <v>0</v>
      </c>
      <c r="AW142" s="314">
        <v>0</v>
      </c>
    </row>
    <row r="143" spans="1:49" ht="12" customHeight="1">
      <c r="A143" s="478" t="s">
        <v>301</v>
      </c>
      <c r="B143" s="478"/>
      <c r="C143" s="478"/>
      <c r="D143" s="478"/>
      <c r="E143" s="478"/>
      <c r="F143" s="478"/>
      <c r="G143" s="478"/>
      <c r="H143" s="478"/>
      <c r="I143" s="478"/>
      <c r="J143" s="478"/>
      <c r="K143" s="478"/>
      <c r="L143" s="478"/>
      <c r="M143" s="478"/>
      <c r="N143" s="478"/>
      <c r="O143" s="478"/>
      <c r="P143" s="478"/>
      <c r="Q143" s="224"/>
      <c r="R143" s="478" t="s">
        <v>304</v>
      </c>
      <c r="S143" s="478"/>
      <c r="T143" s="478"/>
      <c r="U143" s="478"/>
      <c r="V143" s="478"/>
      <c r="W143" s="478"/>
      <c r="X143" s="478"/>
      <c r="Y143" s="478"/>
      <c r="Z143" s="478"/>
      <c r="AA143" s="478"/>
      <c r="AB143" s="478"/>
      <c r="AC143" s="478"/>
      <c r="AD143" s="478"/>
      <c r="AE143" s="478"/>
      <c r="AF143" s="478"/>
      <c r="AG143" s="478"/>
      <c r="AH143" s="28"/>
      <c r="AI143" s="478" t="s">
        <v>349</v>
      </c>
      <c r="AJ143" s="478"/>
      <c r="AK143" s="478"/>
      <c r="AL143" s="478"/>
      <c r="AM143" s="478"/>
      <c r="AN143" s="478"/>
      <c r="AO143" s="478"/>
      <c r="AP143" s="478"/>
      <c r="AQ143" s="478"/>
      <c r="AR143" s="224"/>
      <c r="AS143" s="512" t="s">
        <v>352</v>
      </c>
      <c r="AT143" s="478"/>
      <c r="AU143" s="478"/>
      <c r="AV143" s="478"/>
      <c r="AW143" s="478"/>
    </row>
    <row r="144" spans="1:49" ht="12" customHeight="1" thickBot="1">
      <c r="A144" s="487" t="s">
        <v>22</v>
      </c>
      <c r="B144" s="487"/>
      <c r="C144" s="487"/>
      <c r="D144" s="487"/>
      <c r="E144" s="487"/>
      <c r="F144" s="487"/>
      <c r="G144" s="487"/>
      <c r="H144" s="487"/>
      <c r="I144" s="487"/>
      <c r="J144" s="487"/>
      <c r="K144" s="487"/>
      <c r="L144" s="487"/>
      <c r="M144" s="487"/>
      <c r="N144" s="487"/>
      <c r="O144" s="487"/>
      <c r="P144" s="487"/>
      <c r="Q144" s="30"/>
      <c r="R144" s="487" t="s">
        <v>22</v>
      </c>
      <c r="S144" s="487"/>
      <c r="T144" s="487"/>
      <c r="U144" s="487"/>
      <c r="V144" s="487"/>
      <c r="W144" s="487"/>
      <c r="X144" s="487"/>
      <c r="Y144" s="487"/>
      <c r="Z144" s="487"/>
      <c r="AA144" s="487"/>
      <c r="AB144" s="487"/>
      <c r="AC144" s="487"/>
      <c r="AD144" s="487"/>
      <c r="AE144" s="487"/>
      <c r="AF144" s="487"/>
      <c r="AG144" s="487"/>
      <c r="AH144" s="224"/>
      <c r="AI144" s="487" t="s">
        <v>22</v>
      </c>
      <c r="AJ144" s="487"/>
      <c r="AK144" s="487"/>
      <c r="AL144" s="487"/>
      <c r="AM144" s="487"/>
      <c r="AN144" s="487"/>
      <c r="AO144" s="487"/>
      <c r="AP144" s="487"/>
      <c r="AQ144" s="487"/>
      <c r="AR144" s="30"/>
      <c r="AS144" s="511" t="s">
        <v>22</v>
      </c>
      <c r="AT144" s="487"/>
      <c r="AU144" s="487"/>
      <c r="AV144" s="487"/>
      <c r="AW144" s="487"/>
    </row>
    <row r="145" spans="1:49" ht="12" customHeight="1">
      <c r="A145" s="508" t="s">
        <v>137</v>
      </c>
      <c r="B145" s="495" t="s">
        <v>199</v>
      </c>
      <c r="C145" s="495"/>
      <c r="D145" s="495"/>
      <c r="E145" s="495" t="s">
        <v>200</v>
      </c>
      <c r="F145" s="495"/>
      <c r="G145" s="495"/>
      <c r="H145" s="495" t="s">
        <v>201</v>
      </c>
      <c r="I145" s="495"/>
      <c r="J145" s="495"/>
      <c r="K145" s="495" t="s">
        <v>202</v>
      </c>
      <c r="L145" s="495"/>
      <c r="M145" s="495"/>
      <c r="N145" s="495" t="s">
        <v>7</v>
      </c>
      <c r="O145" s="559"/>
      <c r="P145" s="505"/>
      <c r="Q145" s="280"/>
      <c r="R145" s="508" t="s">
        <v>137</v>
      </c>
      <c r="S145" s="495" t="s">
        <v>199</v>
      </c>
      <c r="T145" s="495"/>
      <c r="U145" s="495"/>
      <c r="V145" s="495" t="s">
        <v>200</v>
      </c>
      <c r="W145" s="495"/>
      <c r="X145" s="495"/>
      <c r="Y145" s="495" t="s">
        <v>201</v>
      </c>
      <c r="Z145" s="495"/>
      <c r="AA145" s="495"/>
      <c r="AB145" s="495" t="s">
        <v>202</v>
      </c>
      <c r="AC145" s="495"/>
      <c r="AD145" s="495"/>
      <c r="AE145" s="495" t="s">
        <v>7</v>
      </c>
      <c r="AF145" s="559"/>
      <c r="AG145" s="505"/>
      <c r="AH145" s="280"/>
      <c r="AI145" s="508" t="s">
        <v>137</v>
      </c>
      <c r="AJ145" s="510" t="s">
        <v>203</v>
      </c>
      <c r="AK145" s="510"/>
      <c r="AL145" s="510"/>
      <c r="AM145" s="510"/>
      <c r="AN145" s="510"/>
      <c r="AO145" s="495" t="s">
        <v>204</v>
      </c>
      <c r="AP145" s="495"/>
      <c r="AQ145" s="532" t="s">
        <v>205</v>
      </c>
      <c r="AR145" s="60"/>
      <c r="AS145" s="508" t="s">
        <v>137</v>
      </c>
      <c r="AT145" s="529" t="s">
        <v>298</v>
      </c>
      <c r="AU145" s="529"/>
      <c r="AV145" s="529"/>
      <c r="AW145" s="530"/>
    </row>
    <row r="146" spans="1:49" ht="64.5" customHeight="1">
      <c r="A146" s="509"/>
      <c r="B146" s="134" t="s">
        <v>154</v>
      </c>
      <c r="C146" s="134"/>
      <c r="D146" s="134" t="s">
        <v>155</v>
      </c>
      <c r="E146" s="134" t="s">
        <v>154</v>
      </c>
      <c r="F146" s="134"/>
      <c r="G146" s="134" t="s">
        <v>155</v>
      </c>
      <c r="H146" s="134" t="s">
        <v>154</v>
      </c>
      <c r="I146" s="134"/>
      <c r="J146" s="134" t="s">
        <v>155</v>
      </c>
      <c r="K146" s="134" t="s">
        <v>154</v>
      </c>
      <c r="L146" s="134"/>
      <c r="M146" s="134" t="s">
        <v>155</v>
      </c>
      <c r="N146" s="134" t="s">
        <v>154</v>
      </c>
      <c r="O146" s="560"/>
      <c r="P146" s="9" t="s">
        <v>155</v>
      </c>
      <c r="Q146" s="41"/>
      <c r="R146" s="509"/>
      <c r="S146" s="134" t="s">
        <v>154</v>
      </c>
      <c r="T146" s="134"/>
      <c r="U146" s="134" t="s">
        <v>155</v>
      </c>
      <c r="V146" s="134" t="s">
        <v>154</v>
      </c>
      <c r="W146" s="134"/>
      <c r="X146" s="134" t="s">
        <v>155</v>
      </c>
      <c r="Y146" s="134" t="s">
        <v>154</v>
      </c>
      <c r="Z146" s="134"/>
      <c r="AA146" s="134" t="s">
        <v>155</v>
      </c>
      <c r="AB146" s="134" t="s">
        <v>154</v>
      </c>
      <c r="AC146" s="134"/>
      <c r="AD146" s="134" t="s">
        <v>155</v>
      </c>
      <c r="AE146" s="134" t="s">
        <v>154</v>
      </c>
      <c r="AF146" s="560"/>
      <c r="AG146" s="9" t="s">
        <v>155</v>
      </c>
      <c r="AH146" s="41"/>
      <c r="AI146" s="509"/>
      <c r="AJ146" s="228" t="s">
        <v>199</v>
      </c>
      <c r="AK146" s="228" t="s">
        <v>200</v>
      </c>
      <c r="AL146" s="228" t="s">
        <v>201</v>
      </c>
      <c r="AM146" s="228" t="s">
        <v>202</v>
      </c>
      <c r="AN146" s="134" t="s">
        <v>406</v>
      </c>
      <c r="AO146" s="227" t="s">
        <v>464</v>
      </c>
      <c r="AP146" s="136" t="s">
        <v>453</v>
      </c>
      <c r="AQ146" s="533"/>
      <c r="AR146" s="60"/>
      <c r="AS146" s="509"/>
      <c r="AT146" s="43" t="s">
        <v>299</v>
      </c>
      <c r="AU146" s="43" t="s">
        <v>300</v>
      </c>
      <c r="AV146" s="43" t="s">
        <v>19</v>
      </c>
      <c r="AW146" s="309" t="s">
        <v>300</v>
      </c>
    </row>
    <row r="147" spans="1:49" ht="12" customHeight="1">
      <c r="A147" s="145" t="s">
        <v>173</v>
      </c>
      <c r="B147" s="94"/>
      <c r="C147" s="94"/>
      <c r="D147" s="243"/>
      <c r="E147" s="243"/>
      <c r="F147" s="243"/>
      <c r="G147" s="243"/>
      <c r="H147" s="243"/>
      <c r="I147" s="243"/>
      <c r="J147" s="243"/>
      <c r="K147" s="243"/>
      <c r="L147" s="243"/>
      <c r="M147" s="243"/>
      <c r="N147" s="191"/>
      <c r="O147" s="407"/>
      <c r="P147" s="194"/>
      <c r="Q147" s="49"/>
      <c r="R147" s="145" t="s">
        <v>173</v>
      </c>
      <c r="S147" s="325"/>
      <c r="T147" s="325"/>
      <c r="U147" s="325"/>
      <c r="V147" s="325"/>
      <c r="W147" s="325"/>
      <c r="X147" s="325"/>
      <c r="Y147" s="325"/>
      <c r="Z147" s="325"/>
      <c r="AA147" s="325"/>
      <c r="AB147" s="325"/>
      <c r="AC147" s="325"/>
      <c r="AD147" s="325"/>
      <c r="AE147" s="356"/>
      <c r="AF147" s="578"/>
      <c r="AG147" s="357"/>
      <c r="AH147" s="49"/>
      <c r="AI147" s="145" t="s">
        <v>173</v>
      </c>
      <c r="AJ147" s="266"/>
      <c r="AK147" s="266"/>
      <c r="AL147" s="266"/>
      <c r="AM147" s="266"/>
      <c r="AN147" s="347"/>
      <c r="AO147" s="266"/>
      <c r="AP147" s="266"/>
      <c r="AQ147" s="267"/>
      <c r="AR147" s="261"/>
      <c r="AS147" s="145" t="s">
        <v>173</v>
      </c>
      <c r="AT147" s="266"/>
      <c r="AU147" s="266"/>
      <c r="AV147" s="266"/>
      <c r="AW147" s="311"/>
    </row>
    <row r="148" spans="1:49" ht="12" customHeight="1">
      <c r="A148" s="254" t="s">
        <v>275</v>
      </c>
      <c r="B148" s="94">
        <v>392</v>
      </c>
      <c r="C148" s="94"/>
      <c r="D148" s="94">
        <v>197</v>
      </c>
      <c r="E148" s="94">
        <v>324</v>
      </c>
      <c r="F148" s="94"/>
      <c r="G148" s="94">
        <v>161</v>
      </c>
      <c r="H148" s="94">
        <v>255</v>
      </c>
      <c r="I148" s="94"/>
      <c r="J148" s="94">
        <v>132</v>
      </c>
      <c r="K148" s="94">
        <v>314</v>
      </c>
      <c r="L148" s="94"/>
      <c r="M148" s="94">
        <v>132</v>
      </c>
      <c r="N148" s="191">
        <f>+B148+E148+H148+K148</f>
        <v>1285</v>
      </c>
      <c r="O148" s="407"/>
      <c r="P148" s="194">
        <f t="shared" ref="P148" si="125">+D148+G148+J148+M148</f>
        <v>622</v>
      </c>
      <c r="Q148" s="49"/>
      <c r="R148" s="254" t="s">
        <v>275</v>
      </c>
      <c r="S148" s="243">
        <v>25</v>
      </c>
      <c r="T148" s="243"/>
      <c r="U148" s="107">
        <v>11</v>
      </c>
      <c r="V148" s="243">
        <v>19</v>
      </c>
      <c r="W148" s="243"/>
      <c r="X148" s="107">
        <v>11</v>
      </c>
      <c r="Y148" s="243">
        <v>24</v>
      </c>
      <c r="Z148" s="243"/>
      <c r="AA148" s="107">
        <v>10</v>
      </c>
      <c r="AB148" s="243">
        <v>54</v>
      </c>
      <c r="AC148" s="243"/>
      <c r="AD148" s="107">
        <v>26</v>
      </c>
      <c r="AE148" s="191">
        <f>+S148+V148+Y148+AB148</f>
        <v>122</v>
      </c>
      <c r="AF148" s="407"/>
      <c r="AG148" s="194">
        <f t="shared" ref="AG148:AG180" si="126">+U148+X148+AA148+AD148</f>
        <v>58</v>
      </c>
      <c r="AH148" s="49"/>
      <c r="AI148" s="270" t="s">
        <v>275</v>
      </c>
      <c r="AJ148" s="107">
        <v>12</v>
      </c>
      <c r="AK148" s="107">
        <v>10</v>
      </c>
      <c r="AL148" s="107">
        <v>8</v>
      </c>
      <c r="AM148" s="107">
        <v>10</v>
      </c>
      <c r="AN148" s="345">
        <f>SUM(AJ148:AM148)</f>
        <v>40</v>
      </c>
      <c r="AO148" s="107">
        <v>35</v>
      </c>
      <c r="AP148" s="107">
        <v>4</v>
      </c>
      <c r="AQ148" s="358">
        <v>9</v>
      </c>
      <c r="AR148" s="306"/>
      <c r="AS148" s="270" t="s">
        <v>275</v>
      </c>
      <c r="AT148" s="69">
        <v>59</v>
      </c>
      <c r="AU148" s="69">
        <v>13</v>
      </c>
      <c r="AV148" s="69">
        <v>5</v>
      </c>
      <c r="AW148" s="181">
        <v>1</v>
      </c>
    </row>
    <row r="149" spans="1:49" ht="12" customHeight="1">
      <c r="A149" s="254" t="s">
        <v>52</v>
      </c>
      <c r="B149" s="94">
        <v>305</v>
      </c>
      <c r="C149" s="94"/>
      <c r="D149" s="107">
        <v>168</v>
      </c>
      <c r="E149" s="243">
        <v>233</v>
      </c>
      <c r="F149" s="243"/>
      <c r="G149" s="107">
        <v>129</v>
      </c>
      <c r="H149" s="243">
        <v>230</v>
      </c>
      <c r="I149" s="243"/>
      <c r="J149" s="107">
        <v>118</v>
      </c>
      <c r="K149" s="243">
        <v>203</v>
      </c>
      <c r="L149" s="243"/>
      <c r="M149" s="107">
        <v>91</v>
      </c>
      <c r="N149" s="191">
        <f t="shared" ref="N149:N180" si="127">+B149+E149+H149+K149</f>
        <v>971</v>
      </c>
      <c r="O149" s="407"/>
      <c r="P149" s="194">
        <f t="shared" ref="P149:P180" si="128">+D149+G149+J149+M149</f>
        <v>506</v>
      </c>
      <c r="Q149" s="49"/>
      <c r="R149" s="254" t="s">
        <v>52</v>
      </c>
      <c r="S149" s="243">
        <v>29</v>
      </c>
      <c r="T149" s="243"/>
      <c r="U149" s="107">
        <v>14</v>
      </c>
      <c r="V149" s="243">
        <v>28</v>
      </c>
      <c r="W149" s="243"/>
      <c r="X149" s="107">
        <v>14</v>
      </c>
      <c r="Y149" s="243">
        <v>24</v>
      </c>
      <c r="Z149" s="243"/>
      <c r="AA149" s="107">
        <v>11</v>
      </c>
      <c r="AB149" s="243">
        <v>16</v>
      </c>
      <c r="AC149" s="243"/>
      <c r="AD149" s="107">
        <v>6</v>
      </c>
      <c r="AE149" s="191">
        <f t="shared" ref="AE149:AE180" si="129">+S149+V149+Y149+AB149</f>
        <v>97</v>
      </c>
      <c r="AF149" s="407"/>
      <c r="AG149" s="194">
        <f t="shared" si="126"/>
        <v>45</v>
      </c>
      <c r="AH149" s="49"/>
      <c r="AI149" s="270" t="s">
        <v>52</v>
      </c>
      <c r="AJ149" s="107">
        <v>8</v>
      </c>
      <c r="AK149" s="107">
        <v>6</v>
      </c>
      <c r="AL149" s="107">
        <v>6</v>
      </c>
      <c r="AM149" s="107">
        <v>6</v>
      </c>
      <c r="AN149" s="345">
        <f t="shared" ref="AN149:AN180" si="130">SUM(AJ149:AM149)</f>
        <v>26</v>
      </c>
      <c r="AO149" s="107">
        <v>18</v>
      </c>
      <c r="AP149" s="107">
        <v>4</v>
      </c>
      <c r="AQ149" s="358">
        <v>6</v>
      </c>
      <c r="AR149" s="306"/>
      <c r="AS149" s="270" t="s">
        <v>52</v>
      </c>
      <c r="AT149" s="69">
        <v>50</v>
      </c>
      <c r="AU149" s="69">
        <v>19</v>
      </c>
      <c r="AV149" s="69">
        <v>3</v>
      </c>
      <c r="AW149" s="181">
        <v>1</v>
      </c>
    </row>
    <row r="150" spans="1:49" ht="12" customHeight="1">
      <c r="A150" s="254" t="s">
        <v>276</v>
      </c>
      <c r="B150" s="94">
        <v>9</v>
      </c>
      <c r="C150" s="94"/>
      <c r="D150" s="107">
        <v>6</v>
      </c>
      <c r="E150" s="243">
        <v>11</v>
      </c>
      <c r="F150" s="243"/>
      <c r="G150" s="107">
        <v>6</v>
      </c>
      <c r="H150" s="243">
        <v>8</v>
      </c>
      <c r="I150" s="243"/>
      <c r="J150" s="107">
        <v>4</v>
      </c>
      <c r="K150" s="243">
        <v>11</v>
      </c>
      <c r="L150" s="243"/>
      <c r="M150" s="107">
        <v>8</v>
      </c>
      <c r="N150" s="191">
        <f t="shared" si="127"/>
        <v>39</v>
      </c>
      <c r="O150" s="407"/>
      <c r="P150" s="194">
        <f t="shared" si="128"/>
        <v>24</v>
      </c>
      <c r="Q150" s="49"/>
      <c r="R150" s="254" t="s">
        <v>276</v>
      </c>
      <c r="S150" s="243">
        <v>0</v>
      </c>
      <c r="T150" s="243"/>
      <c r="U150" s="107">
        <v>0</v>
      </c>
      <c r="V150" s="243">
        <v>0</v>
      </c>
      <c r="W150" s="243"/>
      <c r="X150" s="107">
        <v>0</v>
      </c>
      <c r="Y150" s="243">
        <v>0</v>
      </c>
      <c r="Z150" s="243"/>
      <c r="AA150" s="107">
        <v>0</v>
      </c>
      <c r="AB150" s="243">
        <v>0</v>
      </c>
      <c r="AC150" s="243"/>
      <c r="AD150" s="107">
        <v>0</v>
      </c>
      <c r="AE150" s="191"/>
      <c r="AF150" s="407"/>
      <c r="AG150" s="194"/>
      <c r="AH150" s="49"/>
      <c r="AI150" s="270" t="s">
        <v>276</v>
      </c>
      <c r="AJ150" s="107">
        <v>1</v>
      </c>
      <c r="AK150" s="107">
        <v>1</v>
      </c>
      <c r="AL150" s="107">
        <v>1</v>
      </c>
      <c r="AM150" s="107">
        <v>1</v>
      </c>
      <c r="AN150" s="345">
        <f t="shared" si="130"/>
        <v>4</v>
      </c>
      <c r="AO150" s="107">
        <v>0</v>
      </c>
      <c r="AP150" s="107">
        <v>4</v>
      </c>
      <c r="AQ150" s="358">
        <v>1</v>
      </c>
      <c r="AR150" s="306"/>
      <c r="AS150" s="270" t="s">
        <v>276</v>
      </c>
      <c r="AT150" s="69">
        <v>7</v>
      </c>
      <c r="AU150" s="69">
        <v>1</v>
      </c>
      <c r="AV150" s="69">
        <v>1</v>
      </c>
      <c r="AW150" s="181">
        <v>1</v>
      </c>
    </row>
    <row r="151" spans="1:49" ht="12" customHeight="1">
      <c r="A151" s="254" t="s">
        <v>277</v>
      </c>
      <c r="B151" s="94">
        <v>412</v>
      </c>
      <c r="C151" s="94"/>
      <c r="D151" s="107">
        <v>204</v>
      </c>
      <c r="E151" s="243">
        <v>324</v>
      </c>
      <c r="F151" s="243"/>
      <c r="G151" s="107">
        <v>172</v>
      </c>
      <c r="H151" s="243">
        <v>259</v>
      </c>
      <c r="I151" s="243"/>
      <c r="J151" s="107">
        <v>133</v>
      </c>
      <c r="K151" s="243">
        <v>295</v>
      </c>
      <c r="L151" s="243"/>
      <c r="M151" s="107">
        <v>138</v>
      </c>
      <c r="N151" s="191">
        <f t="shared" si="127"/>
        <v>1290</v>
      </c>
      <c r="O151" s="407"/>
      <c r="P151" s="194">
        <f t="shared" si="128"/>
        <v>647</v>
      </c>
      <c r="Q151" s="49"/>
      <c r="R151" s="254" t="s">
        <v>277</v>
      </c>
      <c r="S151" s="243">
        <v>39</v>
      </c>
      <c r="T151" s="243"/>
      <c r="U151" s="107">
        <v>8</v>
      </c>
      <c r="V151" s="243">
        <v>21</v>
      </c>
      <c r="W151" s="243"/>
      <c r="X151" s="107">
        <v>8</v>
      </c>
      <c r="Y151" s="243">
        <v>17</v>
      </c>
      <c r="Z151" s="243"/>
      <c r="AA151" s="107">
        <v>6</v>
      </c>
      <c r="AB151" s="243">
        <v>3</v>
      </c>
      <c r="AC151" s="243"/>
      <c r="AD151" s="107">
        <v>1</v>
      </c>
      <c r="AE151" s="191">
        <f t="shared" si="129"/>
        <v>80</v>
      </c>
      <c r="AF151" s="407"/>
      <c r="AG151" s="194">
        <f t="shared" si="126"/>
        <v>23</v>
      </c>
      <c r="AH151" s="49"/>
      <c r="AI151" s="270" t="s">
        <v>277</v>
      </c>
      <c r="AJ151" s="107">
        <v>9</v>
      </c>
      <c r="AK151" s="107">
        <v>9</v>
      </c>
      <c r="AL151" s="107">
        <v>8</v>
      </c>
      <c r="AM151" s="107">
        <v>9</v>
      </c>
      <c r="AN151" s="345">
        <f t="shared" si="130"/>
        <v>35</v>
      </c>
      <c r="AO151" s="107">
        <v>36</v>
      </c>
      <c r="AP151" s="107">
        <v>3</v>
      </c>
      <c r="AQ151" s="358">
        <v>8</v>
      </c>
      <c r="AR151" s="306"/>
      <c r="AS151" s="270" t="s">
        <v>277</v>
      </c>
      <c r="AT151" s="69">
        <v>36</v>
      </c>
      <c r="AU151" s="69">
        <v>18</v>
      </c>
      <c r="AV151" s="69">
        <v>3</v>
      </c>
      <c r="AW151" s="181">
        <v>1</v>
      </c>
    </row>
    <row r="152" spans="1:49" ht="12" customHeight="1">
      <c r="A152" s="254" t="s">
        <v>53</v>
      </c>
      <c r="B152" s="94">
        <v>647</v>
      </c>
      <c r="C152" s="94"/>
      <c r="D152" s="107">
        <v>343</v>
      </c>
      <c r="E152" s="243">
        <v>659</v>
      </c>
      <c r="F152" s="243"/>
      <c r="G152" s="107">
        <v>353</v>
      </c>
      <c r="H152" s="243">
        <v>620</v>
      </c>
      <c r="I152" s="243"/>
      <c r="J152" s="107">
        <v>339</v>
      </c>
      <c r="K152" s="243">
        <v>769</v>
      </c>
      <c r="L152" s="243"/>
      <c r="M152" s="107">
        <v>414</v>
      </c>
      <c r="N152" s="191">
        <f t="shared" si="127"/>
        <v>2695</v>
      </c>
      <c r="O152" s="407"/>
      <c r="P152" s="194">
        <f t="shared" si="128"/>
        <v>1449</v>
      </c>
      <c r="Q152" s="49"/>
      <c r="R152" s="254" t="s">
        <v>53</v>
      </c>
      <c r="S152" s="243">
        <v>27</v>
      </c>
      <c r="T152" s="243"/>
      <c r="U152" s="107">
        <v>11</v>
      </c>
      <c r="V152" s="243">
        <v>20</v>
      </c>
      <c r="W152" s="243"/>
      <c r="X152" s="107">
        <v>11</v>
      </c>
      <c r="Y152" s="243">
        <v>33</v>
      </c>
      <c r="Z152" s="243"/>
      <c r="AA152" s="107">
        <v>18</v>
      </c>
      <c r="AB152" s="243">
        <v>93</v>
      </c>
      <c r="AC152" s="243"/>
      <c r="AD152" s="107">
        <v>54</v>
      </c>
      <c r="AE152" s="191">
        <f t="shared" si="129"/>
        <v>173</v>
      </c>
      <c r="AF152" s="407"/>
      <c r="AG152" s="194">
        <f t="shared" si="126"/>
        <v>94</v>
      </c>
      <c r="AH152" s="49"/>
      <c r="AI152" s="270" t="s">
        <v>53</v>
      </c>
      <c r="AJ152" s="107">
        <v>19</v>
      </c>
      <c r="AK152" s="107">
        <v>19</v>
      </c>
      <c r="AL152" s="107">
        <v>18</v>
      </c>
      <c r="AM152" s="107">
        <v>19</v>
      </c>
      <c r="AN152" s="345">
        <f t="shared" si="130"/>
        <v>75</v>
      </c>
      <c r="AO152" s="107">
        <v>74</v>
      </c>
      <c r="AP152" s="107">
        <v>105</v>
      </c>
      <c r="AQ152" s="358">
        <v>15</v>
      </c>
      <c r="AR152" s="306"/>
      <c r="AS152" s="270" t="s">
        <v>53</v>
      </c>
      <c r="AT152" s="69">
        <v>93</v>
      </c>
      <c r="AU152" s="69">
        <v>51</v>
      </c>
      <c r="AV152" s="69">
        <v>7</v>
      </c>
      <c r="AW152" s="181">
        <v>4</v>
      </c>
    </row>
    <row r="153" spans="1:49" ht="12" customHeight="1">
      <c r="A153" s="145" t="s">
        <v>174</v>
      </c>
      <c r="B153" s="94"/>
      <c r="C153" s="94"/>
      <c r="D153" s="243"/>
      <c r="E153" s="243"/>
      <c r="F153" s="243"/>
      <c r="G153" s="243"/>
      <c r="H153" s="243"/>
      <c r="I153" s="243"/>
      <c r="J153" s="243"/>
      <c r="K153" s="243"/>
      <c r="L153" s="243"/>
      <c r="M153" s="243"/>
      <c r="N153" s="191"/>
      <c r="O153" s="407"/>
      <c r="P153" s="194"/>
      <c r="Q153" s="49"/>
      <c r="R153" s="145" t="s">
        <v>174</v>
      </c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191"/>
      <c r="AF153" s="407"/>
      <c r="AG153" s="194"/>
      <c r="AH153" s="49"/>
      <c r="AI153" s="145" t="s">
        <v>174</v>
      </c>
      <c r="AJ153" s="268"/>
      <c r="AK153" s="268"/>
      <c r="AL153" s="268"/>
      <c r="AM153" s="268"/>
      <c r="AN153" s="345">
        <f t="shared" si="130"/>
        <v>0</v>
      </c>
      <c r="AO153" s="268"/>
      <c r="AP153" s="268"/>
      <c r="AQ153" s="269"/>
      <c r="AR153" s="310"/>
      <c r="AS153" s="145" t="s">
        <v>174</v>
      </c>
      <c r="AT153" s="268"/>
      <c r="AU153" s="268"/>
      <c r="AV153" s="268"/>
      <c r="AW153" s="311"/>
    </row>
    <row r="154" spans="1:49" ht="12" customHeight="1">
      <c r="A154" s="254" t="s">
        <v>278</v>
      </c>
      <c r="B154" s="94">
        <v>2136</v>
      </c>
      <c r="C154" s="94"/>
      <c r="D154" s="107">
        <v>1095</v>
      </c>
      <c r="E154" s="243">
        <v>1865</v>
      </c>
      <c r="F154" s="243"/>
      <c r="G154" s="107">
        <v>971</v>
      </c>
      <c r="H154" s="243">
        <v>1751</v>
      </c>
      <c r="I154" s="243"/>
      <c r="J154" s="107">
        <v>881</v>
      </c>
      <c r="K154" s="243">
        <v>2608</v>
      </c>
      <c r="L154" s="243"/>
      <c r="M154" s="107">
        <v>1242</v>
      </c>
      <c r="N154" s="191">
        <f t="shared" si="127"/>
        <v>8360</v>
      </c>
      <c r="O154" s="407"/>
      <c r="P154" s="194">
        <f t="shared" si="128"/>
        <v>4189</v>
      </c>
      <c r="Q154" s="49"/>
      <c r="R154" s="254" t="s">
        <v>278</v>
      </c>
      <c r="S154" s="243">
        <v>55</v>
      </c>
      <c r="T154" s="243"/>
      <c r="U154" s="107">
        <v>27</v>
      </c>
      <c r="V154" s="243">
        <v>53</v>
      </c>
      <c r="W154" s="243"/>
      <c r="X154" s="107">
        <v>27</v>
      </c>
      <c r="Y154" s="243">
        <v>85</v>
      </c>
      <c r="Z154" s="243"/>
      <c r="AA154" s="107">
        <v>36</v>
      </c>
      <c r="AB154" s="243">
        <v>473</v>
      </c>
      <c r="AC154" s="243"/>
      <c r="AD154" s="107">
        <v>204</v>
      </c>
      <c r="AE154" s="191">
        <f t="shared" si="129"/>
        <v>666</v>
      </c>
      <c r="AF154" s="407"/>
      <c r="AG154" s="194">
        <f t="shared" si="126"/>
        <v>294</v>
      </c>
      <c r="AH154" s="49"/>
      <c r="AI154" s="270" t="s">
        <v>278</v>
      </c>
      <c r="AJ154" s="107">
        <v>51</v>
      </c>
      <c r="AK154" s="107">
        <v>49</v>
      </c>
      <c r="AL154" s="107">
        <v>48</v>
      </c>
      <c r="AM154" s="107">
        <v>54</v>
      </c>
      <c r="AN154" s="345">
        <f t="shared" si="130"/>
        <v>202</v>
      </c>
      <c r="AO154" s="107">
        <v>151</v>
      </c>
      <c r="AP154" s="107">
        <v>60</v>
      </c>
      <c r="AQ154" s="358">
        <v>77</v>
      </c>
      <c r="AR154" s="306"/>
      <c r="AS154" s="270" t="s">
        <v>278</v>
      </c>
      <c r="AT154" s="69">
        <v>216</v>
      </c>
      <c r="AU154" s="69">
        <v>23</v>
      </c>
      <c r="AV154" s="69">
        <v>13</v>
      </c>
      <c r="AW154" s="181">
        <v>6</v>
      </c>
    </row>
    <row r="155" spans="1:49" ht="12" customHeight="1">
      <c r="A155" s="254" t="s">
        <v>54</v>
      </c>
      <c r="B155" s="94">
        <v>560</v>
      </c>
      <c r="C155" s="94"/>
      <c r="D155" s="107">
        <v>297</v>
      </c>
      <c r="E155" s="243">
        <v>475</v>
      </c>
      <c r="F155" s="243"/>
      <c r="G155" s="107">
        <v>244</v>
      </c>
      <c r="H155" s="243">
        <v>527</v>
      </c>
      <c r="I155" s="243"/>
      <c r="J155" s="107">
        <v>254</v>
      </c>
      <c r="K155" s="243">
        <v>1113</v>
      </c>
      <c r="L155" s="243"/>
      <c r="M155" s="107">
        <v>555</v>
      </c>
      <c r="N155" s="191">
        <f t="shared" si="127"/>
        <v>2675</v>
      </c>
      <c r="O155" s="407"/>
      <c r="P155" s="194">
        <f t="shared" si="128"/>
        <v>1350</v>
      </c>
      <c r="Q155" s="49"/>
      <c r="R155" s="254" t="s">
        <v>54</v>
      </c>
      <c r="S155" s="243">
        <v>17</v>
      </c>
      <c r="T155" s="243"/>
      <c r="U155" s="107">
        <v>13</v>
      </c>
      <c r="V155" s="243">
        <v>23</v>
      </c>
      <c r="W155" s="243"/>
      <c r="X155" s="107">
        <v>13</v>
      </c>
      <c r="Y155" s="243">
        <v>6</v>
      </c>
      <c r="Z155" s="243"/>
      <c r="AA155" s="107">
        <v>3</v>
      </c>
      <c r="AB155" s="243">
        <v>80</v>
      </c>
      <c r="AC155" s="243"/>
      <c r="AD155" s="107">
        <v>39</v>
      </c>
      <c r="AE155" s="191">
        <f t="shared" si="129"/>
        <v>126</v>
      </c>
      <c r="AF155" s="407"/>
      <c r="AG155" s="194">
        <f t="shared" si="126"/>
        <v>68</v>
      </c>
      <c r="AH155" s="49"/>
      <c r="AI155" s="270" t="s">
        <v>54</v>
      </c>
      <c r="AJ155" s="107">
        <v>17</v>
      </c>
      <c r="AK155" s="107">
        <v>16</v>
      </c>
      <c r="AL155" s="107">
        <v>14</v>
      </c>
      <c r="AM155" s="107">
        <v>22</v>
      </c>
      <c r="AN155" s="345">
        <f t="shared" si="130"/>
        <v>69</v>
      </c>
      <c r="AO155" s="107">
        <v>70</v>
      </c>
      <c r="AP155" s="107">
        <v>7</v>
      </c>
      <c r="AQ155" s="358">
        <v>19</v>
      </c>
      <c r="AR155" s="306"/>
      <c r="AS155" s="270" t="s">
        <v>54</v>
      </c>
      <c r="AT155" s="69">
        <v>119</v>
      </c>
      <c r="AU155" s="69">
        <v>39</v>
      </c>
      <c r="AV155" s="69">
        <v>7</v>
      </c>
      <c r="AW155" s="181">
        <v>3</v>
      </c>
    </row>
    <row r="156" spans="1:49" ht="12" customHeight="1">
      <c r="A156" s="254" t="s">
        <v>279</v>
      </c>
      <c r="B156" s="94">
        <v>3172</v>
      </c>
      <c r="C156" s="94"/>
      <c r="D156" s="107">
        <v>1551</v>
      </c>
      <c r="E156" s="243">
        <v>2583</v>
      </c>
      <c r="F156" s="243"/>
      <c r="G156" s="107">
        <v>1209</v>
      </c>
      <c r="H156" s="243">
        <v>2404</v>
      </c>
      <c r="I156" s="243"/>
      <c r="J156" s="107">
        <v>1186</v>
      </c>
      <c r="K156" s="243">
        <v>3359</v>
      </c>
      <c r="L156" s="243"/>
      <c r="M156" s="107">
        <v>1565</v>
      </c>
      <c r="N156" s="191">
        <f t="shared" si="127"/>
        <v>11518</v>
      </c>
      <c r="O156" s="407"/>
      <c r="P156" s="194">
        <f t="shared" si="128"/>
        <v>5511</v>
      </c>
      <c r="Q156" s="49"/>
      <c r="R156" s="254" t="s">
        <v>279</v>
      </c>
      <c r="S156" s="243">
        <v>83</v>
      </c>
      <c r="T156" s="243"/>
      <c r="U156" s="107">
        <v>34</v>
      </c>
      <c r="V156" s="243">
        <v>69</v>
      </c>
      <c r="W156" s="243"/>
      <c r="X156" s="107">
        <v>16</v>
      </c>
      <c r="Y156" s="243">
        <v>68</v>
      </c>
      <c r="Z156" s="243"/>
      <c r="AA156" s="107">
        <v>30</v>
      </c>
      <c r="AB156" s="243">
        <v>432</v>
      </c>
      <c r="AC156" s="243"/>
      <c r="AD156" s="107">
        <v>192</v>
      </c>
      <c r="AE156" s="191">
        <f t="shared" si="129"/>
        <v>652</v>
      </c>
      <c r="AF156" s="407"/>
      <c r="AG156" s="194">
        <f t="shared" si="126"/>
        <v>272</v>
      </c>
      <c r="AH156" s="49"/>
      <c r="AI156" s="270" t="s">
        <v>279</v>
      </c>
      <c r="AJ156" s="107">
        <v>92</v>
      </c>
      <c r="AK156" s="107">
        <f>56+29</f>
        <v>85</v>
      </c>
      <c r="AL156" s="107">
        <v>68</v>
      </c>
      <c r="AM156" s="107">
        <v>69</v>
      </c>
      <c r="AN156" s="345">
        <f t="shared" si="130"/>
        <v>314</v>
      </c>
      <c r="AO156" s="107">
        <f>192+62</f>
        <v>254</v>
      </c>
      <c r="AP156" s="107">
        <v>70</v>
      </c>
      <c r="AQ156" s="358">
        <v>82</v>
      </c>
      <c r="AR156" s="306"/>
      <c r="AS156" s="270" t="s">
        <v>279</v>
      </c>
      <c r="AT156" s="69">
        <v>355</v>
      </c>
      <c r="AU156" s="69">
        <v>52</v>
      </c>
      <c r="AV156" s="69">
        <v>19</v>
      </c>
      <c r="AW156" s="181">
        <v>5</v>
      </c>
    </row>
    <row r="157" spans="1:49" ht="12" customHeight="1">
      <c r="A157" s="254" t="s">
        <v>280</v>
      </c>
      <c r="B157" s="94">
        <v>1395</v>
      </c>
      <c r="C157" s="94"/>
      <c r="D157" s="107">
        <v>720</v>
      </c>
      <c r="E157" s="243">
        <v>1022</v>
      </c>
      <c r="F157" s="243"/>
      <c r="G157" s="107">
        <v>501</v>
      </c>
      <c r="H157" s="243">
        <v>1136</v>
      </c>
      <c r="I157" s="243"/>
      <c r="J157" s="107">
        <v>564</v>
      </c>
      <c r="K157" s="243">
        <v>1355</v>
      </c>
      <c r="L157" s="243"/>
      <c r="M157" s="107">
        <v>635</v>
      </c>
      <c r="N157" s="191">
        <f t="shared" si="127"/>
        <v>4908</v>
      </c>
      <c r="O157" s="407"/>
      <c r="P157" s="194">
        <f t="shared" si="128"/>
        <v>2420</v>
      </c>
      <c r="Q157" s="49"/>
      <c r="R157" s="254" t="s">
        <v>280</v>
      </c>
      <c r="S157" s="243">
        <v>46</v>
      </c>
      <c r="T157" s="243"/>
      <c r="U157" s="107">
        <v>25</v>
      </c>
      <c r="V157" s="243">
        <v>56</v>
      </c>
      <c r="W157" s="243"/>
      <c r="X157" s="107">
        <v>25</v>
      </c>
      <c r="Y157" s="243">
        <v>71</v>
      </c>
      <c r="Z157" s="243"/>
      <c r="AA157" s="107">
        <v>39</v>
      </c>
      <c r="AB157" s="243">
        <v>211</v>
      </c>
      <c r="AC157" s="243"/>
      <c r="AD157" s="107">
        <v>83</v>
      </c>
      <c r="AE157" s="191">
        <f t="shared" si="129"/>
        <v>384</v>
      </c>
      <c r="AF157" s="407"/>
      <c r="AG157" s="194">
        <f t="shared" si="126"/>
        <v>172</v>
      </c>
      <c r="AH157" s="49"/>
      <c r="AI157" s="270" t="s">
        <v>280</v>
      </c>
      <c r="AJ157" s="107">
        <v>29</v>
      </c>
      <c r="AK157" s="107">
        <v>24</v>
      </c>
      <c r="AL157" s="107">
        <v>25</v>
      </c>
      <c r="AM157" s="107">
        <v>28</v>
      </c>
      <c r="AN157" s="345">
        <f t="shared" si="130"/>
        <v>106</v>
      </c>
      <c r="AO157" s="107">
        <v>76</v>
      </c>
      <c r="AP157" s="107">
        <v>11</v>
      </c>
      <c r="AQ157" s="358">
        <v>19</v>
      </c>
      <c r="AR157" s="306"/>
      <c r="AS157" s="270" t="s">
        <v>280</v>
      </c>
      <c r="AT157" s="69">
        <v>128</v>
      </c>
      <c r="AU157" s="69">
        <v>26</v>
      </c>
      <c r="AV157" s="69">
        <v>11</v>
      </c>
      <c r="AW157" s="181">
        <v>3</v>
      </c>
    </row>
    <row r="158" spans="1:49" ht="12" customHeight="1">
      <c r="A158" s="145" t="s">
        <v>175</v>
      </c>
      <c r="B158" s="94"/>
      <c r="C158" s="94"/>
      <c r="D158" s="243"/>
      <c r="E158" s="243"/>
      <c r="F158" s="243"/>
      <c r="G158" s="243"/>
      <c r="H158" s="243"/>
      <c r="I158" s="243"/>
      <c r="J158" s="243"/>
      <c r="K158" s="243"/>
      <c r="L158" s="243"/>
      <c r="M158" s="243"/>
      <c r="N158" s="191"/>
      <c r="O158" s="407"/>
      <c r="P158" s="194"/>
      <c r="Q158" s="49"/>
      <c r="R158" s="145" t="s">
        <v>175</v>
      </c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191"/>
      <c r="AF158" s="407"/>
      <c r="AG158" s="194"/>
      <c r="AH158" s="49"/>
      <c r="AI158" s="145" t="s">
        <v>175</v>
      </c>
      <c r="AJ158" s="268"/>
      <c r="AK158" s="268"/>
      <c r="AL158" s="268"/>
      <c r="AM158" s="268"/>
      <c r="AN158" s="345">
        <f t="shared" si="130"/>
        <v>0</v>
      </c>
      <c r="AO158" s="268"/>
      <c r="AP158" s="268"/>
      <c r="AQ158" s="269"/>
      <c r="AR158" s="310"/>
      <c r="AS158" s="145" t="s">
        <v>175</v>
      </c>
      <c r="AT158" s="268"/>
      <c r="AU158" s="268"/>
      <c r="AV158" s="268"/>
      <c r="AW158" s="311"/>
    </row>
    <row r="159" spans="1:49" ht="12" customHeight="1">
      <c r="A159" s="254" t="s">
        <v>281</v>
      </c>
      <c r="B159" s="94">
        <v>737</v>
      </c>
      <c r="C159" s="94"/>
      <c r="D159" s="107">
        <v>411</v>
      </c>
      <c r="E159" s="243">
        <v>516</v>
      </c>
      <c r="F159" s="243"/>
      <c r="G159" s="107">
        <v>253</v>
      </c>
      <c r="H159" s="243">
        <v>391</v>
      </c>
      <c r="I159" s="243"/>
      <c r="J159" s="107">
        <v>199</v>
      </c>
      <c r="K159" s="243">
        <v>243</v>
      </c>
      <c r="L159" s="243"/>
      <c r="M159" s="107">
        <v>115</v>
      </c>
      <c r="N159" s="191">
        <f t="shared" si="127"/>
        <v>1887</v>
      </c>
      <c r="O159" s="407"/>
      <c r="P159" s="194">
        <f t="shared" si="128"/>
        <v>978</v>
      </c>
      <c r="Q159" s="49"/>
      <c r="R159" s="254" t="s">
        <v>281</v>
      </c>
      <c r="S159" s="243">
        <v>62</v>
      </c>
      <c r="T159" s="243"/>
      <c r="U159" s="107">
        <v>22</v>
      </c>
      <c r="V159" s="243">
        <v>38</v>
      </c>
      <c r="W159" s="243"/>
      <c r="X159" s="107">
        <v>22</v>
      </c>
      <c r="Y159" s="243">
        <v>24</v>
      </c>
      <c r="Z159" s="243"/>
      <c r="AA159" s="107">
        <v>13</v>
      </c>
      <c r="AB159" s="243">
        <v>24</v>
      </c>
      <c r="AC159" s="243"/>
      <c r="AD159" s="107">
        <v>8</v>
      </c>
      <c r="AE159" s="191">
        <f t="shared" si="129"/>
        <v>148</v>
      </c>
      <c r="AF159" s="407"/>
      <c r="AG159" s="194">
        <f t="shared" si="126"/>
        <v>65</v>
      </c>
      <c r="AH159" s="49"/>
      <c r="AI159" s="270" t="s">
        <v>281</v>
      </c>
      <c r="AJ159" s="107">
        <v>15</v>
      </c>
      <c r="AK159" s="107">
        <v>13</v>
      </c>
      <c r="AL159" s="107">
        <v>11</v>
      </c>
      <c r="AM159" s="107">
        <v>8</v>
      </c>
      <c r="AN159" s="345">
        <f t="shared" si="130"/>
        <v>47</v>
      </c>
      <c r="AO159" s="107">
        <v>44</v>
      </c>
      <c r="AP159" s="107">
        <v>10</v>
      </c>
      <c r="AQ159" s="358">
        <v>11</v>
      </c>
      <c r="AR159" s="306"/>
      <c r="AS159" s="270" t="s">
        <v>281</v>
      </c>
      <c r="AT159" s="69">
        <v>59</v>
      </c>
      <c r="AU159" s="69">
        <v>22</v>
      </c>
      <c r="AV159" s="69">
        <v>4</v>
      </c>
      <c r="AW159" s="181">
        <v>2</v>
      </c>
    </row>
    <row r="160" spans="1:49" ht="12" customHeight="1">
      <c r="A160" s="254" t="s">
        <v>282</v>
      </c>
      <c r="B160" s="94">
        <v>747</v>
      </c>
      <c r="C160" s="94"/>
      <c r="D160" s="107">
        <v>364</v>
      </c>
      <c r="E160" s="243">
        <v>676</v>
      </c>
      <c r="F160" s="243"/>
      <c r="G160" s="107">
        <v>355</v>
      </c>
      <c r="H160" s="243">
        <v>552</v>
      </c>
      <c r="I160" s="243"/>
      <c r="J160" s="107">
        <v>292</v>
      </c>
      <c r="K160" s="243">
        <v>685</v>
      </c>
      <c r="L160" s="243"/>
      <c r="M160" s="107">
        <v>345</v>
      </c>
      <c r="N160" s="191">
        <f t="shared" si="127"/>
        <v>2660</v>
      </c>
      <c r="O160" s="407"/>
      <c r="P160" s="194">
        <f t="shared" si="128"/>
        <v>1356</v>
      </c>
      <c r="Q160" s="49"/>
      <c r="R160" s="254" t="s">
        <v>282</v>
      </c>
      <c r="S160" s="243">
        <v>37</v>
      </c>
      <c r="T160" s="243"/>
      <c r="U160" s="107">
        <v>17</v>
      </c>
      <c r="V160" s="243">
        <v>37</v>
      </c>
      <c r="W160" s="243"/>
      <c r="X160" s="107">
        <v>20</v>
      </c>
      <c r="Y160" s="243">
        <v>28</v>
      </c>
      <c r="Z160" s="243"/>
      <c r="AA160" s="107">
        <v>14</v>
      </c>
      <c r="AB160" s="243">
        <v>38</v>
      </c>
      <c r="AC160" s="243"/>
      <c r="AD160" s="107">
        <v>19</v>
      </c>
      <c r="AE160" s="191">
        <f t="shared" si="129"/>
        <v>140</v>
      </c>
      <c r="AF160" s="407"/>
      <c r="AG160" s="194">
        <f t="shared" si="126"/>
        <v>70</v>
      </c>
      <c r="AH160" s="49"/>
      <c r="AI160" s="270" t="s">
        <v>282</v>
      </c>
      <c r="AJ160" s="107">
        <v>19</v>
      </c>
      <c r="AK160" s="107">
        <v>18</v>
      </c>
      <c r="AL160" s="107">
        <v>14</v>
      </c>
      <c r="AM160" s="107">
        <v>16</v>
      </c>
      <c r="AN160" s="345">
        <f t="shared" si="130"/>
        <v>67</v>
      </c>
      <c r="AO160" s="107">
        <v>62</v>
      </c>
      <c r="AP160" s="107">
        <v>12</v>
      </c>
      <c r="AQ160" s="358">
        <v>15</v>
      </c>
      <c r="AR160" s="306"/>
      <c r="AS160" s="270" t="s">
        <v>282</v>
      </c>
      <c r="AT160" s="69">
        <v>76</v>
      </c>
      <c r="AU160" s="69">
        <v>20</v>
      </c>
      <c r="AV160" s="69">
        <v>18</v>
      </c>
      <c r="AW160" s="181">
        <v>4</v>
      </c>
    </row>
    <row r="161" spans="1:49" ht="12" customHeight="1">
      <c r="A161" s="254" t="s">
        <v>283</v>
      </c>
      <c r="B161" s="94">
        <v>1455</v>
      </c>
      <c r="C161" s="94"/>
      <c r="D161" s="107">
        <v>688</v>
      </c>
      <c r="E161" s="243">
        <v>1293</v>
      </c>
      <c r="F161" s="243"/>
      <c r="G161" s="107">
        <v>645</v>
      </c>
      <c r="H161" s="243">
        <v>1036</v>
      </c>
      <c r="I161" s="243"/>
      <c r="J161" s="107">
        <v>491</v>
      </c>
      <c r="K161" s="243">
        <v>1372</v>
      </c>
      <c r="L161" s="243"/>
      <c r="M161" s="107">
        <v>560</v>
      </c>
      <c r="N161" s="191">
        <f t="shared" si="127"/>
        <v>5156</v>
      </c>
      <c r="O161" s="407"/>
      <c r="P161" s="194">
        <f t="shared" si="128"/>
        <v>2384</v>
      </c>
      <c r="Q161" s="49"/>
      <c r="R161" s="254" t="s">
        <v>283</v>
      </c>
      <c r="S161" s="243">
        <v>81</v>
      </c>
      <c r="T161" s="243"/>
      <c r="U161" s="107">
        <v>39</v>
      </c>
      <c r="V161" s="243">
        <v>81</v>
      </c>
      <c r="W161" s="243"/>
      <c r="X161" s="107">
        <v>39</v>
      </c>
      <c r="Y161" s="243">
        <v>61</v>
      </c>
      <c r="Z161" s="243"/>
      <c r="AA161" s="107">
        <v>32</v>
      </c>
      <c r="AB161" s="243">
        <v>330</v>
      </c>
      <c r="AC161" s="243"/>
      <c r="AD161" s="107">
        <v>155</v>
      </c>
      <c r="AE161" s="191">
        <f t="shared" si="129"/>
        <v>553</v>
      </c>
      <c r="AF161" s="407"/>
      <c r="AG161" s="194">
        <f t="shared" si="126"/>
        <v>265</v>
      </c>
      <c r="AH161" s="49"/>
      <c r="AI161" s="270" t="s">
        <v>283</v>
      </c>
      <c r="AJ161" s="107">
        <v>34</v>
      </c>
      <c r="AK161" s="107">
        <v>33</v>
      </c>
      <c r="AL161" s="107">
        <v>30</v>
      </c>
      <c r="AM161" s="107">
        <v>33</v>
      </c>
      <c r="AN161" s="345">
        <f t="shared" si="130"/>
        <v>130</v>
      </c>
      <c r="AO161" s="107">
        <v>101</v>
      </c>
      <c r="AP161" s="107">
        <v>35</v>
      </c>
      <c r="AQ161" s="358">
        <v>33</v>
      </c>
      <c r="AR161" s="306"/>
      <c r="AS161" s="270" t="s">
        <v>283</v>
      </c>
      <c r="AT161" s="69">
        <v>156</v>
      </c>
      <c r="AU161" s="69">
        <v>31</v>
      </c>
      <c r="AV161" s="69">
        <v>7</v>
      </c>
      <c r="AW161" s="181">
        <v>1</v>
      </c>
    </row>
    <row r="162" spans="1:49" ht="12" customHeight="1">
      <c r="A162" s="254" t="s">
        <v>284</v>
      </c>
      <c r="B162" s="94">
        <v>1924</v>
      </c>
      <c r="C162" s="94"/>
      <c r="D162" s="107">
        <v>957</v>
      </c>
      <c r="E162" s="243">
        <v>1743</v>
      </c>
      <c r="F162" s="243"/>
      <c r="G162" s="107">
        <v>801</v>
      </c>
      <c r="H162" s="243">
        <v>1689</v>
      </c>
      <c r="I162" s="243"/>
      <c r="J162" s="107">
        <v>795</v>
      </c>
      <c r="K162" s="243">
        <v>2150</v>
      </c>
      <c r="L162" s="243"/>
      <c r="M162" s="107">
        <v>903</v>
      </c>
      <c r="N162" s="191">
        <f t="shared" si="127"/>
        <v>7506</v>
      </c>
      <c r="O162" s="407"/>
      <c r="P162" s="194">
        <f t="shared" si="128"/>
        <v>3456</v>
      </c>
      <c r="Q162" s="49"/>
      <c r="R162" s="254" t="s">
        <v>284</v>
      </c>
      <c r="S162" s="243">
        <v>29</v>
      </c>
      <c r="T162" s="243"/>
      <c r="U162" s="107">
        <v>9</v>
      </c>
      <c r="V162" s="243">
        <v>20</v>
      </c>
      <c r="W162" s="243"/>
      <c r="X162" s="107">
        <v>9</v>
      </c>
      <c r="Y162" s="243">
        <v>37</v>
      </c>
      <c r="Z162" s="243"/>
      <c r="AA162" s="107">
        <v>17</v>
      </c>
      <c r="AB162" s="243">
        <v>199</v>
      </c>
      <c r="AC162" s="243"/>
      <c r="AD162" s="107">
        <v>85</v>
      </c>
      <c r="AE162" s="191">
        <f t="shared" si="129"/>
        <v>285</v>
      </c>
      <c r="AF162" s="407"/>
      <c r="AG162" s="194">
        <f t="shared" si="126"/>
        <v>120</v>
      </c>
      <c r="AH162" s="49"/>
      <c r="AI162" s="270" t="s">
        <v>284</v>
      </c>
      <c r="AJ162" s="107">
        <v>39</v>
      </c>
      <c r="AK162" s="107">
        <v>35</v>
      </c>
      <c r="AL162" s="107">
        <v>37</v>
      </c>
      <c r="AM162" s="107">
        <v>41</v>
      </c>
      <c r="AN162" s="345">
        <f t="shared" si="130"/>
        <v>152</v>
      </c>
      <c r="AO162" s="107">
        <v>134</v>
      </c>
      <c r="AP162" s="107">
        <v>3</v>
      </c>
      <c r="AQ162" s="358">
        <v>34</v>
      </c>
      <c r="AR162" s="306"/>
      <c r="AS162" s="270" t="s">
        <v>284</v>
      </c>
      <c r="AT162" s="69">
        <v>185</v>
      </c>
      <c r="AU162" s="69">
        <v>45</v>
      </c>
      <c r="AV162" s="69">
        <v>22</v>
      </c>
      <c r="AW162" s="181">
        <v>8</v>
      </c>
    </row>
    <row r="163" spans="1:49" ht="12" customHeight="1">
      <c r="A163" s="254" t="s">
        <v>55</v>
      </c>
      <c r="B163" s="94">
        <v>539</v>
      </c>
      <c r="C163" s="94"/>
      <c r="D163" s="107">
        <v>280</v>
      </c>
      <c r="E163" s="243">
        <v>520</v>
      </c>
      <c r="F163" s="243"/>
      <c r="G163" s="107">
        <v>265</v>
      </c>
      <c r="H163" s="243">
        <v>404</v>
      </c>
      <c r="I163" s="243"/>
      <c r="J163" s="107">
        <v>197</v>
      </c>
      <c r="K163" s="243">
        <v>459</v>
      </c>
      <c r="L163" s="243"/>
      <c r="M163" s="107">
        <v>203</v>
      </c>
      <c r="N163" s="191">
        <f t="shared" si="127"/>
        <v>1922</v>
      </c>
      <c r="O163" s="407"/>
      <c r="P163" s="194">
        <f t="shared" si="128"/>
        <v>945</v>
      </c>
      <c r="Q163" s="49"/>
      <c r="R163" s="254" t="s">
        <v>55</v>
      </c>
      <c r="S163" s="243">
        <v>40</v>
      </c>
      <c r="T163" s="243"/>
      <c r="U163" s="107">
        <v>17</v>
      </c>
      <c r="V163" s="243">
        <v>41</v>
      </c>
      <c r="W163" s="243"/>
      <c r="X163" s="107">
        <v>17</v>
      </c>
      <c r="Y163" s="243">
        <v>26</v>
      </c>
      <c r="Z163" s="243"/>
      <c r="AA163" s="107">
        <v>10</v>
      </c>
      <c r="AB163" s="243">
        <v>47</v>
      </c>
      <c r="AC163" s="243"/>
      <c r="AD163" s="107">
        <v>19</v>
      </c>
      <c r="AE163" s="191">
        <f t="shared" si="129"/>
        <v>154</v>
      </c>
      <c r="AF163" s="407"/>
      <c r="AG163" s="194">
        <f t="shared" si="126"/>
        <v>63</v>
      </c>
      <c r="AH163" s="49"/>
      <c r="AI163" s="270" t="s">
        <v>55</v>
      </c>
      <c r="AJ163" s="107">
        <v>15</v>
      </c>
      <c r="AK163" s="107">
        <v>14</v>
      </c>
      <c r="AL163" s="107">
        <v>11</v>
      </c>
      <c r="AM163" s="107">
        <v>12</v>
      </c>
      <c r="AN163" s="345">
        <f t="shared" si="130"/>
        <v>52</v>
      </c>
      <c r="AO163" s="107">
        <v>51</v>
      </c>
      <c r="AP163" s="107">
        <v>0</v>
      </c>
      <c r="AQ163" s="358">
        <v>10</v>
      </c>
      <c r="AR163" s="306"/>
      <c r="AS163" s="270" t="s">
        <v>55</v>
      </c>
      <c r="AT163" s="69">
        <v>69</v>
      </c>
      <c r="AU163" s="69">
        <v>25</v>
      </c>
      <c r="AV163" s="69">
        <v>11</v>
      </c>
      <c r="AW163" s="181">
        <v>4</v>
      </c>
    </row>
    <row r="164" spans="1:49" ht="12" customHeight="1">
      <c r="A164" s="254" t="s">
        <v>285</v>
      </c>
      <c r="B164" s="94">
        <v>1642</v>
      </c>
      <c r="C164" s="94"/>
      <c r="D164" s="107">
        <v>786</v>
      </c>
      <c r="E164" s="243">
        <v>1925</v>
      </c>
      <c r="F164" s="243"/>
      <c r="G164" s="107">
        <v>965</v>
      </c>
      <c r="H164" s="243">
        <v>1707</v>
      </c>
      <c r="I164" s="243"/>
      <c r="J164" s="107">
        <v>841</v>
      </c>
      <c r="K164" s="243">
        <v>2071</v>
      </c>
      <c r="L164" s="243"/>
      <c r="M164" s="107">
        <v>895</v>
      </c>
      <c r="N164" s="191">
        <f t="shared" si="127"/>
        <v>7345</v>
      </c>
      <c r="O164" s="407"/>
      <c r="P164" s="194">
        <f t="shared" si="128"/>
        <v>3487</v>
      </c>
      <c r="Q164" s="49"/>
      <c r="R164" s="254" t="s">
        <v>285</v>
      </c>
      <c r="S164" s="243">
        <v>29</v>
      </c>
      <c r="T164" s="243"/>
      <c r="U164" s="107">
        <v>15</v>
      </c>
      <c r="V164" s="243">
        <v>33</v>
      </c>
      <c r="W164" s="243"/>
      <c r="X164" s="107">
        <v>15</v>
      </c>
      <c r="Y164" s="243">
        <v>16</v>
      </c>
      <c r="Z164" s="243"/>
      <c r="AA164" s="107">
        <v>7</v>
      </c>
      <c r="AB164" s="243">
        <v>116</v>
      </c>
      <c r="AC164" s="243"/>
      <c r="AD164" s="107">
        <v>42</v>
      </c>
      <c r="AE164" s="191">
        <f t="shared" si="129"/>
        <v>194</v>
      </c>
      <c r="AF164" s="407"/>
      <c r="AG164" s="194">
        <f t="shared" si="126"/>
        <v>79</v>
      </c>
      <c r="AH164" s="49"/>
      <c r="AI164" s="270" t="s">
        <v>285</v>
      </c>
      <c r="AJ164" s="107">
        <v>29</v>
      </c>
      <c r="AK164" s="107">
        <v>34</v>
      </c>
      <c r="AL164" s="107">
        <v>32</v>
      </c>
      <c r="AM164" s="107">
        <v>35</v>
      </c>
      <c r="AN164" s="345">
        <f t="shared" si="130"/>
        <v>130</v>
      </c>
      <c r="AO164" s="107">
        <v>111</v>
      </c>
      <c r="AP164" s="107">
        <v>7</v>
      </c>
      <c r="AQ164" s="358">
        <v>28</v>
      </c>
      <c r="AR164" s="306"/>
      <c r="AS164" s="270" t="s">
        <v>285</v>
      </c>
      <c r="AT164" s="69">
        <v>168</v>
      </c>
      <c r="AU164" s="69">
        <v>37</v>
      </c>
      <c r="AV164" s="69">
        <v>34</v>
      </c>
      <c r="AW164" s="181">
        <v>14</v>
      </c>
    </row>
    <row r="165" spans="1:49" ht="12" customHeight="1">
      <c r="A165" s="254" t="s">
        <v>56</v>
      </c>
      <c r="B165" s="94">
        <v>488</v>
      </c>
      <c r="C165" s="94"/>
      <c r="D165" s="107">
        <v>263</v>
      </c>
      <c r="E165" s="243">
        <v>423</v>
      </c>
      <c r="F165" s="243"/>
      <c r="G165" s="107">
        <v>198</v>
      </c>
      <c r="H165" s="243">
        <v>378</v>
      </c>
      <c r="I165" s="243"/>
      <c r="J165" s="107">
        <v>184</v>
      </c>
      <c r="K165" s="243">
        <v>531</v>
      </c>
      <c r="L165" s="243"/>
      <c r="M165" s="107">
        <v>244</v>
      </c>
      <c r="N165" s="191">
        <f t="shared" si="127"/>
        <v>1820</v>
      </c>
      <c r="O165" s="407"/>
      <c r="P165" s="194">
        <f t="shared" si="128"/>
        <v>889</v>
      </c>
      <c r="Q165" s="49"/>
      <c r="R165" s="254" t="s">
        <v>56</v>
      </c>
      <c r="S165" s="243">
        <v>63</v>
      </c>
      <c r="T165" s="243"/>
      <c r="U165" s="107">
        <v>25</v>
      </c>
      <c r="V165" s="243">
        <v>57</v>
      </c>
      <c r="W165" s="243"/>
      <c r="X165" s="107">
        <v>25</v>
      </c>
      <c r="Y165" s="243">
        <v>43</v>
      </c>
      <c r="Z165" s="243"/>
      <c r="AA165" s="107">
        <v>20</v>
      </c>
      <c r="AB165" s="243">
        <v>252</v>
      </c>
      <c r="AC165" s="243"/>
      <c r="AD165" s="107">
        <v>110</v>
      </c>
      <c r="AE165" s="191">
        <f t="shared" si="129"/>
        <v>415</v>
      </c>
      <c r="AF165" s="407"/>
      <c r="AG165" s="194">
        <f t="shared" si="126"/>
        <v>180</v>
      </c>
      <c r="AH165" s="49"/>
      <c r="AI165" s="270" t="s">
        <v>56</v>
      </c>
      <c r="AJ165" s="107">
        <v>9</v>
      </c>
      <c r="AK165" s="107">
        <v>8</v>
      </c>
      <c r="AL165" s="107">
        <v>7</v>
      </c>
      <c r="AM165" s="107">
        <v>9</v>
      </c>
      <c r="AN165" s="345">
        <f t="shared" si="130"/>
        <v>33</v>
      </c>
      <c r="AO165" s="107">
        <v>35</v>
      </c>
      <c r="AP165" s="107">
        <v>3</v>
      </c>
      <c r="AQ165" s="358">
        <v>6</v>
      </c>
      <c r="AR165" s="306"/>
      <c r="AS165" s="270" t="s">
        <v>56</v>
      </c>
      <c r="AT165" s="69">
        <v>32</v>
      </c>
      <c r="AU165" s="69">
        <v>10</v>
      </c>
      <c r="AV165" s="69">
        <v>9</v>
      </c>
      <c r="AW165" s="181">
        <v>3</v>
      </c>
    </row>
    <row r="166" spans="1:49" ht="12" customHeight="1">
      <c r="A166" s="145" t="s">
        <v>211</v>
      </c>
      <c r="B166" s="94"/>
      <c r="C166" s="94"/>
      <c r="D166" s="243"/>
      <c r="E166" s="243"/>
      <c r="F166" s="243"/>
      <c r="G166" s="243"/>
      <c r="H166" s="243"/>
      <c r="I166" s="243"/>
      <c r="J166" s="243"/>
      <c r="K166" s="243"/>
      <c r="L166" s="243"/>
      <c r="M166" s="243"/>
      <c r="N166" s="191"/>
      <c r="O166" s="407"/>
      <c r="P166" s="194"/>
      <c r="Q166" s="49"/>
      <c r="R166" s="145" t="s">
        <v>211</v>
      </c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191"/>
      <c r="AF166" s="407"/>
      <c r="AG166" s="194"/>
      <c r="AH166" s="49"/>
      <c r="AI166" s="145" t="s">
        <v>211</v>
      </c>
      <c r="AJ166" s="268"/>
      <c r="AK166" s="268"/>
      <c r="AL166" s="268"/>
      <c r="AM166" s="268"/>
      <c r="AN166" s="345">
        <f t="shared" si="130"/>
        <v>0</v>
      </c>
      <c r="AO166" s="268"/>
      <c r="AP166" s="268"/>
      <c r="AQ166" s="269"/>
      <c r="AR166" s="310"/>
      <c r="AS166" s="145" t="s">
        <v>211</v>
      </c>
      <c r="AT166" s="268"/>
      <c r="AU166" s="268"/>
      <c r="AV166" s="268"/>
      <c r="AW166" s="311"/>
    </row>
    <row r="167" spans="1:49" ht="12" customHeight="1">
      <c r="A167" s="254" t="s">
        <v>286</v>
      </c>
      <c r="B167" s="94">
        <v>666</v>
      </c>
      <c r="C167" s="94"/>
      <c r="D167" s="107">
        <v>341</v>
      </c>
      <c r="E167" s="243">
        <v>587</v>
      </c>
      <c r="F167" s="243"/>
      <c r="G167" s="107">
        <v>313</v>
      </c>
      <c r="H167" s="243">
        <v>597</v>
      </c>
      <c r="I167" s="243"/>
      <c r="J167" s="107">
        <v>290</v>
      </c>
      <c r="K167" s="243">
        <v>647</v>
      </c>
      <c r="L167" s="243"/>
      <c r="M167" s="107">
        <v>326</v>
      </c>
      <c r="N167" s="191">
        <f t="shared" si="127"/>
        <v>2497</v>
      </c>
      <c r="O167" s="407"/>
      <c r="P167" s="194">
        <f t="shared" si="128"/>
        <v>1270</v>
      </c>
      <c r="Q167" s="49"/>
      <c r="R167" s="254" t="s">
        <v>286</v>
      </c>
      <c r="S167" s="243">
        <v>40</v>
      </c>
      <c r="T167" s="243"/>
      <c r="U167" s="107">
        <v>11</v>
      </c>
      <c r="V167" s="243">
        <v>25</v>
      </c>
      <c r="W167" s="243"/>
      <c r="X167" s="107">
        <v>11</v>
      </c>
      <c r="Y167" s="243">
        <v>39</v>
      </c>
      <c r="Z167" s="243"/>
      <c r="AA167" s="107">
        <v>19</v>
      </c>
      <c r="AB167" s="243">
        <v>108</v>
      </c>
      <c r="AC167" s="243"/>
      <c r="AD167" s="107">
        <v>64</v>
      </c>
      <c r="AE167" s="191">
        <f t="shared" si="129"/>
        <v>212</v>
      </c>
      <c r="AF167" s="407"/>
      <c r="AG167" s="194">
        <f t="shared" si="126"/>
        <v>105</v>
      </c>
      <c r="AH167" s="49"/>
      <c r="AI167" s="270" t="s">
        <v>286</v>
      </c>
      <c r="AJ167" s="107">
        <v>24</v>
      </c>
      <c r="AK167" s="107">
        <v>23</v>
      </c>
      <c r="AL167" s="107">
        <v>21</v>
      </c>
      <c r="AM167" s="107">
        <v>23</v>
      </c>
      <c r="AN167" s="345">
        <f t="shared" si="130"/>
        <v>91</v>
      </c>
      <c r="AO167" s="107">
        <v>93</v>
      </c>
      <c r="AP167" s="107">
        <v>3</v>
      </c>
      <c r="AQ167" s="358">
        <v>26</v>
      </c>
      <c r="AR167" s="306"/>
      <c r="AS167" s="270" t="s">
        <v>286</v>
      </c>
      <c r="AT167" s="69">
        <v>134</v>
      </c>
      <c r="AU167" s="69">
        <v>57</v>
      </c>
      <c r="AV167" s="69">
        <v>17</v>
      </c>
      <c r="AW167" s="181">
        <v>8</v>
      </c>
    </row>
    <row r="168" spans="1:49" ht="12" customHeight="1">
      <c r="A168" s="254" t="s">
        <v>287</v>
      </c>
      <c r="B168" s="94">
        <v>1047</v>
      </c>
      <c r="C168" s="94"/>
      <c r="D168" s="107">
        <v>526</v>
      </c>
      <c r="E168" s="243">
        <v>886</v>
      </c>
      <c r="F168" s="243"/>
      <c r="G168" s="107">
        <v>452</v>
      </c>
      <c r="H168" s="243">
        <v>792</v>
      </c>
      <c r="I168" s="243"/>
      <c r="J168" s="107">
        <v>404</v>
      </c>
      <c r="K168" s="243">
        <v>1042</v>
      </c>
      <c r="L168" s="243"/>
      <c r="M168" s="107">
        <v>531</v>
      </c>
      <c r="N168" s="191">
        <f t="shared" si="127"/>
        <v>3767</v>
      </c>
      <c r="O168" s="407"/>
      <c r="P168" s="194">
        <f t="shared" si="128"/>
        <v>1913</v>
      </c>
      <c r="Q168" s="49"/>
      <c r="R168" s="254" t="s">
        <v>287</v>
      </c>
      <c r="S168" s="243">
        <v>71</v>
      </c>
      <c r="T168" s="243"/>
      <c r="U168" s="107">
        <v>20</v>
      </c>
      <c r="V168" s="243">
        <v>37</v>
      </c>
      <c r="W168" s="243"/>
      <c r="X168" s="107">
        <v>20</v>
      </c>
      <c r="Y168" s="243">
        <v>42</v>
      </c>
      <c r="Z168" s="243"/>
      <c r="AA168" s="107">
        <v>21</v>
      </c>
      <c r="AB168" s="243">
        <v>139</v>
      </c>
      <c r="AC168" s="243"/>
      <c r="AD168" s="107">
        <v>86</v>
      </c>
      <c r="AE168" s="191">
        <f t="shared" si="129"/>
        <v>289</v>
      </c>
      <c r="AF168" s="407"/>
      <c r="AG168" s="194">
        <f t="shared" si="126"/>
        <v>147</v>
      </c>
      <c r="AH168" s="49"/>
      <c r="AI168" s="270" t="s">
        <v>287</v>
      </c>
      <c r="AJ168" s="107">
        <v>29</v>
      </c>
      <c r="AK168" s="107">
        <v>30</v>
      </c>
      <c r="AL168" s="107">
        <v>27</v>
      </c>
      <c r="AM168" s="107">
        <v>29</v>
      </c>
      <c r="AN168" s="345">
        <f t="shared" si="130"/>
        <v>115</v>
      </c>
      <c r="AO168" s="107">
        <v>0</v>
      </c>
      <c r="AP168" s="107">
        <v>0</v>
      </c>
      <c r="AQ168" s="358">
        <v>27</v>
      </c>
      <c r="AR168" s="306"/>
      <c r="AS168" s="270" t="s">
        <v>287</v>
      </c>
      <c r="AT168" s="69">
        <v>176</v>
      </c>
      <c r="AU168" s="69">
        <v>69</v>
      </c>
      <c r="AV168" s="69">
        <v>15</v>
      </c>
      <c r="AW168" s="181">
        <v>8</v>
      </c>
    </row>
    <row r="169" spans="1:49" ht="12" customHeight="1">
      <c r="A169" s="254" t="s">
        <v>57</v>
      </c>
      <c r="B169" s="94">
        <v>3047</v>
      </c>
      <c r="C169" s="94"/>
      <c r="D169" s="107">
        <v>1530</v>
      </c>
      <c r="E169" s="243">
        <v>2771</v>
      </c>
      <c r="F169" s="243"/>
      <c r="G169" s="107">
        <v>1420</v>
      </c>
      <c r="H169" s="243">
        <v>2634</v>
      </c>
      <c r="I169" s="243"/>
      <c r="J169" s="107">
        <v>1350</v>
      </c>
      <c r="K169" s="243">
        <v>2815</v>
      </c>
      <c r="L169" s="243"/>
      <c r="M169" s="107">
        <v>1453</v>
      </c>
      <c r="N169" s="191">
        <f t="shared" si="127"/>
        <v>11267</v>
      </c>
      <c r="O169" s="407"/>
      <c r="P169" s="194">
        <f t="shared" si="128"/>
        <v>5753</v>
      </c>
      <c r="Q169" s="49"/>
      <c r="R169" s="254" t="s">
        <v>57</v>
      </c>
      <c r="S169" s="243">
        <v>153</v>
      </c>
      <c r="T169" s="243"/>
      <c r="U169" s="107">
        <v>42</v>
      </c>
      <c r="V169" s="243">
        <v>111</v>
      </c>
      <c r="W169" s="243"/>
      <c r="X169" s="107">
        <v>42</v>
      </c>
      <c r="Y169" s="243">
        <v>115</v>
      </c>
      <c r="Z169" s="243"/>
      <c r="AA169" s="107">
        <v>44</v>
      </c>
      <c r="AB169" s="243">
        <v>272</v>
      </c>
      <c r="AC169" s="243"/>
      <c r="AD169" s="107">
        <v>138</v>
      </c>
      <c r="AE169" s="191">
        <f t="shared" si="129"/>
        <v>651</v>
      </c>
      <c r="AF169" s="407"/>
      <c r="AG169" s="194">
        <f t="shared" si="126"/>
        <v>266</v>
      </c>
      <c r="AH169" s="49"/>
      <c r="AI169" s="270" t="s">
        <v>57</v>
      </c>
      <c r="AJ169" s="107">
        <v>95</v>
      </c>
      <c r="AK169" s="107">
        <v>92</v>
      </c>
      <c r="AL169" s="107">
        <v>91</v>
      </c>
      <c r="AM169" s="107">
        <v>91</v>
      </c>
      <c r="AN169" s="345">
        <f t="shared" si="130"/>
        <v>369</v>
      </c>
      <c r="AO169" s="107">
        <v>361</v>
      </c>
      <c r="AP169" s="107">
        <v>27</v>
      </c>
      <c r="AQ169" s="358">
        <v>78</v>
      </c>
      <c r="AR169" s="306"/>
      <c r="AS169" s="270" t="s">
        <v>57</v>
      </c>
      <c r="AT169" s="69">
        <v>648</v>
      </c>
      <c r="AU169" s="69">
        <v>334</v>
      </c>
      <c r="AV169" s="69">
        <v>55</v>
      </c>
      <c r="AW169" s="181">
        <v>28</v>
      </c>
    </row>
    <row r="170" spans="1:49" ht="12" customHeight="1">
      <c r="A170" s="254" t="s">
        <v>288</v>
      </c>
      <c r="B170" s="94">
        <v>2588</v>
      </c>
      <c r="C170" s="94"/>
      <c r="D170" s="107">
        <v>1318</v>
      </c>
      <c r="E170" s="243">
        <v>1998</v>
      </c>
      <c r="F170" s="243"/>
      <c r="G170" s="107">
        <v>1016</v>
      </c>
      <c r="H170" s="243">
        <v>1769</v>
      </c>
      <c r="I170" s="243"/>
      <c r="J170" s="107">
        <v>907</v>
      </c>
      <c r="K170" s="243">
        <v>1765</v>
      </c>
      <c r="L170" s="243"/>
      <c r="M170" s="107">
        <v>922</v>
      </c>
      <c r="N170" s="191">
        <f t="shared" si="127"/>
        <v>8120</v>
      </c>
      <c r="O170" s="407"/>
      <c r="P170" s="194">
        <f t="shared" si="128"/>
        <v>4163</v>
      </c>
      <c r="Q170" s="49"/>
      <c r="R170" s="254" t="s">
        <v>288</v>
      </c>
      <c r="S170" s="243">
        <v>135</v>
      </c>
      <c r="T170" s="243"/>
      <c r="U170" s="107">
        <v>48</v>
      </c>
      <c r="V170" s="243">
        <v>84</v>
      </c>
      <c r="W170" s="243"/>
      <c r="X170" s="107">
        <v>48</v>
      </c>
      <c r="Y170" s="243">
        <v>81</v>
      </c>
      <c r="Z170" s="243"/>
      <c r="AA170" s="107">
        <v>35</v>
      </c>
      <c r="AB170" s="243">
        <v>308</v>
      </c>
      <c r="AC170" s="243"/>
      <c r="AD170" s="107">
        <v>164</v>
      </c>
      <c r="AE170" s="191">
        <f t="shared" si="129"/>
        <v>608</v>
      </c>
      <c r="AF170" s="407"/>
      <c r="AG170" s="194">
        <f t="shared" si="126"/>
        <v>295</v>
      </c>
      <c r="AH170" s="49"/>
      <c r="AI170" s="270" t="s">
        <v>288</v>
      </c>
      <c r="AJ170" s="107">
        <v>79</v>
      </c>
      <c r="AK170" s="107">
        <v>83</v>
      </c>
      <c r="AL170" s="107">
        <v>71</v>
      </c>
      <c r="AM170" s="107">
        <v>68</v>
      </c>
      <c r="AN170" s="345">
        <f t="shared" si="130"/>
        <v>301</v>
      </c>
      <c r="AO170" s="107">
        <v>227</v>
      </c>
      <c r="AP170" s="107">
        <v>23</v>
      </c>
      <c r="AQ170" s="358">
        <v>55</v>
      </c>
      <c r="AR170" s="306"/>
      <c r="AS170" s="270" t="s">
        <v>288</v>
      </c>
      <c r="AT170" s="69">
        <v>351</v>
      </c>
      <c r="AU170" s="69">
        <v>161</v>
      </c>
      <c r="AV170" s="69">
        <v>18</v>
      </c>
      <c r="AW170" s="181">
        <v>13</v>
      </c>
    </row>
    <row r="171" spans="1:49" ht="12" customHeight="1">
      <c r="A171" s="254" t="s">
        <v>289</v>
      </c>
      <c r="B171" s="94">
        <v>1075</v>
      </c>
      <c r="C171" s="94"/>
      <c r="D171" s="107">
        <v>532</v>
      </c>
      <c r="E171" s="243">
        <v>822</v>
      </c>
      <c r="F171" s="243"/>
      <c r="G171" s="107">
        <v>403</v>
      </c>
      <c r="H171" s="243">
        <v>867</v>
      </c>
      <c r="I171" s="243"/>
      <c r="J171" s="107">
        <v>438</v>
      </c>
      <c r="K171" s="243">
        <v>842</v>
      </c>
      <c r="L171" s="243"/>
      <c r="M171" s="107">
        <v>417</v>
      </c>
      <c r="N171" s="191">
        <f t="shared" si="127"/>
        <v>3606</v>
      </c>
      <c r="O171" s="407"/>
      <c r="P171" s="194">
        <f t="shared" si="128"/>
        <v>1790</v>
      </c>
      <c r="Q171" s="49"/>
      <c r="R171" s="254" t="s">
        <v>289</v>
      </c>
      <c r="S171" s="243">
        <v>89</v>
      </c>
      <c r="T171" s="243"/>
      <c r="U171" s="107">
        <v>26</v>
      </c>
      <c r="V171" s="243">
        <v>54</v>
      </c>
      <c r="W171" s="243"/>
      <c r="X171" s="107">
        <v>26</v>
      </c>
      <c r="Y171" s="243">
        <v>76</v>
      </c>
      <c r="Z171" s="243"/>
      <c r="AA171" s="107">
        <v>33</v>
      </c>
      <c r="AB171" s="243">
        <v>105</v>
      </c>
      <c r="AC171" s="243"/>
      <c r="AD171" s="107">
        <v>58</v>
      </c>
      <c r="AE171" s="191">
        <f t="shared" si="129"/>
        <v>324</v>
      </c>
      <c r="AF171" s="407"/>
      <c r="AG171" s="194">
        <f t="shared" si="126"/>
        <v>143</v>
      </c>
      <c r="AH171" s="49"/>
      <c r="AI171" s="270" t="s">
        <v>289</v>
      </c>
      <c r="AJ171" s="107">
        <v>29</v>
      </c>
      <c r="AK171" s="107">
        <v>26</v>
      </c>
      <c r="AL171" s="107">
        <v>28</v>
      </c>
      <c r="AM171" s="107">
        <v>28</v>
      </c>
      <c r="AN171" s="345">
        <f t="shared" si="130"/>
        <v>111</v>
      </c>
      <c r="AO171" s="107">
        <v>95</v>
      </c>
      <c r="AP171" s="107">
        <v>26</v>
      </c>
      <c r="AQ171" s="358">
        <v>24</v>
      </c>
      <c r="AR171" s="306"/>
      <c r="AS171" s="270" t="s">
        <v>289</v>
      </c>
      <c r="AT171" s="69">
        <v>155</v>
      </c>
      <c r="AU171" s="69">
        <v>53</v>
      </c>
      <c r="AV171" s="69">
        <v>14</v>
      </c>
      <c r="AW171" s="181">
        <v>5</v>
      </c>
    </row>
    <row r="172" spans="1:49" ht="12" customHeight="1">
      <c r="A172" s="254" t="s">
        <v>58</v>
      </c>
      <c r="B172" s="94">
        <v>1492</v>
      </c>
      <c r="C172" s="94"/>
      <c r="D172" s="107">
        <v>783</v>
      </c>
      <c r="E172" s="243">
        <v>1225</v>
      </c>
      <c r="F172" s="243"/>
      <c r="G172" s="107">
        <v>609</v>
      </c>
      <c r="H172" s="243">
        <v>1118</v>
      </c>
      <c r="I172" s="243"/>
      <c r="J172" s="107">
        <v>604</v>
      </c>
      <c r="K172" s="243">
        <v>1120</v>
      </c>
      <c r="L172" s="243"/>
      <c r="M172" s="107">
        <v>622</v>
      </c>
      <c r="N172" s="191">
        <f t="shared" si="127"/>
        <v>4955</v>
      </c>
      <c r="O172" s="407"/>
      <c r="P172" s="194">
        <f t="shared" si="128"/>
        <v>2618</v>
      </c>
      <c r="Q172" s="49"/>
      <c r="R172" s="254" t="s">
        <v>58</v>
      </c>
      <c r="S172" s="243">
        <v>109</v>
      </c>
      <c r="T172" s="243"/>
      <c r="U172" s="107">
        <v>34</v>
      </c>
      <c r="V172" s="243">
        <v>62</v>
      </c>
      <c r="W172" s="243"/>
      <c r="X172" s="107">
        <v>34</v>
      </c>
      <c r="Y172" s="243">
        <v>81</v>
      </c>
      <c r="Z172" s="243"/>
      <c r="AA172" s="107">
        <v>49</v>
      </c>
      <c r="AB172" s="243">
        <v>166</v>
      </c>
      <c r="AC172" s="243"/>
      <c r="AD172" s="107">
        <v>98</v>
      </c>
      <c r="AE172" s="191">
        <f t="shared" si="129"/>
        <v>418</v>
      </c>
      <c r="AF172" s="407"/>
      <c r="AG172" s="194">
        <f t="shared" si="126"/>
        <v>215</v>
      </c>
      <c r="AH172" s="49"/>
      <c r="AI172" s="270" t="s">
        <v>58</v>
      </c>
      <c r="AJ172" s="107">
        <v>38</v>
      </c>
      <c r="AK172" s="107">
        <v>36</v>
      </c>
      <c r="AL172" s="107">
        <v>34</v>
      </c>
      <c r="AM172" s="107">
        <v>34</v>
      </c>
      <c r="AN172" s="345">
        <f t="shared" si="130"/>
        <v>142</v>
      </c>
      <c r="AO172" s="107">
        <v>139</v>
      </c>
      <c r="AP172" s="107">
        <v>3</v>
      </c>
      <c r="AQ172" s="358">
        <v>35</v>
      </c>
      <c r="AR172" s="306"/>
      <c r="AS172" s="270" t="s">
        <v>58</v>
      </c>
      <c r="AT172" s="316">
        <v>206</v>
      </c>
      <c r="AU172" s="316">
        <v>93</v>
      </c>
      <c r="AV172" s="316">
        <v>20</v>
      </c>
      <c r="AW172" s="317">
        <v>7</v>
      </c>
    </row>
    <row r="173" spans="1:49" ht="12" customHeight="1">
      <c r="A173" s="254" t="s">
        <v>59</v>
      </c>
      <c r="B173" s="94">
        <v>503</v>
      </c>
      <c r="C173" s="94"/>
      <c r="D173" s="107">
        <v>236</v>
      </c>
      <c r="E173" s="243">
        <v>432</v>
      </c>
      <c r="F173" s="243"/>
      <c r="G173" s="107">
        <v>213</v>
      </c>
      <c r="H173" s="243">
        <v>368</v>
      </c>
      <c r="I173" s="243"/>
      <c r="J173" s="107">
        <v>208</v>
      </c>
      <c r="K173" s="243">
        <v>442</v>
      </c>
      <c r="L173" s="243"/>
      <c r="M173" s="107">
        <v>201</v>
      </c>
      <c r="N173" s="191">
        <f t="shared" si="127"/>
        <v>1745</v>
      </c>
      <c r="O173" s="407"/>
      <c r="P173" s="194">
        <f t="shared" si="128"/>
        <v>858</v>
      </c>
      <c r="Q173" s="49"/>
      <c r="R173" s="254" t="s">
        <v>59</v>
      </c>
      <c r="S173" s="243">
        <v>26</v>
      </c>
      <c r="T173" s="243"/>
      <c r="U173" s="107">
        <v>8</v>
      </c>
      <c r="V173" s="243">
        <v>15</v>
      </c>
      <c r="W173" s="243"/>
      <c r="X173" s="107">
        <v>8</v>
      </c>
      <c r="Y173" s="243">
        <v>27</v>
      </c>
      <c r="Z173" s="243"/>
      <c r="AA173" s="107">
        <v>15</v>
      </c>
      <c r="AB173" s="243">
        <v>50</v>
      </c>
      <c r="AC173" s="243"/>
      <c r="AD173" s="107">
        <v>25</v>
      </c>
      <c r="AE173" s="191">
        <f t="shared" si="129"/>
        <v>118</v>
      </c>
      <c r="AF173" s="407"/>
      <c r="AG173" s="194">
        <f t="shared" si="126"/>
        <v>56</v>
      </c>
      <c r="AH173" s="49"/>
      <c r="AI173" s="270" t="s">
        <v>59</v>
      </c>
      <c r="AJ173" s="107">
        <v>12</v>
      </c>
      <c r="AK173" s="107">
        <v>11</v>
      </c>
      <c r="AL173" s="107">
        <v>11</v>
      </c>
      <c r="AM173" s="107">
        <v>13</v>
      </c>
      <c r="AN173" s="345">
        <f t="shared" si="130"/>
        <v>47</v>
      </c>
      <c r="AO173" s="107">
        <v>49</v>
      </c>
      <c r="AP173" s="107">
        <v>2</v>
      </c>
      <c r="AQ173" s="358">
        <v>11</v>
      </c>
      <c r="AR173" s="306"/>
      <c r="AS173" s="270" t="s">
        <v>59</v>
      </c>
      <c r="AT173" s="69">
        <v>68</v>
      </c>
      <c r="AU173" s="69">
        <v>20</v>
      </c>
      <c r="AV173" s="69">
        <v>0</v>
      </c>
      <c r="AW173" s="181">
        <v>0</v>
      </c>
    </row>
    <row r="174" spans="1:49" ht="12" customHeight="1">
      <c r="A174" s="145" t="s">
        <v>177</v>
      </c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191"/>
      <c r="O174" s="407"/>
      <c r="P174" s="194"/>
      <c r="Q174" s="49"/>
      <c r="R174" s="145" t="s">
        <v>177</v>
      </c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191"/>
      <c r="AF174" s="407"/>
      <c r="AG174" s="194"/>
      <c r="AH174" s="49"/>
      <c r="AI174" s="145" t="s">
        <v>177</v>
      </c>
      <c r="AJ174" s="94"/>
      <c r="AK174" s="94"/>
      <c r="AL174" s="94"/>
      <c r="AM174" s="94"/>
      <c r="AN174" s="345">
        <f t="shared" si="130"/>
        <v>0</v>
      </c>
      <c r="AO174" s="94"/>
      <c r="AP174" s="94"/>
      <c r="AQ174" s="194"/>
      <c r="AR174" s="307"/>
      <c r="AS174" s="145" t="s">
        <v>177</v>
      </c>
      <c r="AT174" s="69"/>
      <c r="AU174" s="69"/>
      <c r="AV174" s="69"/>
      <c r="AW174" s="181"/>
    </row>
    <row r="175" spans="1:49" ht="12" customHeight="1">
      <c r="A175" s="254" t="s">
        <v>290</v>
      </c>
      <c r="B175" s="94">
        <v>90</v>
      </c>
      <c r="C175" s="94"/>
      <c r="D175" s="107">
        <v>40</v>
      </c>
      <c r="E175" s="243">
        <v>133</v>
      </c>
      <c r="F175" s="243"/>
      <c r="G175" s="107">
        <v>63</v>
      </c>
      <c r="H175" s="243">
        <v>110</v>
      </c>
      <c r="I175" s="243"/>
      <c r="J175" s="107">
        <v>58</v>
      </c>
      <c r="K175" s="243">
        <v>139</v>
      </c>
      <c r="L175" s="243"/>
      <c r="M175" s="107">
        <v>50</v>
      </c>
      <c r="N175" s="191">
        <f t="shared" si="127"/>
        <v>472</v>
      </c>
      <c r="O175" s="407"/>
      <c r="P175" s="194">
        <f t="shared" si="128"/>
        <v>211</v>
      </c>
      <c r="Q175" s="49"/>
      <c r="R175" s="254" t="s">
        <v>290</v>
      </c>
      <c r="S175" s="243">
        <v>10</v>
      </c>
      <c r="T175" s="243"/>
      <c r="U175" s="107">
        <v>8</v>
      </c>
      <c r="V175" s="243">
        <v>12</v>
      </c>
      <c r="W175" s="243"/>
      <c r="X175" s="107">
        <v>8</v>
      </c>
      <c r="Y175" s="243">
        <v>13</v>
      </c>
      <c r="Z175" s="243"/>
      <c r="AA175" s="107">
        <v>6</v>
      </c>
      <c r="AB175" s="243">
        <v>39</v>
      </c>
      <c r="AC175" s="243"/>
      <c r="AD175" s="107">
        <v>15</v>
      </c>
      <c r="AE175" s="191">
        <f t="shared" si="129"/>
        <v>74</v>
      </c>
      <c r="AF175" s="407"/>
      <c r="AG175" s="194">
        <f t="shared" si="126"/>
        <v>37</v>
      </c>
      <c r="AH175" s="49"/>
      <c r="AI175" s="270" t="s">
        <v>290</v>
      </c>
      <c r="AJ175" s="107">
        <v>3</v>
      </c>
      <c r="AK175" s="107">
        <v>3</v>
      </c>
      <c r="AL175" s="107">
        <v>3</v>
      </c>
      <c r="AM175" s="107">
        <v>3</v>
      </c>
      <c r="AN175" s="345">
        <f t="shared" si="130"/>
        <v>12</v>
      </c>
      <c r="AO175" s="107">
        <v>12</v>
      </c>
      <c r="AP175" s="107">
        <v>0</v>
      </c>
      <c r="AQ175" s="358">
        <v>4</v>
      </c>
      <c r="AR175" s="306"/>
      <c r="AS175" s="270" t="s">
        <v>290</v>
      </c>
      <c r="AT175" s="69">
        <v>27</v>
      </c>
      <c r="AU175" s="69">
        <v>13</v>
      </c>
      <c r="AV175" s="69">
        <v>6</v>
      </c>
      <c r="AW175" s="181">
        <v>3</v>
      </c>
    </row>
    <row r="176" spans="1:49" ht="12" customHeight="1">
      <c r="A176" s="254" t="s">
        <v>291</v>
      </c>
      <c r="B176" s="94">
        <v>122</v>
      </c>
      <c r="C176" s="94"/>
      <c r="D176" s="107">
        <v>74</v>
      </c>
      <c r="E176" s="243">
        <v>92</v>
      </c>
      <c r="F176" s="243"/>
      <c r="G176" s="107">
        <v>51</v>
      </c>
      <c r="H176" s="243">
        <v>79</v>
      </c>
      <c r="I176" s="243"/>
      <c r="J176" s="107">
        <v>46</v>
      </c>
      <c r="K176" s="243">
        <v>83</v>
      </c>
      <c r="L176" s="243"/>
      <c r="M176" s="107">
        <v>40</v>
      </c>
      <c r="N176" s="191">
        <f t="shared" si="127"/>
        <v>376</v>
      </c>
      <c r="O176" s="407"/>
      <c r="P176" s="194">
        <f t="shared" si="128"/>
        <v>211</v>
      </c>
      <c r="Q176" s="49"/>
      <c r="R176" s="254" t="s">
        <v>291</v>
      </c>
      <c r="S176" s="243">
        <v>0</v>
      </c>
      <c r="T176" s="243"/>
      <c r="U176" s="107">
        <v>0</v>
      </c>
      <c r="V176" s="243">
        <v>1</v>
      </c>
      <c r="W176" s="243"/>
      <c r="X176" s="107">
        <v>0</v>
      </c>
      <c r="Y176" s="243">
        <v>0</v>
      </c>
      <c r="Z176" s="243"/>
      <c r="AA176" s="107">
        <v>0</v>
      </c>
      <c r="AB176" s="243">
        <v>0</v>
      </c>
      <c r="AC176" s="243"/>
      <c r="AD176" s="107">
        <v>0</v>
      </c>
      <c r="AE176" s="191">
        <f t="shared" si="129"/>
        <v>1</v>
      </c>
      <c r="AF176" s="407"/>
      <c r="AG176" s="194">
        <f t="shared" si="126"/>
        <v>0</v>
      </c>
      <c r="AH176" s="49"/>
      <c r="AI176" s="270" t="s">
        <v>291</v>
      </c>
      <c r="AJ176" s="107">
        <v>2</v>
      </c>
      <c r="AK176" s="107">
        <v>2</v>
      </c>
      <c r="AL176" s="107">
        <v>2</v>
      </c>
      <c r="AM176" s="107">
        <v>2</v>
      </c>
      <c r="AN176" s="345">
        <f t="shared" si="130"/>
        <v>8</v>
      </c>
      <c r="AO176" s="107">
        <v>8</v>
      </c>
      <c r="AP176" s="107">
        <v>0</v>
      </c>
      <c r="AQ176" s="358">
        <v>2</v>
      </c>
      <c r="AR176" s="306"/>
      <c r="AS176" s="270" t="s">
        <v>291</v>
      </c>
      <c r="AT176" s="94">
        <v>11</v>
      </c>
      <c r="AU176" s="94">
        <v>6</v>
      </c>
      <c r="AV176" s="94">
        <v>1</v>
      </c>
      <c r="AW176" s="159">
        <v>0</v>
      </c>
    </row>
    <row r="177" spans="1:49" ht="12" customHeight="1">
      <c r="A177" s="254" t="s">
        <v>292</v>
      </c>
      <c r="B177" s="94">
        <v>893</v>
      </c>
      <c r="C177" s="94"/>
      <c r="D177" s="107">
        <v>470</v>
      </c>
      <c r="E177" s="243">
        <v>898</v>
      </c>
      <c r="F177" s="243"/>
      <c r="G177" s="107">
        <v>433</v>
      </c>
      <c r="H177" s="243">
        <v>715</v>
      </c>
      <c r="I177" s="243"/>
      <c r="J177" s="107">
        <v>374</v>
      </c>
      <c r="K177" s="243">
        <v>697</v>
      </c>
      <c r="L177" s="243"/>
      <c r="M177" s="107">
        <v>344</v>
      </c>
      <c r="N177" s="191">
        <f t="shared" si="127"/>
        <v>3203</v>
      </c>
      <c r="O177" s="407"/>
      <c r="P177" s="194">
        <f t="shared" si="128"/>
        <v>1621</v>
      </c>
      <c r="Q177" s="49"/>
      <c r="R177" s="254" t="s">
        <v>292</v>
      </c>
      <c r="S177" s="243">
        <v>41</v>
      </c>
      <c r="T177" s="243"/>
      <c r="U177" s="107">
        <v>16</v>
      </c>
      <c r="V177" s="243">
        <v>41</v>
      </c>
      <c r="W177" s="243"/>
      <c r="X177" s="107">
        <v>16</v>
      </c>
      <c r="Y177" s="243">
        <v>49</v>
      </c>
      <c r="Z177" s="243"/>
      <c r="AA177" s="107">
        <v>25</v>
      </c>
      <c r="AB177" s="243">
        <v>72</v>
      </c>
      <c r="AC177" s="243"/>
      <c r="AD177" s="107">
        <v>36</v>
      </c>
      <c r="AE177" s="191">
        <f t="shared" si="129"/>
        <v>203</v>
      </c>
      <c r="AF177" s="407"/>
      <c r="AG177" s="194">
        <f t="shared" si="126"/>
        <v>93</v>
      </c>
      <c r="AH177" s="49"/>
      <c r="AI177" s="270" t="s">
        <v>292</v>
      </c>
      <c r="AJ177" s="107">
        <v>24</v>
      </c>
      <c r="AK177" s="107">
        <v>23</v>
      </c>
      <c r="AL177" s="107">
        <v>19</v>
      </c>
      <c r="AM177" s="107">
        <v>17</v>
      </c>
      <c r="AN177" s="345">
        <f t="shared" si="130"/>
        <v>83</v>
      </c>
      <c r="AO177" s="107">
        <v>70</v>
      </c>
      <c r="AP177" s="107">
        <v>23</v>
      </c>
      <c r="AQ177" s="358">
        <v>19</v>
      </c>
      <c r="AR177" s="306"/>
      <c r="AS177" s="270" t="s">
        <v>292</v>
      </c>
      <c r="AT177" s="94">
        <v>130</v>
      </c>
      <c r="AU177" s="94">
        <v>50</v>
      </c>
      <c r="AV177" s="94">
        <v>18</v>
      </c>
      <c r="AW177" s="159">
        <v>8</v>
      </c>
    </row>
    <row r="178" spans="1:49" ht="12" customHeight="1">
      <c r="A178" s="254" t="s">
        <v>293</v>
      </c>
      <c r="B178" s="94">
        <v>419</v>
      </c>
      <c r="C178" s="94"/>
      <c r="D178" s="107">
        <v>198</v>
      </c>
      <c r="E178" s="243">
        <v>358</v>
      </c>
      <c r="F178" s="243"/>
      <c r="G178" s="107">
        <v>198</v>
      </c>
      <c r="H178" s="243">
        <v>348</v>
      </c>
      <c r="I178" s="243"/>
      <c r="J178" s="107">
        <v>203</v>
      </c>
      <c r="K178" s="243">
        <v>451</v>
      </c>
      <c r="L178" s="243"/>
      <c r="M178" s="107">
        <v>233</v>
      </c>
      <c r="N178" s="191">
        <f t="shared" si="127"/>
        <v>1576</v>
      </c>
      <c r="O178" s="407"/>
      <c r="P178" s="194">
        <f t="shared" si="128"/>
        <v>832</v>
      </c>
      <c r="Q178" s="49"/>
      <c r="R178" s="254" t="s">
        <v>293</v>
      </c>
      <c r="S178" s="243">
        <v>45</v>
      </c>
      <c r="T178" s="243"/>
      <c r="U178" s="107">
        <v>13</v>
      </c>
      <c r="V178" s="243">
        <v>41</v>
      </c>
      <c r="W178" s="243"/>
      <c r="X178" s="107">
        <v>22</v>
      </c>
      <c r="Y178" s="243">
        <v>49</v>
      </c>
      <c r="Z178" s="243"/>
      <c r="AA178" s="107">
        <v>27</v>
      </c>
      <c r="AB178" s="243">
        <v>68</v>
      </c>
      <c r="AC178" s="243"/>
      <c r="AD178" s="107">
        <v>36</v>
      </c>
      <c r="AE178" s="191">
        <f t="shared" si="129"/>
        <v>203</v>
      </c>
      <c r="AF178" s="407"/>
      <c r="AG178" s="194">
        <f t="shared" si="126"/>
        <v>98</v>
      </c>
      <c r="AH178" s="49"/>
      <c r="AI178" s="270" t="s">
        <v>293</v>
      </c>
      <c r="AJ178" s="107">
        <v>10</v>
      </c>
      <c r="AK178" s="107">
        <v>10</v>
      </c>
      <c r="AL178" s="107">
        <v>10</v>
      </c>
      <c r="AM178" s="107">
        <v>11</v>
      </c>
      <c r="AN178" s="345">
        <f t="shared" si="130"/>
        <v>41</v>
      </c>
      <c r="AO178" s="107">
        <v>38</v>
      </c>
      <c r="AP178" s="107">
        <v>4</v>
      </c>
      <c r="AQ178" s="358">
        <v>6</v>
      </c>
      <c r="AR178" s="306"/>
      <c r="AS178" s="270" t="s">
        <v>293</v>
      </c>
      <c r="AT178" s="69">
        <v>46</v>
      </c>
      <c r="AU178" s="69">
        <v>25</v>
      </c>
      <c r="AV178" s="69">
        <v>12</v>
      </c>
      <c r="AW178" s="181">
        <v>7</v>
      </c>
    </row>
    <row r="179" spans="1:49" ht="12" customHeight="1">
      <c r="A179" s="254" t="s">
        <v>60</v>
      </c>
      <c r="B179" s="94">
        <v>121</v>
      </c>
      <c r="C179" s="94"/>
      <c r="D179" s="107">
        <v>57</v>
      </c>
      <c r="E179" s="243">
        <v>101</v>
      </c>
      <c r="F179" s="243"/>
      <c r="G179" s="107">
        <v>45</v>
      </c>
      <c r="H179" s="243">
        <v>60</v>
      </c>
      <c r="I179" s="243"/>
      <c r="J179" s="107">
        <v>18</v>
      </c>
      <c r="K179" s="243">
        <v>79</v>
      </c>
      <c r="L179" s="243"/>
      <c r="M179" s="107">
        <v>30</v>
      </c>
      <c r="N179" s="191">
        <f t="shared" si="127"/>
        <v>361</v>
      </c>
      <c r="O179" s="407"/>
      <c r="P179" s="194">
        <f t="shared" si="128"/>
        <v>150</v>
      </c>
      <c r="Q179" s="49"/>
      <c r="R179" s="254" t="s">
        <v>60</v>
      </c>
      <c r="S179" s="243">
        <v>15</v>
      </c>
      <c r="T179" s="243"/>
      <c r="U179" s="107">
        <v>5</v>
      </c>
      <c r="V179" s="243">
        <v>9</v>
      </c>
      <c r="W179" s="243"/>
      <c r="X179" s="107">
        <v>5</v>
      </c>
      <c r="Y179" s="243">
        <v>1</v>
      </c>
      <c r="Z179" s="243"/>
      <c r="AA179" s="107">
        <v>0</v>
      </c>
      <c r="AB179" s="243">
        <v>10</v>
      </c>
      <c r="AC179" s="243"/>
      <c r="AD179" s="107">
        <v>4</v>
      </c>
      <c r="AE179" s="191">
        <f t="shared" si="129"/>
        <v>35</v>
      </c>
      <c r="AF179" s="407"/>
      <c r="AG179" s="194">
        <f t="shared" si="126"/>
        <v>14</v>
      </c>
      <c r="AH179" s="49"/>
      <c r="AI179" s="270" t="s">
        <v>60</v>
      </c>
      <c r="AJ179" s="107">
        <v>3</v>
      </c>
      <c r="AK179" s="107">
        <v>3</v>
      </c>
      <c r="AL179" s="107">
        <v>2</v>
      </c>
      <c r="AM179" s="107">
        <v>2</v>
      </c>
      <c r="AN179" s="345">
        <f t="shared" si="130"/>
        <v>10</v>
      </c>
      <c r="AO179" s="107">
        <v>10</v>
      </c>
      <c r="AP179" s="107">
        <v>0</v>
      </c>
      <c r="AQ179" s="358">
        <v>3</v>
      </c>
      <c r="AR179" s="306"/>
      <c r="AS179" s="270" t="s">
        <v>60</v>
      </c>
      <c r="AT179" s="69">
        <v>16</v>
      </c>
      <c r="AU179" s="69">
        <v>5</v>
      </c>
      <c r="AV179" s="69">
        <v>0</v>
      </c>
      <c r="AW179" s="181">
        <v>0</v>
      </c>
    </row>
    <row r="180" spans="1:49" ht="15" customHeight="1" thickBot="1">
      <c r="A180" s="286" t="s">
        <v>190</v>
      </c>
      <c r="B180" s="168">
        <v>404</v>
      </c>
      <c r="C180" s="168"/>
      <c r="D180" s="274">
        <v>194</v>
      </c>
      <c r="E180" s="278">
        <v>302</v>
      </c>
      <c r="F180" s="278"/>
      <c r="G180" s="274">
        <v>140</v>
      </c>
      <c r="H180" s="278">
        <v>284</v>
      </c>
      <c r="I180" s="278"/>
      <c r="J180" s="274">
        <v>145</v>
      </c>
      <c r="K180" s="278">
        <v>324</v>
      </c>
      <c r="L180" s="278"/>
      <c r="M180" s="274">
        <v>146</v>
      </c>
      <c r="N180" s="168">
        <f t="shared" si="127"/>
        <v>1314</v>
      </c>
      <c r="O180" s="564"/>
      <c r="P180" s="169">
        <f t="shared" si="128"/>
        <v>625</v>
      </c>
      <c r="Q180" s="49"/>
      <c r="R180" s="286" t="s">
        <v>190</v>
      </c>
      <c r="S180" s="278">
        <v>43</v>
      </c>
      <c r="T180" s="278"/>
      <c r="U180" s="274">
        <v>15</v>
      </c>
      <c r="V180" s="278">
        <v>36</v>
      </c>
      <c r="W180" s="278"/>
      <c r="X180" s="274">
        <v>15</v>
      </c>
      <c r="Y180" s="278">
        <v>32</v>
      </c>
      <c r="Z180" s="278"/>
      <c r="AA180" s="274">
        <v>16</v>
      </c>
      <c r="AB180" s="278">
        <v>40</v>
      </c>
      <c r="AC180" s="278"/>
      <c r="AD180" s="274">
        <v>12</v>
      </c>
      <c r="AE180" s="188">
        <f t="shared" si="129"/>
        <v>151</v>
      </c>
      <c r="AF180" s="562"/>
      <c r="AG180" s="189">
        <f t="shared" si="126"/>
        <v>58</v>
      </c>
      <c r="AH180" s="49"/>
      <c r="AI180" s="273" t="s">
        <v>190</v>
      </c>
      <c r="AJ180" s="274">
        <v>9</v>
      </c>
      <c r="AK180" s="274">
        <v>9</v>
      </c>
      <c r="AL180" s="274">
        <v>8</v>
      </c>
      <c r="AM180" s="274">
        <v>8</v>
      </c>
      <c r="AN180" s="258">
        <f t="shared" si="130"/>
        <v>34</v>
      </c>
      <c r="AO180" s="274">
        <v>36</v>
      </c>
      <c r="AP180" s="274">
        <v>0</v>
      </c>
      <c r="AQ180" s="359">
        <v>9</v>
      </c>
      <c r="AR180" s="306"/>
      <c r="AS180" s="273" t="s">
        <v>190</v>
      </c>
      <c r="AT180" s="249">
        <v>51</v>
      </c>
      <c r="AU180" s="249">
        <v>15</v>
      </c>
      <c r="AV180" s="249">
        <v>4</v>
      </c>
      <c r="AW180" s="314">
        <v>1</v>
      </c>
    </row>
  </sheetData>
  <mergeCells count="134">
    <mergeCell ref="AS145:AS146"/>
    <mergeCell ref="AT145:AW145"/>
    <mergeCell ref="AJ145:AN145"/>
    <mergeCell ref="AO145:AP145"/>
    <mergeCell ref="AI145:AI146"/>
    <mergeCell ref="AT67:AW67"/>
    <mergeCell ref="AT103:AW103"/>
    <mergeCell ref="AS143:AW143"/>
    <mergeCell ref="AS144:AW144"/>
    <mergeCell ref="AI143:AQ143"/>
    <mergeCell ref="AI144:AQ144"/>
    <mergeCell ref="AQ145:AQ146"/>
    <mergeCell ref="AS30:AW30"/>
    <mergeCell ref="AS65:AW65"/>
    <mergeCell ref="AS66:AW66"/>
    <mergeCell ref="AS101:AW101"/>
    <mergeCell ref="AI30:AQ30"/>
    <mergeCell ref="AS103:AS104"/>
    <mergeCell ref="AJ67:AN67"/>
    <mergeCell ref="AO67:AP67"/>
    <mergeCell ref="AQ67:AQ68"/>
    <mergeCell ref="AS67:AS68"/>
    <mergeCell ref="AI101:AQ101"/>
    <mergeCell ref="AJ31:AN31"/>
    <mergeCell ref="AO31:AP31"/>
    <mergeCell ref="AQ31:AQ32"/>
    <mergeCell ref="AT31:AW31"/>
    <mergeCell ref="AS102:AW102"/>
    <mergeCell ref="AO103:AP103"/>
    <mergeCell ref="AQ103:AQ104"/>
    <mergeCell ref="AI66:AQ66"/>
    <mergeCell ref="AI67:AI68"/>
    <mergeCell ref="AS31:AS32"/>
    <mergeCell ref="AI31:AI32"/>
    <mergeCell ref="AI65:AQ65"/>
    <mergeCell ref="A145:A146"/>
    <mergeCell ref="B145:D145"/>
    <mergeCell ref="E145:G145"/>
    <mergeCell ref="H145:J145"/>
    <mergeCell ref="K145:M145"/>
    <mergeCell ref="N145:P145"/>
    <mergeCell ref="A103:A104"/>
    <mergeCell ref="N103:P103"/>
    <mergeCell ref="R103:R104"/>
    <mergeCell ref="R145:R146"/>
    <mergeCell ref="A144:P144"/>
    <mergeCell ref="S145:U145"/>
    <mergeCell ref="V145:X145"/>
    <mergeCell ref="Y145:AA145"/>
    <mergeCell ref="AB145:AD145"/>
    <mergeCell ref="R102:AG102"/>
    <mergeCell ref="S103:U103"/>
    <mergeCell ref="R101:AG101"/>
    <mergeCell ref="AE145:AG145"/>
    <mergeCell ref="R143:AG143"/>
    <mergeCell ref="R144:AG144"/>
    <mergeCell ref="V103:X103"/>
    <mergeCell ref="Y103:AA103"/>
    <mergeCell ref="AB103:AD103"/>
    <mergeCell ref="AE103:AG103"/>
    <mergeCell ref="A101:P101"/>
    <mergeCell ref="A102:P102"/>
    <mergeCell ref="A143:P143"/>
    <mergeCell ref="AI103:AI104"/>
    <mergeCell ref="AJ103:AN103"/>
    <mergeCell ref="B103:D103"/>
    <mergeCell ref="E103:G103"/>
    <mergeCell ref="H103:J103"/>
    <mergeCell ref="K103:M103"/>
    <mergeCell ref="AI102:AQ102"/>
    <mergeCell ref="A67:A68"/>
    <mergeCell ref="B67:D67"/>
    <mergeCell ref="E67:G67"/>
    <mergeCell ref="H67:J67"/>
    <mergeCell ref="K67:M67"/>
    <mergeCell ref="N67:P67"/>
    <mergeCell ref="R67:R68"/>
    <mergeCell ref="A66:N66"/>
    <mergeCell ref="R66:AG66"/>
    <mergeCell ref="S67:U67"/>
    <mergeCell ref="V67:X67"/>
    <mergeCell ref="Y67:AA67"/>
    <mergeCell ref="AB67:AD67"/>
    <mergeCell ref="AE67:AG67"/>
    <mergeCell ref="A65:P65"/>
    <mergeCell ref="R65:AG65"/>
    <mergeCell ref="A29:P29"/>
    <mergeCell ref="R29:AG29"/>
    <mergeCell ref="AS4:AS5"/>
    <mergeCell ref="AI29:AQ29"/>
    <mergeCell ref="S4:U4"/>
    <mergeCell ref="V4:X4"/>
    <mergeCell ref="Y4:AA4"/>
    <mergeCell ref="AB4:AD4"/>
    <mergeCell ref="AE4:AG4"/>
    <mergeCell ref="AI4:AI5"/>
    <mergeCell ref="AJ4:AN4"/>
    <mergeCell ref="AO4:AP4"/>
    <mergeCell ref="AS29:AW29"/>
    <mergeCell ref="A30:N30"/>
    <mergeCell ref="R30:AG30"/>
    <mergeCell ref="A31:A32"/>
    <mergeCell ref="B31:D31"/>
    <mergeCell ref="E31:G31"/>
    <mergeCell ref="H31:J31"/>
    <mergeCell ref="K31:M31"/>
    <mergeCell ref="N31:P31"/>
    <mergeCell ref="R31:R32"/>
    <mergeCell ref="S31:U31"/>
    <mergeCell ref="V31:X31"/>
    <mergeCell ref="Y31:AA31"/>
    <mergeCell ref="AB31:AD31"/>
    <mergeCell ref="AE31:AG31"/>
    <mergeCell ref="A1:P1"/>
    <mergeCell ref="R1:AG1"/>
    <mergeCell ref="A2:P2"/>
    <mergeCell ref="R2:AG2"/>
    <mergeCell ref="AS1:AW1"/>
    <mergeCell ref="AI2:AQ2"/>
    <mergeCell ref="AI3:AQ3"/>
    <mergeCell ref="AI1:AQ1"/>
    <mergeCell ref="AS3:AW3"/>
    <mergeCell ref="AS2:AW2"/>
    <mergeCell ref="A3:N3"/>
    <mergeCell ref="R3:AG3"/>
    <mergeCell ref="A4:A5"/>
    <mergeCell ref="B4:D4"/>
    <mergeCell ref="E4:G4"/>
    <mergeCell ref="H4:J4"/>
    <mergeCell ref="K4:M4"/>
    <mergeCell ref="N4:P4"/>
    <mergeCell ref="R4:R5"/>
    <mergeCell ref="AQ4:AQ5"/>
    <mergeCell ref="AT4:AW4"/>
  </mergeCells>
  <hyperlinks>
    <hyperlink ref="A30" r:id="rId1" display="javascript:aff_excel()" xr:uid="{00000000-0004-0000-0700-000000000000}"/>
    <hyperlink ref="A3" r:id="rId2" display="javascript:aff_excel()" xr:uid="{00000000-0004-0000-0700-000001000000}"/>
    <hyperlink ref="A66" r:id="rId3" display="javascript:aff_excel()" xr:uid="{00000000-0004-0000-0700-000002000000}"/>
    <hyperlink ref="A102" r:id="rId4" display="javascript:aff_excel()" xr:uid="{00000000-0004-0000-0700-000003000000}"/>
    <hyperlink ref="A144" r:id="rId5" display="javascript:aff_excel()" xr:uid="{00000000-0004-0000-0700-000004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2" firstPageNumber="104" orientation="landscape" useFirstPageNumber="1" r:id="rId6"/>
  <headerFooter>
    <oddFooter>Page &amp;P</oddFooter>
  </headerFooter>
  <rowBreaks count="4" manualBreakCount="4">
    <brk id="28" max="16383" man="1"/>
    <brk id="64" max="16383" man="1"/>
    <brk id="100" max="16383" man="1"/>
    <brk id="142" max="16383" man="1"/>
  </rowBreaks>
  <colBreaks count="1" manualBreakCount="1">
    <brk id="43" max="1048575" man="1"/>
  </colBreaks>
  <ignoredErrors>
    <ignoredError sqref="AD14 P26:P27 AG14 AD15:AE15 AD16 AG16:AG17 AD20:AD27 AG21:AG27 P8:P9 M26:M27 N9 J26:K27 G26:H27 D26:E27 AA14:AB27 X14:Y27 U14:V27 S14 S16 S18:S24 S26:S27 AD17:AE19" formulaRange="1"/>
    <ignoredError sqref="AN22:AN27 AN6:AN21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M180"/>
  <sheetViews>
    <sheetView view="pageBreakPreview" topLeftCell="A158" zoomScaleNormal="71" zoomScaleSheetLayoutView="100" workbookViewId="0">
      <selection activeCell="A181" sqref="A181:XFD185"/>
    </sheetView>
  </sheetViews>
  <sheetFormatPr baseColWidth="10" defaultColWidth="8.33203125" defaultRowHeight="14.4"/>
  <cols>
    <col min="1" max="1" width="26.88671875" customWidth="1"/>
    <col min="2" max="18" width="5.6640625" customWidth="1"/>
    <col min="19" max="19" width="5.109375" customWidth="1"/>
    <col min="20" max="20" width="7.44140625" customWidth="1"/>
    <col min="21" max="21" width="5.6640625" customWidth="1"/>
    <col min="22" max="22" width="0.5546875" customWidth="1"/>
    <col min="23" max="23" width="34" customWidth="1"/>
    <col min="24" max="43" width="5.6640625" customWidth="1"/>
    <col min="44" max="44" width="0.5546875" customWidth="1"/>
    <col min="45" max="45" width="26.44140625" customWidth="1"/>
    <col min="59" max="59" width="0.44140625" customWidth="1"/>
    <col min="60" max="60" width="26.5546875" customWidth="1"/>
    <col min="61" max="61" width="20" customWidth="1"/>
    <col min="62" max="62" width="16.88671875" customWidth="1"/>
    <col min="63" max="63" width="20.33203125" customWidth="1"/>
    <col min="64" max="64" width="22.109375" customWidth="1"/>
  </cols>
  <sheetData>
    <row r="1" spans="1:65" ht="21">
      <c r="A1" s="534" t="s">
        <v>331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44"/>
      <c r="W1" s="535" t="s">
        <v>332</v>
      </c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44"/>
      <c r="AS1" s="535" t="s">
        <v>333</v>
      </c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44"/>
      <c r="BH1" s="535" t="s">
        <v>334</v>
      </c>
      <c r="BI1" s="535"/>
      <c r="BJ1" s="535"/>
      <c r="BK1" s="535"/>
      <c r="BL1" s="535"/>
      <c r="BM1" s="49"/>
    </row>
    <row r="2" spans="1:65" ht="12" customHeight="1">
      <c r="A2" s="478" t="s">
        <v>335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9"/>
      <c r="W2" s="478" t="s">
        <v>336</v>
      </c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8"/>
      <c r="AK2" s="478"/>
      <c r="AL2" s="478"/>
      <c r="AM2" s="478"/>
      <c r="AN2" s="478"/>
      <c r="AO2" s="478"/>
      <c r="AP2" s="478"/>
      <c r="AQ2" s="478"/>
      <c r="AR2" s="49"/>
      <c r="AS2" s="478" t="s">
        <v>337</v>
      </c>
      <c r="AT2" s="478"/>
      <c r="AU2" s="478"/>
      <c r="AV2" s="478"/>
      <c r="AW2" s="478"/>
      <c r="AX2" s="478"/>
      <c r="AY2" s="478"/>
      <c r="AZ2" s="478"/>
      <c r="BA2" s="478"/>
      <c r="BB2" s="478"/>
      <c r="BC2" s="478"/>
      <c r="BD2" s="478"/>
      <c r="BE2" s="478"/>
      <c r="BF2" s="478"/>
      <c r="BG2" s="49"/>
      <c r="BH2" s="478" t="s">
        <v>312</v>
      </c>
      <c r="BI2" s="478"/>
      <c r="BJ2" s="478"/>
      <c r="BK2" s="478"/>
      <c r="BL2" s="478"/>
      <c r="BM2" s="49"/>
    </row>
    <row r="3" spans="1:65" ht="12" customHeight="1" thickBot="1">
      <c r="A3" s="487" t="s">
        <v>22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49"/>
      <c r="W3" s="487" t="s">
        <v>22</v>
      </c>
      <c r="X3" s="487"/>
      <c r="Y3" s="487"/>
      <c r="Z3" s="487"/>
      <c r="AA3" s="487"/>
      <c r="AB3" s="487"/>
      <c r="AC3" s="487"/>
      <c r="AD3" s="487"/>
      <c r="AE3" s="487"/>
      <c r="AF3" s="487"/>
      <c r="AG3" s="487"/>
      <c r="AH3" s="487"/>
      <c r="AI3" s="487"/>
      <c r="AJ3" s="487"/>
      <c r="AK3" s="487"/>
      <c r="AL3" s="487"/>
      <c r="AM3" s="487"/>
      <c r="AN3" s="487"/>
      <c r="AO3" s="487"/>
      <c r="AP3" s="487"/>
      <c r="AQ3" s="487"/>
      <c r="AR3" s="49"/>
      <c r="AS3" s="487" t="s">
        <v>22</v>
      </c>
      <c r="AT3" s="487"/>
      <c r="AU3" s="487"/>
      <c r="AV3" s="487"/>
      <c r="AW3" s="487"/>
      <c r="AX3" s="487"/>
      <c r="AY3" s="487"/>
      <c r="AZ3" s="487"/>
      <c r="BA3" s="487"/>
      <c r="BB3" s="487"/>
      <c r="BC3" s="487"/>
      <c r="BD3" s="487"/>
      <c r="BE3" s="487"/>
      <c r="BF3" s="487"/>
      <c r="BG3" s="49"/>
      <c r="BH3" s="478" t="s">
        <v>22</v>
      </c>
      <c r="BI3" s="478"/>
      <c r="BJ3" s="478"/>
      <c r="BK3" s="478"/>
      <c r="BL3" s="478"/>
      <c r="BM3" s="49"/>
    </row>
    <row r="4" spans="1:65" ht="17.25" customHeight="1">
      <c r="A4" s="508" t="s">
        <v>152</v>
      </c>
      <c r="B4" s="495" t="s">
        <v>313</v>
      </c>
      <c r="C4" s="495"/>
      <c r="D4" s="495" t="s">
        <v>314</v>
      </c>
      <c r="E4" s="495"/>
      <c r="F4" s="495" t="s">
        <v>315</v>
      </c>
      <c r="G4" s="495"/>
      <c r="H4" s="495" t="s">
        <v>316</v>
      </c>
      <c r="I4" s="495"/>
      <c r="J4" s="517" t="s">
        <v>322</v>
      </c>
      <c r="K4" s="517"/>
      <c r="L4" s="495" t="s">
        <v>318</v>
      </c>
      <c r="M4" s="495"/>
      <c r="N4" s="495" t="s">
        <v>319</v>
      </c>
      <c r="O4" s="495"/>
      <c r="P4" s="495" t="s">
        <v>320</v>
      </c>
      <c r="Q4" s="495"/>
      <c r="R4" s="495" t="s">
        <v>321</v>
      </c>
      <c r="S4" s="495"/>
      <c r="T4" s="495" t="s">
        <v>7</v>
      </c>
      <c r="U4" s="505"/>
      <c r="V4" s="45"/>
      <c r="W4" s="531" t="s">
        <v>152</v>
      </c>
      <c r="X4" s="520" t="s">
        <v>313</v>
      </c>
      <c r="Y4" s="520"/>
      <c r="Z4" s="520" t="s">
        <v>314</v>
      </c>
      <c r="AA4" s="520"/>
      <c r="AB4" s="520" t="s">
        <v>315</v>
      </c>
      <c r="AC4" s="520"/>
      <c r="AD4" s="520" t="s">
        <v>316</v>
      </c>
      <c r="AE4" s="520"/>
      <c r="AF4" s="536" t="s">
        <v>322</v>
      </c>
      <c r="AG4" s="536"/>
      <c r="AH4" s="520" t="s">
        <v>318</v>
      </c>
      <c r="AI4" s="520"/>
      <c r="AJ4" s="520" t="s">
        <v>319</v>
      </c>
      <c r="AK4" s="520"/>
      <c r="AL4" s="520" t="s">
        <v>320</v>
      </c>
      <c r="AM4" s="520"/>
      <c r="AN4" s="520" t="s">
        <v>321</v>
      </c>
      <c r="AO4" s="520"/>
      <c r="AP4" s="520" t="s">
        <v>7</v>
      </c>
      <c r="AQ4" s="520"/>
      <c r="AR4" s="45"/>
      <c r="AS4" s="476" t="s">
        <v>152</v>
      </c>
      <c r="AT4" s="469" t="s">
        <v>203</v>
      </c>
      <c r="AU4" s="469"/>
      <c r="AV4" s="469"/>
      <c r="AW4" s="469"/>
      <c r="AX4" s="469"/>
      <c r="AY4" s="469"/>
      <c r="AZ4" s="469"/>
      <c r="BA4" s="469"/>
      <c r="BB4" s="469"/>
      <c r="BC4" s="469"/>
      <c r="BD4" s="469" t="s">
        <v>204</v>
      </c>
      <c r="BE4" s="469"/>
      <c r="BF4" s="463" t="s">
        <v>205</v>
      </c>
      <c r="BG4" s="45"/>
      <c r="BH4" s="476" t="s">
        <v>152</v>
      </c>
      <c r="BI4" s="491" t="s">
        <v>18</v>
      </c>
      <c r="BJ4" s="491"/>
      <c r="BK4" s="491" t="s">
        <v>19</v>
      </c>
      <c r="BL4" s="492"/>
      <c r="BM4" s="49"/>
    </row>
    <row r="5" spans="1:65" ht="48.75" customHeight="1">
      <c r="A5" s="509"/>
      <c r="B5" s="134" t="s">
        <v>154</v>
      </c>
      <c r="C5" s="134" t="s">
        <v>155</v>
      </c>
      <c r="D5" s="134" t="s">
        <v>154</v>
      </c>
      <c r="E5" s="134" t="s">
        <v>155</v>
      </c>
      <c r="F5" s="134" t="s">
        <v>154</v>
      </c>
      <c r="G5" s="134" t="s">
        <v>155</v>
      </c>
      <c r="H5" s="134" t="s">
        <v>154</v>
      </c>
      <c r="I5" s="134" t="s">
        <v>155</v>
      </c>
      <c r="J5" s="134" t="s">
        <v>154</v>
      </c>
      <c r="K5" s="134" t="s">
        <v>155</v>
      </c>
      <c r="L5" s="134" t="s">
        <v>154</v>
      </c>
      <c r="M5" s="134" t="s">
        <v>155</v>
      </c>
      <c r="N5" s="134" t="s">
        <v>154</v>
      </c>
      <c r="O5" s="134" t="s">
        <v>155</v>
      </c>
      <c r="P5" s="134" t="s">
        <v>154</v>
      </c>
      <c r="Q5" s="134" t="s">
        <v>155</v>
      </c>
      <c r="R5" s="134" t="s">
        <v>154</v>
      </c>
      <c r="S5" s="134" t="s">
        <v>155</v>
      </c>
      <c r="T5" s="134" t="s">
        <v>154</v>
      </c>
      <c r="U5" s="9" t="s">
        <v>155</v>
      </c>
      <c r="V5" s="45"/>
      <c r="W5" s="531"/>
      <c r="X5" s="134" t="s">
        <v>154</v>
      </c>
      <c r="Y5" s="134" t="s">
        <v>155</v>
      </c>
      <c r="Z5" s="134" t="s">
        <v>154</v>
      </c>
      <c r="AA5" s="134" t="s">
        <v>155</v>
      </c>
      <c r="AB5" s="134" t="s">
        <v>154</v>
      </c>
      <c r="AC5" s="134" t="s">
        <v>155</v>
      </c>
      <c r="AD5" s="134" t="s">
        <v>154</v>
      </c>
      <c r="AE5" s="134" t="s">
        <v>155</v>
      </c>
      <c r="AF5" s="134" t="s">
        <v>154</v>
      </c>
      <c r="AG5" s="232" t="s">
        <v>155</v>
      </c>
      <c r="AH5" s="134" t="s">
        <v>154</v>
      </c>
      <c r="AI5" s="134" t="s">
        <v>155</v>
      </c>
      <c r="AJ5" s="134" t="s">
        <v>154</v>
      </c>
      <c r="AK5" s="134" t="s">
        <v>155</v>
      </c>
      <c r="AL5" s="134" t="s">
        <v>154</v>
      </c>
      <c r="AM5" s="134" t="s">
        <v>155</v>
      </c>
      <c r="AN5" s="134" t="s">
        <v>154</v>
      </c>
      <c r="AO5" s="134" t="s">
        <v>155</v>
      </c>
      <c r="AP5" s="134" t="s">
        <v>154</v>
      </c>
      <c r="AQ5" s="134" t="s">
        <v>155</v>
      </c>
      <c r="AR5" s="45"/>
      <c r="AS5" s="477"/>
      <c r="AT5" s="227" t="s">
        <v>340</v>
      </c>
      <c r="AU5" s="227" t="s">
        <v>314</v>
      </c>
      <c r="AV5" s="227" t="s">
        <v>315</v>
      </c>
      <c r="AW5" s="227" t="s">
        <v>316</v>
      </c>
      <c r="AX5" s="227" t="s">
        <v>322</v>
      </c>
      <c r="AY5" s="227" t="s">
        <v>323</v>
      </c>
      <c r="AZ5" s="227" t="s">
        <v>324</v>
      </c>
      <c r="BA5" s="227" t="s">
        <v>325</v>
      </c>
      <c r="BB5" s="227" t="s">
        <v>326</v>
      </c>
      <c r="BC5" s="227" t="s">
        <v>7</v>
      </c>
      <c r="BD5" s="227" t="s">
        <v>465</v>
      </c>
      <c r="BE5" s="136" t="s">
        <v>453</v>
      </c>
      <c r="BF5" s="464"/>
      <c r="BG5" s="45"/>
      <c r="BH5" s="477"/>
      <c r="BI5" s="336" t="s">
        <v>20</v>
      </c>
      <c r="BJ5" s="336" t="s">
        <v>21</v>
      </c>
      <c r="BK5" s="336" t="s">
        <v>20</v>
      </c>
      <c r="BL5" s="335" t="s">
        <v>21</v>
      </c>
      <c r="BM5" s="49"/>
    </row>
    <row r="6" spans="1:65" ht="12" customHeight="1">
      <c r="A6" s="131" t="s">
        <v>208</v>
      </c>
      <c r="B6" s="191">
        <f>SUM(B34:B38)</f>
        <v>2894</v>
      </c>
      <c r="C6" s="191">
        <f t="shared" ref="C6:U6" si="0">SUM(C34:C38)</f>
        <v>1561</v>
      </c>
      <c r="D6" s="191">
        <f t="shared" si="0"/>
        <v>1110</v>
      </c>
      <c r="E6" s="191">
        <f t="shared" si="0"/>
        <v>631</v>
      </c>
      <c r="F6" s="191">
        <f t="shared" si="0"/>
        <v>201</v>
      </c>
      <c r="G6" s="191">
        <f t="shared" si="0"/>
        <v>84</v>
      </c>
      <c r="H6" s="191">
        <f t="shared" si="0"/>
        <v>384</v>
      </c>
      <c r="I6" s="191">
        <f t="shared" si="0"/>
        <v>168</v>
      </c>
      <c r="J6" s="191">
        <f t="shared" si="0"/>
        <v>324</v>
      </c>
      <c r="K6" s="191">
        <f t="shared" si="0"/>
        <v>134</v>
      </c>
      <c r="L6" s="191">
        <f t="shared" si="0"/>
        <v>1632</v>
      </c>
      <c r="M6" s="191">
        <f t="shared" si="0"/>
        <v>941</v>
      </c>
      <c r="N6" s="191">
        <f t="shared" si="0"/>
        <v>25</v>
      </c>
      <c r="O6" s="191">
        <f t="shared" si="0"/>
        <v>8</v>
      </c>
      <c r="P6" s="191">
        <f t="shared" si="0"/>
        <v>381</v>
      </c>
      <c r="Q6" s="191">
        <f t="shared" si="0"/>
        <v>138</v>
      </c>
      <c r="R6" s="191">
        <f t="shared" si="0"/>
        <v>0</v>
      </c>
      <c r="S6" s="191">
        <f t="shared" si="0"/>
        <v>0</v>
      </c>
      <c r="T6" s="191">
        <f t="shared" si="0"/>
        <v>6951</v>
      </c>
      <c r="U6" s="191">
        <f t="shared" si="0"/>
        <v>3665</v>
      </c>
      <c r="V6" s="45"/>
      <c r="W6" s="193" t="s">
        <v>208</v>
      </c>
      <c r="X6" s="191">
        <f t="shared" ref="X6:AQ6" si="1">SUM(X34:X38)</f>
        <v>18</v>
      </c>
      <c r="Y6" s="191">
        <f t="shared" si="1"/>
        <v>5</v>
      </c>
      <c r="Z6" s="191">
        <f t="shared" si="1"/>
        <v>11</v>
      </c>
      <c r="AA6" s="191">
        <f t="shared" si="1"/>
        <v>6</v>
      </c>
      <c r="AB6" s="191">
        <f t="shared" si="1"/>
        <v>0</v>
      </c>
      <c r="AC6" s="191">
        <f t="shared" si="1"/>
        <v>0</v>
      </c>
      <c r="AD6" s="191">
        <f t="shared" si="1"/>
        <v>2</v>
      </c>
      <c r="AE6" s="191">
        <f t="shared" si="1"/>
        <v>2</v>
      </c>
      <c r="AF6" s="191">
        <f t="shared" si="1"/>
        <v>4</v>
      </c>
      <c r="AG6" s="191">
        <f t="shared" si="1"/>
        <v>1</v>
      </c>
      <c r="AH6" s="191">
        <f t="shared" si="1"/>
        <v>210</v>
      </c>
      <c r="AI6" s="191">
        <f t="shared" si="1"/>
        <v>117</v>
      </c>
      <c r="AJ6" s="191">
        <f t="shared" si="1"/>
        <v>1</v>
      </c>
      <c r="AK6" s="191">
        <f t="shared" si="1"/>
        <v>0</v>
      </c>
      <c r="AL6" s="191">
        <f t="shared" si="1"/>
        <v>50</v>
      </c>
      <c r="AM6" s="191">
        <f t="shared" si="1"/>
        <v>19</v>
      </c>
      <c r="AN6" s="191">
        <f t="shared" si="1"/>
        <v>0</v>
      </c>
      <c r="AO6" s="191">
        <f t="shared" si="1"/>
        <v>0</v>
      </c>
      <c r="AP6" s="191">
        <f t="shared" si="1"/>
        <v>296</v>
      </c>
      <c r="AQ6" s="191">
        <f t="shared" si="1"/>
        <v>150</v>
      </c>
      <c r="AR6" s="45"/>
      <c r="AS6" s="145" t="s">
        <v>208</v>
      </c>
      <c r="AT6" s="191">
        <f t="shared" ref="AT6:BF6" si="2">SUM(AT34:AT38)</f>
        <v>58</v>
      </c>
      <c r="AU6" s="191">
        <f t="shared" si="2"/>
        <v>25</v>
      </c>
      <c r="AV6" s="191">
        <f t="shared" si="2"/>
        <v>2</v>
      </c>
      <c r="AW6" s="191">
        <f t="shared" si="2"/>
        <v>10</v>
      </c>
      <c r="AX6" s="191">
        <f t="shared" si="2"/>
        <v>8</v>
      </c>
      <c r="AY6" s="191">
        <f t="shared" si="2"/>
        <v>34</v>
      </c>
      <c r="AZ6" s="191">
        <f t="shared" si="2"/>
        <v>4</v>
      </c>
      <c r="BA6" s="191">
        <f t="shared" si="2"/>
        <v>15</v>
      </c>
      <c r="BB6" s="191">
        <f t="shared" si="2"/>
        <v>0</v>
      </c>
      <c r="BC6" s="191">
        <f>SUM(AT6:BB6)</f>
        <v>156</v>
      </c>
      <c r="BD6" s="191">
        <f t="shared" si="2"/>
        <v>146</v>
      </c>
      <c r="BE6" s="191">
        <f t="shared" si="2"/>
        <v>18</v>
      </c>
      <c r="BF6" s="194">
        <f t="shared" si="2"/>
        <v>24</v>
      </c>
      <c r="BG6" s="45"/>
      <c r="BH6" s="131" t="s">
        <v>208</v>
      </c>
      <c r="BI6" s="191">
        <f>SUM(BI34:BI38)</f>
        <v>224</v>
      </c>
      <c r="BJ6" s="191">
        <f>SUM(BJ34:BJ38)</f>
        <v>81</v>
      </c>
      <c r="BK6" s="191">
        <f>SUM(BK34:BK38)</f>
        <v>40</v>
      </c>
      <c r="BL6" s="194">
        <f>SUM(BL34:BL38)</f>
        <v>20</v>
      </c>
      <c r="BM6" s="49"/>
    </row>
    <row r="7" spans="1:65" ht="12" customHeight="1">
      <c r="A7" s="131" t="s">
        <v>157</v>
      </c>
      <c r="B7" s="191">
        <f>SUM(B40:B43)</f>
        <v>960</v>
      </c>
      <c r="C7" s="191">
        <f t="shared" ref="C7:U7" si="3">SUM(C40:C43)</f>
        <v>512</v>
      </c>
      <c r="D7" s="191">
        <f t="shared" si="3"/>
        <v>565</v>
      </c>
      <c r="E7" s="191">
        <f t="shared" si="3"/>
        <v>329</v>
      </c>
      <c r="F7" s="191">
        <f t="shared" si="3"/>
        <v>38</v>
      </c>
      <c r="G7" s="191">
        <f t="shared" si="3"/>
        <v>21</v>
      </c>
      <c r="H7" s="191">
        <f t="shared" si="3"/>
        <v>311</v>
      </c>
      <c r="I7" s="191">
        <f t="shared" si="3"/>
        <v>153</v>
      </c>
      <c r="J7" s="191">
        <f t="shared" si="3"/>
        <v>190</v>
      </c>
      <c r="K7" s="191">
        <f t="shared" si="3"/>
        <v>101</v>
      </c>
      <c r="L7" s="191">
        <f t="shared" si="3"/>
        <v>1256</v>
      </c>
      <c r="M7" s="191">
        <f t="shared" si="3"/>
        <v>716</v>
      </c>
      <c r="N7" s="191">
        <f t="shared" si="3"/>
        <v>9</v>
      </c>
      <c r="O7" s="191">
        <f t="shared" si="3"/>
        <v>5</v>
      </c>
      <c r="P7" s="191">
        <f t="shared" si="3"/>
        <v>275</v>
      </c>
      <c r="Q7" s="191">
        <f t="shared" si="3"/>
        <v>99</v>
      </c>
      <c r="R7" s="191">
        <f t="shared" si="3"/>
        <v>0</v>
      </c>
      <c r="S7" s="191">
        <f t="shared" si="3"/>
        <v>0</v>
      </c>
      <c r="T7" s="191">
        <f t="shared" si="3"/>
        <v>3604</v>
      </c>
      <c r="U7" s="191">
        <f t="shared" si="3"/>
        <v>1936</v>
      </c>
      <c r="V7" s="45"/>
      <c r="W7" s="193" t="s">
        <v>157</v>
      </c>
      <c r="X7" s="191">
        <f t="shared" ref="X7:AQ7" si="4">SUM(X40:X43)</f>
        <v>14</v>
      </c>
      <c r="Y7" s="191">
        <f t="shared" si="4"/>
        <v>7</v>
      </c>
      <c r="Z7" s="191">
        <f t="shared" si="4"/>
        <v>11</v>
      </c>
      <c r="AA7" s="191">
        <f t="shared" si="4"/>
        <v>5</v>
      </c>
      <c r="AB7" s="191">
        <f t="shared" si="4"/>
        <v>2</v>
      </c>
      <c r="AC7" s="191">
        <f t="shared" si="4"/>
        <v>1</v>
      </c>
      <c r="AD7" s="191">
        <f t="shared" si="4"/>
        <v>2</v>
      </c>
      <c r="AE7" s="191">
        <f t="shared" si="4"/>
        <v>1</v>
      </c>
      <c r="AF7" s="191">
        <f t="shared" si="4"/>
        <v>0</v>
      </c>
      <c r="AG7" s="191">
        <f t="shared" si="4"/>
        <v>0</v>
      </c>
      <c r="AH7" s="191">
        <f t="shared" si="4"/>
        <v>272</v>
      </c>
      <c r="AI7" s="191">
        <f t="shared" si="4"/>
        <v>153</v>
      </c>
      <c r="AJ7" s="191">
        <f t="shared" si="4"/>
        <v>4</v>
      </c>
      <c r="AK7" s="191">
        <f t="shared" si="4"/>
        <v>2</v>
      </c>
      <c r="AL7" s="191">
        <f t="shared" si="4"/>
        <v>64</v>
      </c>
      <c r="AM7" s="191">
        <f t="shared" si="4"/>
        <v>25</v>
      </c>
      <c r="AN7" s="191">
        <f t="shared" si="4"/>
        <v>0</v>
      </c>
      <c r="AO7" s="191">
        <f t="shared" si="4"/>
        <v>0</v>
      </c>
      <c r="AP7" s="191">
        <f t="shared" si="4"/>
        <v>369</v>
      </c>
      <c r="AQ7" s="191">
        <f t="shared" si="4"/>
        <v>194</v>
      </c>
      <c r="AR7" s="45"/>
      <c r="AS7" s="145" t="s">
        <v>157</v>
      </c>
      <c r="AT7" s="191">
        <f t="shared" ref="AT7:BF7" si="5">SUM(AT40:AT43)</f>
        <v>22</v>
      </c>
      <c r="AU7" s="191">
        <f t="shared" si="5"/>
        <v>14</v>
      </c>
      <c r="AV7" s="191">
        <f t="shared" si="5"/>
        <v>1</v>
      </c>
      <c r="AW7" s="191">
        <f t="shared" si="5"/>
        <v>11</v>
      </c>
      <c r="AX7" s="191">
        <f t="shared" si="5"/>
        <v>3</v>
      </c>
      <c r="AY7" s="191">
        <f t="shared" si="5"/>
        <v>25</v>
      </c>
      <c r="AZ7" s="191">
        <f t="shared" si="5"/>
        <v>1</v>
      </c>
      <c r="BA7" s="191">
        <f t="shared" si="5"/>
        <v>12</v>
      </c>
      <c r="BB7" s="191">
        <f t="shared" si="5"/>
        <v>0</v>
      </c>
      <c r="BC7" s="191">
        <f t="shared" ref="BC7:BC27" si="6">SUM(AT7:BB7)</f>
        <v>89</v>
      </c>
      <c r="BD7" s="191">
        <f>SUM(BD41:BD43)</f>
        <v>64</v>
      </c>
      <c r="BE7" s="191">
        <f t="shared" si="5"/>
        <v>8</v>
      </c>
      <c r="BF7" s="194">
        <f t="shared" si="5"/>
        <v>16</v>
      </c>
      <c r="BG7" s="45"/>
      <c r="BH7" s="131" t="s">
        <v>157</v>
      </c>
      <c r="BI7" s="191">
        <f>SUM(BI40:BI43)</f>
        <v>148</v>
      </c>
      <c r="BJ7" s="191">
        <f>SUM(BJ40:BJ43)</f>
        <v>43</v>
      </c>
      <c r="BK7" s="191">
        <f>SUM(BK40:BK43)</f>
        <v>18</v>
      </c>
      <c r="BL7" s="194">
        <f>SUM(BL40:BL43)</f>
        <v>12</v>
      </c>
      <c r="BM7" s="49"/>
    </row>
    <row r="8" spans="1:65" ht="12" customHeight="1">
      <c r="A8" s="131" t="s">
        <v>158</v>
      </c>
      <c r="B8" s="191">
        <f>SUM(B45:B52)</f>
        <v>17920</v>
      </c>
      <c r="C8" s="191">
        <f t="shared" ref="C8:U8" si="7">SUM(C45:C52)</f>
        <v>9779</v>
      </c>
      <c r="D8" s="191">
        <f t="shared" si="7"/>
        <v>8154</v>
      </c>
      <c r="E8" s="191">
        <f t="shared" si="7"/>
        <v>4800</v>
      </c>
      <c r="F8" s="191">
        <f t="shared" si="7"/>
        <v>382</v>
      </c>
      <c r="G8" s="191">
        <f t="shared" si="7"/>
        <v>181</v>
      </c>
      <c r="H8" s="191">
        <f t="shared" si="7"/>
        <v>1250</v>
      </c>
      <c r="I8" s="191">
        <f t="shared" si="7"/>
        <v>612</v>
      </c>
      <c r="J8" s="191">
        <f t="shared" si="7"/>
        <v>5082</v>
      </c>
      <c r="K8" s="191">
        <f t="shared" si="7"/>
        <v>2452</v>
      </c>
      <c r="L8" s="191">
        <f t="shared" si="7"/>
        <v>14779</v>
      </c>
      <c r="M8" s="191">
        <f t="shared" si="7"/>
        <v>8305</v>
      </c>
      <c r="N8" s="191">
        <f t="shared" si="7"/>
        <v>1454</v>
      </c>
      <c r="O8" s="191">
        <f t="shared" si="7"/>
        <v>554</v>
      </c>
      <c r="P8" s="191">
        <f t="shared" si="7"/>
        <v>3241</v>
      </c>
      <c r="Q8" s="191">
        <f t="shared" si="7"/>
        <v>1515</v>
      </c>
      <c r="R8" s="191">
        <f t="shared" si="7"/>
        <v>1164</v>
      </c>
      <c r="S8" s="191">
        <f t="shared" si="7"/>
        <v>494</v>
      </c>
      <c r="T8" s="191">
        <f t="shared" si="7"/>
        <v>53426</v>
      </c>
      <c r="U8" s="194">
        <f t="shared" si="7"/>
        <v>28692</v>
      </c>
      <c r="V8" s="45"/>
      <c r="W8" s="193" t="s">
        <v>158</v>
      </c>
      <c r="X8" s="191">
        <f t="shared" ref="X8:AQ8" si="8">SUM(X45:X52)</f>
        <v>391</v>
      </c>
      <c r="Y8" s="191">
        <f t="shared" si="8"/>
        <v>178</v>
      </c>
      <c r="Z8" s="191">
        <f t="shared" si="8"/>
        <v>118</v>
      </c>
      <c r="AA8" s="191">
        <f t="shared" si="8"/>
        <v>53</v>
      </c>
      <c r="AB8" s="191">
        <f t="shared" si="8"/>
        <v>6</v>
      </c>
      <c r="AC8" s="191">
        <f t="shared" si="8"/>
        <v>1</v>
      </c>
      <c r="AD8" s="191">
        <f t="shared" si="8"/>
        <v>27</v>
      </c>
      <c r="AE8" s="191">
        <f t="shared" si="8"/>
        <v>11</v>
      </c>
      <c r="AF8" s="191">
        <f t="shared" si="8"/>
        <v>102</v>
      </c>
      <c r="AG8" s="191">
        <f t="shared" si="8"/>
        <v>36</v>
      </c>
      <c r="AH8" s="191">
        <f t="shared" si="8"/>
        <v>1704</v>
      </c>
      <c r="AI8" s="191">
        <f t="shared" si="8"/>
        <v>901</v>
      </c>
      <c r="AJ8" s="191">
        <f t="shared" si="8"/>
        <v>160</v>
      </c>
      <c r="AK8" s="191">
        <f t="shared" si="8"/>
        <v>46</v>
      </c>
      <c r="AL8" s="191">
        <f t="shared" si="8"/>
        <v>442</v>
      </c>
      <c r="AM8" s="191">
        <f t="shared" si="8"/>
        <v>164</v>
      </c>
      <c r="AN8" s="191">
        <f t="shared" si="8"/>
        <v>102</v>
      </c>
      <c r="AO8" s="191">
        <f t="shared" si="8"/>
        <v>37</v>
      </c>
      <c r="AP8" s="191">
        <f t="shared" si="8"/>
        <v>3052</v>
      </c>
      <c r="AQ8" s="191">
        <f t="shared" si="8"/>
        <v>1427</v>
      </c>
      <c r="AR8" s="45"/>
      <c r="AS8" s="145" t="s">
        <v>158</v>
      </c>
      <c r="AT8" s="191">
        <f t="shared" ref="AT8:BF8" si="9">SUM(AT45:AT52)</f>
        <v>516</v>
      </c>
      <c r="AU8" s="191">
        <f t="shared" si="9"/>
        <v>303</v>
      </c>
      <c r="AV8" s="191">
        <f t="shared" si="9"/>
        <v>21</v>
      </c>
      <c r="AW8" s="191">
        <f t="shared" si="9"/>
        <v>49</v>
      </c>
      <c r="AX8" s="191">
        <f t="shared" si="9"/>
        <v>178</v>
      </c>
      <c r="AY8" s="191">
        <f t="shared" si="9"/>
        <v>439</v>
      </c>
      <c r="AZ8" s="191">
        <f t="shared" si="9"/>
        <v>78</v>
      </c>
      <c r="BA8" s="191">
        <f t="shared" si="9"/>
        <v>160</v>
      </c>
      <c r="BB8" s="191">
        <f t="shared" si="9"/>
        <v>53</v>
      </c>
      <c r="BC8" s="191">
        <f t="shared" si="6"/>
        <v>1797</v>
      </c>
      <c r="BD8" s="191">
        <f t="shared" si="9"/>
        <v>1729</v>
      </c>
      <c r="BE8" s="191">
        <f t="shared" si="9"/>
        <v>104</v>
      </c>
      <c r="BF8" s="194">
        <f t="shared" si="9"/>
        <v>397</v>
      </c>
      <c r="BG8" s="45"/>
      <c r="BH8" s="131" t="s">
        <v>158</v>
      </c>
      <c r="BI8" s="191">
        <f>SUM(BI45:BI52)</f>
        <v>3739</v>
      </c>
      <c r="BJ8" s="191">
        <f>SUM(BJ45:BJ52)</f>
        <v>1560</v>
      </c>
      <c r="BK8" s="191">
        <f>SUM(BK45:BK52)</f>
        <v>634</v>
      </c>
      <c r="BL8" s="194">
        <f>SUM(BL45:BL52)</f>
        <v>296</v>
      </c>
      <c r="BM8" s="49"/>
    </row>
    <row r="9" spans="1:65" ht="12" customHeight="1">
      <c r="A9" s="131" t="s">
        <v>159</v>
      </c>
      <c r="B9" s="191">
        <f>SUM(B54:B59)</f>
        <v>2637</v>
      </c>
      <c r="C9" s="191">
        <f t="shared" ref="C9:U9" si="10">SUM(C54:C59)</f>
        <v>1268</v>
      </c>
      <c r="D9" s="191">
        <f t="shared" si="10"/>
        <v>1499</v>
      </c>
      <c r="E9" s="191">
        <f t="shared" si="10"/>
        <v>745</v>
      </c>
      <c r="F9" s="191">
        <f t="shared" si="10"/>
        <v>0</v>
      </c>
      <c r="G9" s="191">
        <f t="shared" si="10"/>
        <v>0</v>
      </c>
      <c r="H9" s="191">
        <f t="shared" si="10"/>
        <v>184</v>
      </c>
      <c r="I9" s="191">
        <f t="shared" si="10"/>
        <v>52</v>
      </c>
      <c r="J9" s="191">
        <f t="shared" si="10"/>
        <v>287</v>
      </c>
      <c r="K9" s="191">
        <f t="shared" si="10"/>
        <v>130</v>
      </c>
      <c r="L9" s="191">
        <f t="shared" si="10"/>
        <v>2238</v>
      </c>
      <c r="M9" s="191">
        <f t="shared" si="10"/>
        <v>1120</v>
      </c>
      <c r="N9" s="191">
        <f t="shared" si="10"/>
        <v>0</v>
      </c>
      <c r="O9" s="191">
        <f t="shared" si="10"/>
        <v>0</v>
      </c>
      <c r="P9" s="191">
        <f t="shared" si="10"/>
        <v>224</v>
      </c>
      <c r="Q9" s="191">
        <f t="shared" si="10"/>
        <v>73</v>
      </c>
      <c r="R9" s="191">
        <f t="shared" si="10"/>
        <v>134</v>
      </c>
      <c r="S9" s="191">
        <f t="shared" si="10"/>
        <v>46</v>
      </c>
      <c r="T9" s="191">
        <f t="shared" si="10"/>
        <v>7203</v>
      </c>
      <c r="U9" s="194">
        <f t="shared" si="10"/>
        <v>3434</v>
      </c>
      <c r="V9" s="45"/>
      <c r="W9" s="193" t="s">
        <v>159</v>
      </c>
      <c r="X9" s="191">
        <f t="shared" ref="X9:AQ9" si="11">SUM(X54:X59)</f>
        <v>227</v>
      </c>
      <c r="Y9" s="191">
        <f t="shared" si="11"/>
        <v>95</v>
      </c>
      <c r="Z9" s="191">
        <f t="shared" si="11"/>
        <v>134</v>
      </c>
      <c r="AA9" s="191">
        <f t="shared" si="11"/>
        <v>65</v>
      </c>
      <c r="AB9" s="191">
        <f t="shared" si="11"/>
        <v>0</v>
      </c>
      <c r="AC9" s="191">
        <f t="shared" si="11"/>
        <v>0</v>
      </c>
      <c r="AD9" s="191">
        <f t="shared" si="11"/>
        <v>26</v>
      </c>
      <c r="AE9" s="191">
        <f t="shared" si="11"/>
        <v>7</v>
      </c>
      <c r="AF9" s="191">
        <f t="shared" si="11"/>
        <v>52</v>
      </c>
      <c r="AG9" s="191">
        <f t="shared" si="11"/>
        <v>29</v>
      </c>
      <c r="AH9" s="191">
        <f t="shared" si="11"/>
        <v>580</v>
      </c>
      <c r="AI9" s="191">
        <f t="shared" si="11"/>
        <v>293</v>
      </c>
      <c r="AJ9" s="191">
        <f t="shared" si="11"/>
        <v>0</v>
      </c>
      <c r="AK9" s="191">
        <f t="shared" si="11"/>
        <v>0</v>
      </c>
      <c r="AL9" s="191">
        <f t="shared" si="11"/>
        <v>59</v>
      </c>
      <c r="AM9" s="191">
        <f t="shared" si="11"/>
        <v>22</v>
      </c>
      <c r="AN9" s="191">
        <f t="shared" si="11"/>
        <v>20</v>
      </c>
      <c r="AO9" s="191">
        <f t="shared" si="11"/>
        <v>5</v>
      </c>
      <c r="AP9" s="191">
        <f t="shared" si="11"/>
        <v>1098</v>
      </c>
      <c r="AQ9" s="191">
        <f t="shared" si="11"/>
        <v>516</v>
      </c>
      <c r="AR9" s="45"/>
      <c r="AS9" s="145" t="s">
        <v>159</v>
      </c>
      <c r="AT9" s="191">
        <f t="shared" ref="AT9:BF9" si="12">SUM(AT54:AT59)</f>
        <v>53</v>
      </c>
      <c r="AU9" s="191">
        <f t="shared" si="12"/>
        <v>32</v>
      </c>
      <c r="AV9" s="191">
        <f t="shared" si="12"/>
        <v>0</v>
      </c>
      <c r="AW9" s="191">
        <f t="shared" si="12"/>
        <v>7</v>
      </c>
      <c r="AX9" s="191">
        <f t="shared" si="12"/>
        <v>7</v>
      </c>
      <c r="AY9" s="191">
        <f t="shared" si="12"/>
        <v>38</v>
      </c>
      <c r="AZ9" s="191">
        <f t="shared" si="12"/>
        <v>0</v>
      </c>
      <c r="BA9" s="191">
        <f t="shared" si="12"/>
        <v>9</v>
      </c>
      <c r="BB9" s="191">
        <f t="shared" si="12"/>
        <v>5</v>
      </c>
      <c r="BC9" s="191">
        <f t="shared" si="6"/>
        <v>151</v>
      </c>
      <c r="BD9" s="191">
        <f t="shared" si="12"/>
        <v>129</v>
      </c>
      <c r="BE9" s="191">
        <f t="shared" si="12"/>
        <v>17</v>
      </c>
      <c r="BF9" s="194">
        <f t="shared" si="12"/>
        <v>29</v>
      </c>
      <c r="BG9" s="45"/>
      <c r="BH9" s="131" t="s">
        <v>159</v>
      </c>
      <c r="BI9" s="191">
        <f>SUM(BI54:BI59)</f>
        <v>295</v>
      </c>
      <c r="BJ9" s="191">
        <f>SUM(BJ54:BJ59)</f>
        <v>82</v>
      </c>
      <c r="BK9" s="191">
        <f>SUM(BK54:BK59)</f>
        <v>43</v>
      </c>
      <c r="BL9" s="194">
        <f>SUM(BL54:BL59)</f>
        <v>16</v>
      </c>
      <c r="BM9" s="49"/>
    </row>
    <row r="10" spans="1:65" ht="12" customHeight="1">
      <c r="A10" s="131" t="s">
        <v>160</v>
      </c>
      <c r="B10" s="191">
        <f>SUM(B61:B64)</f>
        <v>140</v>
      </c>
      <c r="C10" s="191">
        <f t="shared" ref="C10:U10" si="13">SUM(C61:C64)</f>
        <v>66</v>
      </c>
      <c r="D10" s="191">
        <f t="shared" si="13"/>
        <v>104</v>
      </c>
      <c r="E10" s="191">
        <f t="shared" si="13"/>
        <v>63</v>
      </c>
      <c r="F10" s="191">
        <f t="shared" si="13"/>
        <v>0</v>
      </c>
      <c r="G10" s="191">
        <f t="shared" si="13"/>
        <v>0</v>
      </c>
      <c r="H10" s="191">
        <f t="shared" si="13"/>
        <v>0</v>
      </c>
      <c r="I10" s="191">
        <f t="shared" si="13"/>
        <v>0</v>
      </c>
      <c r="J10" s="191">
        <f t="shared" si="13"/>
        <v>22</v>
      </c>
      <c r="K10" s="191">
        <f t="shared" si="13"/>
        <v>11</v>
      </c>
      <c r="L10" s="191">
        <f t="shared" si="13"/>
        <v>73</v>
      </c>
      <c r="M10" s="191">
        <f t="shared" si="13"/>
        <v>41</v>
      </c>
      <c r="N10" s="191">
        <f t="shared" si="13"/>
        <v>0</v>
      </c>
      <c r="O10" s="191">
        <f t="shared" si="13"/>
        <v>0</v>
      </c>
      <c r="P10" s="191">
        <f t="shared" si="13"/>
        <v>0</v>
      </c>
      <c r="Q10" s="191">
        <f t="shared" si="13"/>
        <v>0</v>
      </c>
      <c r="R10" s="191">
        <f t="shared" si="13"/>
        <v>0</v>
      </c>
      <c r="S10" s="191">
        <f t="shared" si="13"/>
        <v>0</v>
      </c>
      <c r="T10" s="191">
        <f t="shared" si="13"/>
        <v>339</v>
      </c>
      <c r="U10" s="194">
        <f t="shared" si="13"/>
        <v>181</v>
      </c>
      <c r="V10" s="45"/>
      <c r="W10" s="193" t="s">
        <v>160</v>
      </c>
      <c r="X10" s="191">
        <f t="shared" ref="X10:AQ10" si="14">SUM(X61:X64)</f>
        <v>8</v>
      </c>
      <c r="Y10" s="191">
        <f t="shared" si="14"/>
        <v>3</v>
      </c>
      <c r="Z10" s="191">
        <f t="shared" si="14"/>
        <v>10</v>
      </c>
      <c r="AA10" s="191">
        <f t="shared" si="14"/>
        <v>5</v>
      </c>
      <c r="AB10" s="191">
        <f t="shared" si="14"/>
        <v>0</v>
      </c>
      <c r="AC10" s="191">
        <f t="shared" si="14"/>
        <v>0</v>
      </c>
      <c r="AD10" s="191">
        <f t="shared" si="14"/>
        <v>0</v>
      </c>
      <c r="AE10" s="191">
        <f t="shared" si="14"/>
        <v>0</v>
      </c>
      <c r="AF10" s="191">
        <f t="shared" si="14"/>
        <v>3</v>
      </c>
      <c r="AG10" s="191">
        <f t="shared" si="14"/>
        <v>2</v>
      </c>
      <c r="AH10" s="191">
        <f t="shared" si="14"/>
        <v>7</v>
      </c>
      <c r="AI10" s="191">
        <f t="shared" si="14"/>
        <v>4</v>
      </c>
      <c r="AJ10" s="191">
        <f t="shared" si="14"/>
        <v>0</v>
      </c>
      <c r="AK10" s="191">
        <f t="shared" si="14"/>
        <v>0</v>
      </c>
      <c r="AL10" s="191">
        <f t="shared" si="14"/>
        <v>0</v>
      </c>
      <c r="AM10" s="191">
        <f t="shared" si="14"/>
        <v>0</v>
      </c>
      <c r="AN10" s="191">
        <f t="shared" si="14"/>
        <v>0</v>
      </c>
      <c r="AO10" s="191">
        <f t="shared" si="14"/>
        <v>0</v>
      </c>
      <c r="AP10" s="191">
        <f t="shared" si="14"/>
        <v>28</v>
      </c>
      <c r="AQ10" s="191">
        <f t="shared" si="14"/>
        <v>14</v>
      </c>
      <c r="AR10" s="45"/>
      <c r="AS10" s="145" t="s">
        <v>160</v>
      </c>
      <c r="AT10" s="191">
        <f t="shared" ref="AT10:BF10" si="15">SUM(AT61:AT64)</f>
        <v>3</v>
      </c>
      <c r="AU10" s="191">
        <f t="shared" si="15"/>
        <v>2</v>
      </c>
      <c r="AV10" s="191">
        <f t="shared" si="15"/>
        <v>0</v>
      </c>
      <c r="AW10" s="191">
        <f t="shared" si="15"/>
        <v>0</v>
      </c>
      <c r="AX10" s="191">
        <f t="shared" si="15"/>
        <v>1</v>
      </c>
      <c r="AY10" s="191">
        <f t="shared" si="15"/>
        <v>2</v>
      </c>
      <c r="AZ10" s="191">
        <f t="shared" si="15"/>
        <v>0</v>
      </c>
      <c r="BA10" s="191">
        <f t="shared" si="15"/>
        <v>0</v>
      </c>
      <c r="BB10" s="191">
        <f t="shared" si="15"/>
        <v>0</v>
      </c>
      <c r="BC10" s="191">
        <f t="shared" si="6"/>
        <v>8</v>
      </c>
      <c r="BD10" s="191">
        <f t="shared" si="15"/>
        <v>9</v>
      </c>
      <c r="BE10" s="191">
        <f t="shared" si="15"/>
        <v>0</v>
      </c>
      <c r="BF10" s="194">
        <f t="shared" si="15"/>
        <v>3</v>
      </c>
      <c r="BG10" s="45"/>
      <c r="BH10" s="131" t="s">
        <v>160</v>
      </c>
      <c r="BI10" s="191">
        <f>SUM(BI61:BI64)</f>
        <v>16</v>
      </c>
      <c r="BJ10" s="191">
        <f>SUM(BJ61:BJ64)</f>
        <v>2</v>
      </c>
      <c r="BK10" s="191">
        <f>SUM(BK61:BK64)</f>
        <v>1</v>
      </c>
      <c r="BL10" s="194">
        <f>SUM(BL61:BL64)</f>
        <v>0</v>
      </c>
      <c r="BM10" s="49"/>
    </row>
    <row r="11" spans="1:65" ht="12" customHeight="1">
      <c r="A11" s="131" t="s">
        <v>161</v>
      </c>
      <c r="B11" s="191">
        <f>SUM(B70:B72)</f>
        <v>798</v>
      </c>
      <c r="C11" s="191">
        <f t="shared" ref="C11:U11" si="16">SUM(C70:C72)</f>
        <v>390</v>
      </c>
      <c r="D11" s="191">
        <f t="shared" si="16"/>
        <v>373</v>
      </c>
      <c r="E11" s="191">
        <f t="shared" si="16"/>
        <v>182</v>
      </c>
      <c r="F11" s="191">
        <f t="shared" si="16"/>
        <v>0</v>
      </c>
      <c r="G11" s="191">
        <f t="shared" si="16"/>
        <v>0</v>
      </c>
      <c r="H11" s="191">
        <f t="shared" si="16"/>
        <v>0</v>
      </c>
      <c r="I11" s="191">
        <f t="shared" si="16"/>
        <v>0</v>
      </c>
      <c r="J11" s="191">
        <f t="shared" si="16"/>
        <v>199</v>
      </c>
      <c r="K11" s="191">
        <f t="shared" si="16"/>
        <v>92</v>
      </c>
      <c r="L11" s="191">
        <f t="shared" si="16"/>
        <v>282</v>
      </c>
      <c r="M11" s="191">
        <f t="shared" si="16"/>
        <v>149</v>
      </c>
      <c r="N11" s="191">
        <f t="shared" si="16"/>
        <v>0</v>
      </c>
      <c r="O11" s="191">
        <f t="shared" si="16"/>
        <v>0</v>
      </c>
      <c r="P11" s="191">
        <f t="shared" si="16"/>
        <v>0</v>
      </c>
      <c r="Q11" s="191">
        <f t="shared" si="16"/>
        <v>0</v>
      </c>
      <c r="R11" s="191">
        <f t="shared" si="16"/>
        <v>89</v>
      </c>
      <c r="S11" s="191">
        <f t="shared" si="16"/>
        <v>43</v>
      </c>
      <c r="T11" s="191">
        <f>SUM(T70:T72)</f>
        <v>1741</v>
      </c>
      <c r="U11" s="194">
        <f t="shared" si="16"/>
        <v>856</v>
      </c>
      <c r="V11" s="45"/>
      <c r="W11" s="193" t="s">
        <v>161</v>
      </c>
      <c r="X11" s="191">
        <f t="shared" ref="X11:AQ11" si="17">SUM(X70:X72)</f>
        <v>19</v>
      </c>
      <c r="Y11" s="191">
        <f t="shared" si="17"/>
        <v>7</v>
      </c>
      <c r="Z11" s="191">
        <f t="shared" si="17"/>
        <v>3</v>
      </c>
      <c r="AA11" s="191">
        <f t="shared" si="17"/>
        <v>1</v>
      </c>
      <c r="AB11" s="191">
        <f t="shared" si="17"/>
        <v>0</v>
      </c>
      <c r="AC11" s="191">
        <f t="shared" si="17"/>
        <v>0</v>
      </c>
      <c r="AD11" s="191">
        <f t="shared" si="17"/>
        <v>0</v>
      </c>
      <c r="AE11" s="191">
        <f t="shared" si="17"/>
        <v>0</v>
      </c>
      <c r="AF11" s="191">
        <f t="shared" si="17"/>
        <v>5</v>
      </c>
      <c r="AG11" s="191">
        <f t="shared" si="17"/>
        <v>1</v>
      </c>
      <c r="AH11" s="191">
        <f t="shared" si="17"/>
        <v>48</v>
      </c>
      <c r="AI11" s="191">
        <f t="shared" si="17"/>
        <v>28</v>
      </c>
      <c r="AJ11" s="191">
        <f t="shared" si="17"/>
        <v>0</v>
      </c>
      <c r="AK11" s="191">
        <f t="shared" si="17"/>
        <v>0</v>
      </c>
      <c r="AL11" s="191">
        <f t="shared" si="17"/>
        <v>0</v>
      </c>
      <c r="AM11" s="191">
        <f t="shared" si="17"/>
        <v>0</v>
      </c>
      <c r="AN11" s="191">
        <f t="shared" si="17"/>
        <v>9</v>
      </c>
      <c r="AO11" s="191">
        <f t="shared" si="17"/>
        <v>4</v>
      </c>
      <c r="AP11" s="191">
        <f t="shared" si="17"/>
        <v>84</v>
      </c>
      <c r="AQ11" s="191">
        <f t="shared" si="17"/>
        <v>41</v>
      </c>
      <c r="AR11" s="45"/>
      <c r="AS11" s="145" t="s">
        <v>161</v>
      </c>
      <c r="AT11" s="191">
        <f t="shared" ref="AT11:BF11" si="18">SUM(AT70:AT72)</f>
        <v>17</v>
      </c>
      <c r="AU11" s="191">
        <f t="shared" si="18"/>
        <v>8</v>
      </c>
      <c r="AV11" s="191">
        <f t="shared" si="18"/>
        <v>0</v>
      </c>
      <c r="AW11" s="191">
        <f t="shared" si="18"/>
        <v>0</v>
      </c>
      <c r="AX11" s="191">
        <f t="shared" si="18"/>
        <v>7</v>
      </c>
      <c r="AY11" s="191">
        <f t="shared" si="18"/>
        <v>6</v>
      </c>
      <c r="AZ11" s="191">
        <f t="shared" si="18"/>
        <v>0</v>
      </c>
      <c r="BA11" s="191">
        <f t="shared" si="18"/>
        <v>0</v>
      </c>
      <c r="BB11" s="191">
        <f t="shared" si="18"/>
        <v>4</v>
      </c>
      <c r="BC11" s="191">
        <f t="shared" si="6"/>
        <v>42</v>
      </c>
      <c r="BD11" s="191">
        <f t="shared" si="18"/>
        <v>42</v>
      </c>
      <c r="BE11" s="191">
        <f t="shared" si="18"/>
        <v>0</v>
      </c>
      <c r="BF11" s="194">
        <f t="shared" si="18"/>
        <v>7</v>
      </c>
      <c r="BG11" s="45"/>
      <c r="BH11" s="131" t="s">
        <v>161</v>
      </c>
      <c r="BI11" s="191">
        <f>SUM(BI70:BI72)</f>
        <v>69</v>
      </c>
      <c r="BJ11" s="191">
        <f>SUM(BJ70:BJ72)</f>
        <v>20</v>
      </c>
      <c r="BK11" s="191">
        <f>SUM(BK70:BK72)</f>
        <v>19</v>
      </c>
      <c r="BL11" s="194">
        <f>SUM(BL70:BL72)</f>
        <v>4</v>
      </c>
      <c r="BM11" s="49"/>
    </row>
    <row r="12" spans="1:65" ht="12" customHeight="1">
      <c r="A12" s="131" t="s">
        <v>209</v>
      </c>
      <c r="B12" s="191">
        <f>SUM(B74:B82)</f>
        <v>1829</v>
      </c>
      <c r="C12" s="191">
        <f t="shared" ref="C12:U12" si="19">SUM(C74:C82)</f>
        <v>1003</v>
      </c>
      <c r="D12" s="191">
        <f t="shared" si="19"/>
        <v>901</v>
      </c>
      <c r="E12" s="191">
        <f t="shared" si="19"/>
        <v>569</v>
      </c>
      <c r="F12" s="191">
        <f t="shared" si="19"/>
        <v>8</v>
      </c>
      <c r="G12" s="191">
        <f t="shared" si="19"/>
        <v>0</v>
      </c>
      <c r="H12" s="191">
        <f t="shared" si="19"/>
        <v>142</v>
      </c>
      <c r="I12" s="191">
        <f t="shared" si="19"/>
        <v>63</v>
      </c>
      <c r="J12" s="191">
        <f t="shared" si="19"/>
        <v>301</v>
      </c>
      <c r="K12" s="191">
        <f t="shared" si="19"/>
        <v>163</v>
      </c>
      <c r="L12" s="191">
        <f t="shared" si="19"/>
        <v>1121</v>
      </c>
      <c r="M12" s="191">
        <f t="shared" si="19"/>
        <v>672</v>
      </c>
      <c r="N12" s="191">
        <f t="shared" si="19"/>
        <v>3</v>
      </c>
      <c r="O12" s="191">
        <f t="shared" si="19"/>
        <v>2</v>
      </c>
      <c r="P12" s="191">
        <f t="shared" si="19"/>
        <v>184</v>
      </c>
      <c r="Q12" s="191">
        <f t="shared" si="19"/>
        <v>72</v>
      </c>
      <c r="R12" s="191">
        <f t="shared" si="19"/>
        <v>187</v>
      </c>
      <c r="S12" s="191">
        <f t="shared" si="19"/>
        <v>90</v>
      </c>
      <c r="T12" s="191">
        <f t="shared" si="19"/>
        <v>4676</v>
      </c>
      <c r="U12" s="191">
        <f t="shared" si="19"/>
        <v>2634</v>
      </c>
      <c r="V12" s="45"/>
      <c r="W12" s="193" t="s">
        <v>209</v>
      </c>
      <c r="X12" s="191">
        <f t="shared" ref="X12:AQ12" si="20">SUM(X74:X82)</f>
        <v>63</v>
      </c>
      <c r="Y12" s="191">
        <f t="shared" si="20"/>
        <v>30</v>
      </c>
      <c r="Z12" s="191">
        <f t="shared" si="20"/>
        <v>42</v>
      </c>
      <c r="AA12" s="191">
        <f t="shared" si="20"/>
        <v>23</v>
      </c>
      <c r="AB12" s="191">
        <f t="shared" si="20"/>
        <v>0</v>
      </c>
      <c r="AC12" s="191">
        <f t="shared" si="20"/>
        <v>0</v>
      </c>
      <c r="AD12" s="191">
        <f t="shared" si="20"/>
        <v>9</v>
      </c>
      <c r="AE12" s="191">
        <f t="shared" si="20"/>
        <v>5</v>
      </c>
      <c r="AF12" s="191">
        <f t="shared" si="20"/>
        <v>3</v>
      </c>
      <c r="AG12" s="191">
        <f t="shared" si="20"/>
        <v>1</v>
      </c>
      <c r="AH12" s="191">
        <f t="shared" si="20"/>
        <v>108</v>
      </c>
      <c r="AI12" s="191">
        <f t="shared" si="20"/>
        <v>61</v>
      </c>
      <c r="AJ12" s="191">
        <f t="shared" si="20"/>
        <v>0</v>
      </c>
      <c r="AK12" s="191">
        <f t="shared" si="20"/>
        <v>0</v>
      </c>
      <c r="AL12" s="191">
        <f t="shared" si="20"/>
        <v>20</v>
      </c>
      <c r="AM12" s="191">
        <f t="shared" si="20"/>
        <v>10</v>
      </c>
      <c r="AN12" s="191">
        <f t="shared" si="20"/>
        <v>9</v>
      </c>
      <c r="AO12" s="191">
        <f t="shared" si="20"/>
        <v>2</v>
      </c>
      <c r="AP12" s="191">
        <f t="shared" si="20"/>
        <v>254</v>
      </c>
      <c r="AQ12" s="191">
        <f t="shared" si="20"/>
        <v>132</v>
      </c>
      <c r="AR12" s="45"/>
      <c r="AS12" s="145" t="s">
        <v>209</v>
      </c>
      <c r="AT12" s="191">
        <f>SUM(AT74:AT82)</f>
        <v>38</v>
      </c>
      <c r="AU12" s="191">
        <f t="shared" ref="AU12:BF12" si="21">SUM(AU74:AU82)</f>
        <v>25</v>
      </c>
      <c r="AV12" s="191">
        <f t="shared" si="21"/>
        <v>1</v>
      </c>
      <c r="AW12" s="191">
        <f t="shared" si="21"/>
        <v>4</v>
      </c>
      <c r="AX12" s="191">
        <f t="shared" si="21"/>
        <v>11</v>
      </c>
      <c r="AY12" s="191">
        <f t="shared" si="21"/>
        <v>27</v>
      </c>
      <c r="AZ12" s="191">
        <f t="shared" si="21"/>
        <v>1</v>
      </c>
      <c r="BA12" s="191">
        <f t="shared" si="21"/>
        <v>10</v>
      </c>
      <c r="BB12" s="191">
        <f t="shared" si="21"/>
        <v>7</v>
      </c>
      <c r="BC12" s="191">
        <f t="shared" si="21"/>
        <v>124</v>
      </c>
      <c r="BD12" s="191">
        <f t="shared" si="21"/>
        <v>122</v>
      </c>
      <c r="BE12" s="191">
        <f t="shared" si="21"/>
        <v>6</v>
      </c>
      <c r="BF12" s="191">
        <f t="shared" si="21"/>
        <v>25</v>
      </c>
      <c r="BG12" s="45"/>
      <c r="BH12" s="131" t="s">
        <v>209</v>
      </c>
      <c r="BI12" s="191">
        <f>SUM(BI74:BI82)</f>
        <v>231</v>
      </c>
      <c r="BJ12" s="191">
        <f t="shared" ref="BJ12:BL12" si="22">SUM(BJ74:BJ82)</f>
        <v>63</v>
      </c>
      <c r="BK12" s="191">
        <f t="shared" si="22"/>
        <v>24</v>
      </c>
      <c r="BL12" s="191">
        <f t="shared" si="22"/>
        <v>13</v>
      </c>
      <c r="BM12" s="49"/>
    </row>
    <row r="13" spans="1:65" ht="12" customHeight="1">
      <c r="A13" s="131" t="s">
        <v>210</v>
      </c>
      <c r="B13" s="191">
        <f>SUM(B84:B88)</f>
        <v>528</v>
      </c>
      <c r="C13" s="191">
        <f t="shared" ref="C13:U13" si="23">SUM(C84:C88)</f>
        <v>227</v>
      </c>
      <c r="D13" s="191">
        <f t="shared" si="23"/>
        <v>284</v>
      </c>
      <c r="E13" s="191">
        <f t="shared" si="23"/>
        <v>128</v>
      </c>
      <c r="F13" s="191">
        <f t="shared" si="23"/>
        <v>0</v>
      </c>
      <c r="G13" s="191">
        <f t="shared" si="23"/>
        <v>0</v>
      </c>
      <c r="H13" s="191">
        <f t="shared" si="23"/>
        <v>97</v>
      </c>
      <c r="I13" s="191">
        <f t="shared" si="23"/>
        <v>30</v>
      </c>
      <c r="J13" s="191">
        <f t="shared" si="23"/>
        <v>66</v>
      </c>
      <c r="K13" s="191">
        <f t="shared" si="23"/>
        <v>25</v>
      </c>
      <c r="L13" s="191">
        <f t="shared" si="23"/>
        <v>459</v>
      </c>
      <c r="M13" s="191">
        <f t="shared" si="23"/>
        <v>189</v>
      </c>
      <c r="N13" s="191">
        <f t="shared" si="23"/>
        <v>0</v>
      </c>
      <c r="O13" s="191">
        <f t="shared" si="23"/>
        <v>0</v>
      </c>
      <c r="P13" s="191">
        <f t="shared" si="23"/>
        <v>54</v>
      </c>
      <c r="Q13" s="191">
        <f t="shared" si="23"/>
        <v>17</v>
      </c>
      <c r="R13" s="191">
        <f t="shared" si="23"/>
        <v>40</v>
      </c>
      <c r="S13" s="191">
        <f t="shared" si="23"/>
        <v>17</v>
      </c>
      <c r="T13" s="191">
        <f t="shared" si="23"/>
        <v>1528</v>
      </c>
      <c r="U13" s="191">
        <f t="shared" si="23"/>
        <v>633</v>
      </c>
      <c r="V13" s="45"/>
      <c r="W13" s="193" t="s">
        <v>210</v>
      </c>
      <c r="X13" s="191">
        <f t="shared" ref="X13:AQ13" si="24">SUM(X84:X88)</f>
        <v>10</v>
      </c>
      <c r="Y13" s="191">
        <f t="shared" si="24"/>
        <v>2</v>
      </c>
      <c r="Z13" s="191">
        <f t="shared" si="24"/>
        <v>13</v>
      </c>
      <c r="AA13" s="191">
        <f t="shared" si="24"/>
        <v>3</v>
      </c>
      <c r="AB13" s="191">
        <f t="shared" si="24"/>
        <v>0</v>
      </c>
      <c r="AC13" s="191">
        <f t="shared" si="24"/>
        <v>0</v>
      </c>
      <c r="AD13" s="191">
        <f t="shared" si="24"/>
        <v>6</v>
      </c>
      <c r="AE13" s="191">
        <f t="shared" si="24"/>
        <v>5</v>
      </c>
      <c r="AF13" s="191">
        <f t="shared" si="24"/>
        <v>9</v>
      </c>
      <c r="AG13" s="191">
        <f t="shared" si="24"/>
        <v>3</v>
      </c>
      <c r="AH13" s="191">
        <f t="shared" si="24"/>
        <v>104</v>
      </c>
      <c r="AI13" s="191">
        <f t="shared" si="24"/>
        <v>37</v>
      </c>
      <c r="AJ13" s="191">
        <f t="shared" si="24"/>
        <v>0</v>
      </c>
      <c r="AK13" s="191">
        <f t="shared" si="24"/>
        <v>0</v>
      </c>
      <c r="AL13" s="191">
        <f t="shared" si="24"/>
        <v>10</v>
      </c>
      <c r="AM13" s="191">
        <f t="shared" si="24"/>
        <v>3</v>
      </c>
      <c r="AN13" s="191">
        <f t="shared" si="24"/>
        <v>7</v>
      </c>
      <c r="AO13" s="191">
        <f t="shared" si="24"/>
        <v>2</v>
      </c>
      <c r="AP13" s="191">
        <f t="shared" si="24"/>
        <v>159</v>
      </c>
      <c r="AQ13" s="191">
        <f t="shared" si="24"/>
        <v>55</v>
      </c>
      <c r="AR13" s="45"/>
      <c r="AS13" s="145" t="s">
        <v>210</v>
      </c>
      <c r="AT13" s="191">
        <f t="shared" ref="AT13:BF13" si="25">SUM(AT84:AT88)</f>
        <v>9</v>
      </c>
      <c r="AU13" s="191">
        <f t="shared" si="25"/>
        <v>4</v>
      </c>
      <c r="AV13" s="191">
        <f t="shared" si="25"/>
        <v>0</v>
      </c>
      <c r="AW13" s="191">
        <f t="shared" si="25"/>
        <v>2</v>
      </c>
      <c r="AX13" s="191">
        <f t="shared" si="25"/>
        <v>1</v>
      </c>
      <c r="AY13" s="191">
        <f t="shared" si="25"/>
        <v>6</v>
      </c>
      <c r="AZ13" s="191">
        <f t="shared" si="25"/>
        <v>0</v>
      </c>
      <c r="BA13" s="191">
        <f t="shared" si="25"/>
        <v>2</v>
      </c>
      <c r="BB13" s="191">
        <f t="shared" si="25"/>
        <v>1</v>
      </c>
      <c r="BC13" s="191">
        <f t="shared" si="6"/>
        <v>25</v>
      </c>
      <c r="BD13" s="191">
        <f t="shared" si="25"/>
        <v>24</v>
      </c>
      <c r="BE13" s="191">
        <f t="shared" si="25"/>
        <v>2</v>
      </c>
      <c r="BF13" s="194">
        <f t="shared" si="25"/>
        <v>4</v>
      </c>
      <c r="BG13" s="45"/>
      <c r="BH13" s="131" t="s">
        <v>210</v>
      </c>
      <c r="BI13" s="191">
        <f>SUM(BI84:BI88)</f>
        <v>29</v>
      </c>
      <c r="BJ13" s="191">
        <f>SUM(BJ84:BJ88)</f>
        <v>9</v>
      </c>
      <c r="BK13" s="191">
        <f>SUM(BK84:BK88)</f>
        <v>7</v>
      </c>
      <c r="BL13" s="194">
        <f>SUM(BL84:BL88)</f>
        <v>2</v>
      </c>
      <c r="BM13" s="49"/>
    </row>
    <row r="14" spans="1:65" ht="12" customHeight="1">
      <c r="A14" s="131" t="s">
        <v>164</v>
      </c>
      <c r="B14" s="191">
        <f>SUM(B90:B96)</f>
        <v>1878</v>
      </c>
      <c r="C14" s="191">
        <f t="shared" ref="C14:U14" si="26">SUM(C90:C96)</f>
        <v>1063</v>
      </c>
      <c r="D14" s="191">
        <f t="shared" si="26"/>
        <v>744</v>
      </c>
      <c r="E14" s="191">
        <f t="shared" si="26"/>
        <v>460</v>
      </c>
      <c r="F14" s="191">
        <f t="shared" si="26"/>
        <v>0</v>
      </c>
      <c r="G14" s="191">
        <f t="shared" si="26"/>
        <v>0</v>
      </c>
      <c r="H14" s="191">
        <f t="shared" si="26"/>
        <v>16</v>
      </c>
      <c r="I14" s="191">
        <f t="shared" si="26"/>
        <v>9</v>
      </c>
      <c r="J14" s="191">
        <f t="shared" si="26"/>
        <v>547</v>
      </c>
      <c r="K14" s="191">
        <f t="shared" si="26"/>
        <v>264</v>
      </c>
      <c r="L14" s="191">
        <f t="shared" si="26"/>
        <v>1355</v>
      </c>
      <c r="M14" s="191">
        <f t="shared" si="26"/>
        <v>832</v>
      </c>
      <c r="N14" s="191">
        <f t="shared" si="26"/>
        <v>40</v>
      </c>
      <c r="O14" s="191">
        <f t="shared" si="26"/>
        <v>13</v>
      </c>
      <c r="P14" s="191">
        <f t="shared" si="26"/>
        <v>506</v>
      </c>
      <c r="Q14" s="191">
        <f t="shared" si="26"/>
        <v>197</v>
      </c>
      <c r="R14" s="191">
        <f t="shared" si="26"/>
        <v>10</v>
      </c>
      <c r="S14" s="191">
        <f t="shared" si="26"/>
        <v>4</v>
      </c>
      <c r="T14" s="191">
        <f t="shared" si="26"/>
        <v>5096</v>
      </c>
      <c r="U14" s="191">
        <f t="shared" si="26"/>
        <v>2842</v>
      </c>
      <c r="V14" s="45"/>
      <c r="W14" s="193" t="s">
        <v>164</v>
      </c>
      <c r="X14" s="191">
        <f t="shared" ref="X14:AQ14" si="27">SUM(X90:X96)</f>
        <v>16</v>
      </c>
      <c r="Y14" s="191">
        <f t="shared" si="27"/>
        <v>5</v>
      </c>
      <c r="Z14" s="191">
        <f t="shared" si="27"/>
        <v>15</v>
      </c>
      <c r="AA14" s="191">
        <f t="shared" si="27"/>
        <v>8</v>
      </c>
      <c r="AB14" s="191">
        <f t="shared" si="27"/>
        <v>0</v>
      </c>
      <c r="AC14" s="191">
        <f t="shared" si="27"/>
        <v>0</v>
      </c>
      <c r="AD14" s="191">
        <f t="shared" si="27"/>
        <v>0</v>
      </c>
      <c r="AE14" s="191">
        <f t="shared" si="27"/>
        <v>0</v>
      </c>
      <c r="AF14" s="191">
        <f t="shared" si="27"/>
        <v>9</v>
      </c>
      <c r="AG14" s="191">
        <f t="shared" si="27"/>
        <v>5</v>
      </c>
      <c r="AH14" s="191">
        <f t="shared" si="27"/>
        <v>137</v>
      </c>
      <c r="AI14" s="191">
        <f t="shared" si="27"/>
        <v>75</v>
      </c>
      <c r="AJ14" s="191">
        <f t="shared" si="27"/>
        <v>1</v>
      </c>
      <c r="AK14" s="191">
        <f t="shared" si="27"/>
        <v>0</v>
      </c>
      <c r="AL14" s="191">
        <f t="shared" si="27"/>
        <v>41</v>
      </c>
      <c r="AM14" s="191">
        <f t="shared" si="27"/>
        <v>19</v>
      </c>
      <c r="AN14" s="191">
        <f t="shared" si="27"/>
        <v>1</v>
      </c>
      <c r="AO14" s="191">
        <f t="shared" si="27"/>
        <v>1</v>
      </c>
      <c r="AP14" s="191">
        <f t="shared" si="27"/>
        <v>220</v>
      </c>
      <c r="AQ14" s="191">
        <f t="shared" si="27"/>
        <v>113</v>
      </c>
      <c r="AR14" s="45"/>
      <c r="AS14" s="145" t="s">
        <v>164</v>
      </c>
      <c r="AT14" s="191">
        <f t="shared" ref="AT14:BF14" si="28">SUM(AT90:AT96)</f>
        <v>35</v>
      </c>
      <c r="AU14" s="191">
        <f t="shared" si="28"/>
        <v>20</v>
      </c>
      <c r="AV14" s="191">
        <f t="shared" si="28"/>
        <v>0</v>
      </c>
      <c r="AW14" s="191">
        <f t="shared" si="28"/>
        <v>1</v>
      </c>
      <c r="AX14" s="191">
        <f t="shared" si="28"/>
        <v>13</v>
      </c>
      <c r="AY14" s="191">
        <f t="shared" si="28"/>
        <v>26</v>
      </c>
      <c r="AZ14" s="191">
        <f t="shared" si="28"/>
        <v>1</v>
      </c>
      <c r="BA14" s="191">
        <f t="shared" si="28"/>
        <v>15</v>
      </c>
      <c r="BB14" s="191">
        <f t="shared" si="28"/>
        <v>1</v>
      </c>
      <c r="BC14" s="191">
        <f t="shared" si="6"/>
        <v>112</v>
      </c>
      <c r="BD14" s="191">
        <f t="shared" si="28"/>
        <v>109</v>
      </c>
      <c r="BE14" s="191">
        <f t="shared" si="28"/>
        <v>14</v>
      </c>
      <c r="BF14" s="194">
        <f t="shared" si="28"/>
        <v>19</v>
      </c>
      <c r="BG14" s="45"/>
      <c r="BH14" s="131" t="s">
        <v>164</v>
      </c>
      <c r="BI14" s="191">
        <f>SUM(BI90:BI96)</f>
        <v>247</v>
      </c>
      <c r="BJ14" s="191">
        <f>SUM(BJ90:BJ96)</f>
        <v>105</v>
      </c>
      <c r="BK14" s="191">
        <f>SUM(BK90:BK96)</f>
        <v>90</v>
      </c>
      <c r="BL14" s="194">
        <f>SUM(BL90:BL96)</f>
        <v>44</v>
      </c>
      <c r="BM14" s="49"/>
    </row>
    <row r="15" spans="1:65" ht="12" customHeight="1">
      <c r="A15" s="131" t="s">
        <v>165</v>
      </c>
      <c r="B15" s="191">
        <f>SUM(B98:B100)</f>
        <v>163</v>
      </c>
      <c r="C15" s="191">
        <f t="shared" ref="C15:U15" si="29">SUM(C98:C100)</f>
        <v>91</v>
      </c>
      <c r="D15" s="191">
        <f t="shared" si="29"/>
        <v>55</v>
      </c>
      <c r="E15" s="191">
        <f t="shared" si="29"/>
        <v>32</v>
      </c>
      <c r="F15" s="191">
        <f t="shared" si="29"/>
        <v>0</v>
      </c>
      <c r="G15" s="191">
        <f t="shared" si="29"/>
        <v>0</v>
      </c>
      <c r="H15" s="191">
        <f t="shared" si="29"/>
        <v>12</v>
      </c>
      <c r="I15" s="191">
        <f t="shared" si="29"/>
        <v>7</v>
      </c>
      <c r="J15" s="191">
        <f t="shared" si="29"/>
        <v>38</v>
      </c>
      <c r="K15" s="191">
        <f t="shared" si="29"/>
        <v>21</v>
      </c>
      <c r="L15" s="191">
        <f t="shared" si="29"/>
        <v>77</v>
      </c>
      <c r="M15" s="191">
        <f t="shared" si="29"/>
        <v>38</v>
      </c>
      <c r="N15" s="191">
        <f t="shared" si="29"/>
        <v>0</v>
      </c>
      <c r="O15" s="191">
        <f t="shared" si="29"/>
        <v>0</v>
      </c>
      <c r="P15" s="191">
        <f t="shared" si="29"/>
        <v>10</v>
      </c>
      <c r="Q15" s="191">
        <f t="shared" si="29"/>
        <v>5</v>
      </c>
      <c r="R15" s="191">
        <f t="shared" si="29"/>
        <v>0</v>
      </c>
      <c r="S15" s="191">
        <f t="shared" si="29"/>
        <v>0</v>
      </c>
      <c r="T15" s="191">
        <f t="shared" si="29"/>
        <v>355</v>
      </c>
      <c r="U15" s="191">
        <f t="shared" si="29"/>
        <v>194</v>
      </c>
      <c r="V15" s="45">
        <v>0</v>
      </c>
      <c r="W15" s="193" t="s">
        <v>165</v>
      </c>
      <c r="X15" s="191">
        <f t="shared" ref="X15:AQ15" si="30">SUM(X98:X100)</f>
        <v>8</v>
      </c>
      <c r="Y15" s="191">
        <f t="shared" si="30"/>
        <v>4</v>
      </c>
      <c r="Z15" s="191">
        <f t="shared" si="30"/>
        <v>5</v>
      </c>
      <c r="AA15" s="191">
        <f t="shared" si="30"/>
        <v>1</v>
      </c>
      <c r="AB15" s="191">
        <f t="shared" si="30"/>
        <v>0</v>
      </c>
      <c r="AC15" s="191">
        <f t="shared" si="30"/>
        <v>0</v>
      </c>
      <c r="AD15" s="191">
        <f t="shared" si="30"/>
        <v>0</v>
      </c>
      <c r="AE15" s="191">
        <f t="shared" si="30"/>
        <v>0</v>
      </c>
      <c r="AF15" s="191">
        <f t="shared" si="30"/>
        <v>0</v>
      </c>
      <c r="AG15" s="191">
        <f t="shared" si="30"/>
        <v>0</v>
      </c>
      <c r="AH15" s="191">
        <f t="shared" si="30"/>
        <v>0</v>
      </c>
      <c r="AI15" s="191">
        <f t="shared" si="30"/>
        <v>0</v>
      </c>
      <c r="AJ15" s="191">
        <f t="shared" si="30"/>
        <v>0</v>
      </c>
      <c r="AK15" s="191">
        <f t="shared" si="30"/>
        <v>0</v>
      </c>
      <c r="AL15" s="191">
        <f t="shared" si="30"/>
        <v>0</v>
      </c>
      <c r="AM15" s="191">
        <f t="shared" si="30"/>
        <v>0</v>
      </c>
      <c r="AN15" s="191">
        <f t="shared" si="30"/>
        <v>0</v>
      </c>
      <c r="AO15" s="191">
        <f t="shared" si="30"/>
        <v>0</v>
      </c>
      <c r="AP15" s="191">
        <f t="shared" si="30"/>
        <v>13</v>
      </c>
      <c r="AQ15" s="191">
        <f t="shared" si="30"/>
        <v>5</v>
      </c>
      <c r="AR15" s="45">
        <v>0</v>
      </c>
      <c r="AS15" s="145" t="s">
        <v>165</v>
      </c>
      <c r="AT15" s="191">
        <f t="shared" ref="AT15:BF15" si="31">SUM(AT98:AT100)</f>
        <v>5</v>
      </c>
      <c r="AU15" s="191">
        <f t="shared" si="31"/>
        <v>2</v>
      </c>
      <c r="AV15" s="191">
        <f t="shared" si="31"/>
        <v>0</v>
      </c>
      <c r="AW15" s="191">
        <f t="shared" si="31"/>
        <v>1</v>
      </c>
      <c r="AX15" s="191">
        <f t="shared" si="31"/>
        <v>1</v>
      </c>
      <c r="AY15" s="191">
        <f t="shared" si="31"/>
        <v>3</v>
      </c>
      <c r="AZ15" s="191">
        <f t="shared" si="31"/>
        <v>0</v>
      </c>
      <c r="BA15" s="191">
        <f t="shared" si="31"/>
        <v>2</v>
      </c>
      <c r="BB15" s="191">
        <f t="shared" si="31"/>
        <v>0</v>
      </c>
      <c r="BC15" s="191">
        <f t="shared" si="6"/>
        <v>14</v>
      </c>
      <c r="BD15" s="191">
        <f t="shared" si="31"/>
        <v>7</v>
      </c>
      <c r="BE15" s="191">
        <f t="shared" si="31"/>
        <v>0</v>
      </c>
      <c r="BF15" s="194">
        <f t="shared" si="31"/>
        <v>3</v>
      </c>
      <c r="BG15" s="45"/>
      <c r="BH15" s="131" t="s">
        <v>165</v>
      </c>
      <c r="BI15" s="191">
        <f>SUM(BI98:BI100)</f>
        <v>21</v>
      </c>
      <c r="BJ15" s="191">
        <f>SUM(BJ98:BJ100)</f>
        <v>4</v>
      </c>
      <c r="BK15" s="191">
        <f>SUM(BK98:BK100)</f>
        <v>1</v>
      </c>
      <c r="BL15" s="194">
        <f>SUM(BL98:BL100)</f>
        <v>1</v>
      </c>
      <c r="BM15" s="49"/>
    </row>
    <row r="16" spans="1:65" ht="12" customHeight="1">
      <c r="A16" s="131" t="s">
        <v>166</v>
      </c>
      <c r="B16" s="191">
        <f>SUM(B106:B111)</f>
        <v>2125</v>
      </c>
      <c r="C16" s="191">
        <f t="shared" ref="C16:U16" si="32">SUM(C106:C111)</f>
        <v>1160</v>
      </c>
      <c r="D16" s="191">
        <f t="shared" si="32"/>
        <v>912</v>
      </c>
      <c r="E16" s="191">
        <f t="shared" si="32"/>
        <v>527</v>
      </c>
      <c r="F16" s="191">
        <f t="shared" si="32"/>
        <v>79</v>
      </c>
      <c r="G16" s="191">
        <f t="shared" si="32"/>
        <v>36</v>
      </c>
      <c r="H16" s="191">
        <f t="shared" si="32"/>
        <v>419</v>
      </c>
      <c r="I16" s="191">
        <f t="shared" si="32"/>
        <v>187</v>
      </c>
      <c r="J16" s="191">
        <f t="shared" si="32"/>
        <v>214</v>
      </c>
      <c r="K16" s="191">
        <f t="shared" si="32"/>
        <v>92</v>
      </c>
      <c r="L16" s="191">
        <f t="shared" si="32"/>
        <v>984</v>
      </c>
      <c r="M16" s="191">
        <f t="shared" si="32"/>
        <v>542</v>
      </c>
      <c r="N16" s="191">
        <f t="shared" si="32"/>
        <v>51</v>
      </c>
      <c r="O16" s="191">
        <f t="shared" si="32"/>
        <v>23</v>
      </c>
      <c r="P16" s="191">
        <f t="shared" si="32"/>
        <v>339</v>
      </c>
      <c r="Q16" s="191">
        <f t="shared" si="32"/>
        <v>129</v>
      </c>
      <c r="R16" s="191">
        <f t="shared" si="32"/>
        <v>87</v>
      </c>
      <c r="S16" s="191">
        <f t="shared" si="32"/>
        <v>29</v>
      </c>
      <c r="T16" s="191">
        <f t="shared" si="32"/>
        <v>5210</v>
      </c>
      <c r="U16" s="191">
        <f t="shared" si="32"/>
        <v>2725</v>
      </c>
      <c r="V16" s="45"/>
      <c r="W16" s="193" t="s">
        <v>166</v>
      </c>
      <c r="X16" s="191">
        <f t="shared" ref="X16:AQ16" si="33">SUM(X106:X111)</f>
        <v>66</v>
      </c>
      <c r="Y16" s="191">
        <f t="shared" si="33"/>
        <v>39</v>
      </c>
      <c r="Z16" s="191">
        <f t="shared" si="33"/>
        <v>24</v>
      </c>
      <c r="AA16" s="191">
        <f t="shared" si="33"/>
        <v>15</v>
      </c>
      <c r="AB16" s="191">
        <f t="shared" si="33"/>
        <v>0</v>
      </c>
      <c r="AC16" s="191">
        <f t="shared" si="33"/>
        <v>0</v>
      </c>
      <c r="AD16" s="191">
        <f t="shared" si="33"/>
        <v>12</v>
      </c>
      <c r="AE16" s="191">
        <f t="shared" si="33"/>
        <v>5</v>
      </c>
      <c r="AF16" s="191">
        <f t="shared" si="33"/>
        <v>0</v>
      </c>
      <c r="AG16" s="191">
        <f t="shared" si="33"/>
        <v>0</v>
      </c>
      <c r="AH16" s="191">
        <f t="shared" si="33"/>
        <v>112</v>
      </c>
      <c r="AI16" s="191">
        <f t="shared" si="33"/>
        <v>57</v>
      </c>
      <c r="AJ16" s="191">
        <f t="shared" si="33"/>
        <v>3</v>
      </c>
      <c r="AK16" s="191">
        <f t="shared" si="33"/>
        <v>0</v>
      </c>
      <c r="AL16" s="191">
        <f t="shared" si="33"/>
        <v>33</v>
      </c>
      <c r="AM16" s="191">
        <f t="shared" si="33"/>
        <v>12</v>
      </c>
      <c r="AN16" s="191">
        <f t="shared" si="33"/>
        <v>7</v>
      </c>
      <c r="AO16" s="191">
        <f t="shared" si="33"/>
        <v>2</v>
      </c>
      <c r="AP16" s="191">
        <f t="shared" si="33"/>
        <v>257</v>
      </c>
      <c r="AQ16" s="191">
        <f t="shared" si="33"/>
        <v>130</v>
      </c>
      <c r="AR16" s="45"/>
      <c r="AS16" s="145" t="s">
        <v>166</v>
      </c>
      <c r="AT16" s="191">
        <f t="shared" ref="AT16:BF16" si="34">SUM(AT106:AT111)</f>
        <v>51</v>
      </c>
      <c r="AU16" s="191">
        <f t="shared" si="34"/>
        <v>29</v>
      </c>
      <c r="AV16" s="191">
        <f t="shared" si="34"/>
        <v>3</v>
      </c>
      <c r="AW16" s="191">
        <f t="shared" si="34"/>
        <v>15</v>
      </c>
      <c r="AX16" s="191">
        <f t="shared" si="34"/>
        <v>8</v>
      </c>
      <c r="AY16" s="191">
        <f t="shared" si="34"/>
        <v>31</v>
      </c>
      <c r="AZ16" s="191">
        <f t="shared" si="34"/>
        <v>3</v>
      </c>
      <c r="BA16" s="191">
        <f t="shared" si="34"/>
        <v>15</v>
      </c>
      <c r="BB16" s="191">
        <f t="shared" si="34"/>
        <v>3</v>
      </c>
      <c r="BC16" s="191">
        <f t="shared" si="6"/>
        <v>158</v>
      </c>
      <c r="BD16" s="191">
        <f t="shared" si="34"/>
        <v>150</v>
      </c>
      <c r="BE16" s="191">
        <f t="shared" si="34"/>
        <v>22</v>
      </c>
      <c r="BF16" s="194">
        <f t="shared" si="34"/>
        <v>35</v>
      </c>
      <c r="BG16" s="45"/>
      <c r="BH16" s="131" t="s">
        <v>166</v>
      </c>
      <c r="BI16" s="191">
        <f>SUM(BI106:BI111)</f>
        <v>304</v>
      </c>
      <c r="BJ16" s="191">
        <f>SUM(BJ106:BJ111)</f>
        <v>108</v>
      </c>
      <c r="BK16" s="191">
        <f>SUM(BK106:BK111)</f>
        <v>40</v>
      </c>
      <c r="BL16" s="194">
        <f>SUM(BL106:BL111)</f>
        <v>17</v>
      </c>
      <c r="BM16" s="49"/>
    </row>
    <row r="17" spans="1:65" ht="12" customHeight="1">
      <c r="A17" s="131" t="s">
        <v>167</v>
      </c>
      <c r="B17" s="191">
        <f>SUM(B113:B114)</f>
        <v>921</v>
      </c>
      <c r="C17" s="191">
        <f t="shared" ref="C17:U17" si="35">SUM(C113:C114)</f>
        <v>453</v>
      </c>
      <c r="D17" s="191">
        <f t="shared" si="35"/>
        <v>398</v>
      </c>
      <c r="E17" s="191">
        <f t="shared" si="35"/>
        <v>225</v>
      </c>
      <c r="F17" s="191">
        <f t="shared" si="35"/>
        <v>0</v>
      </c>
      <c r="G17" s="191">
        <f t="shared" si="35"/>
        <v>0</v>
      </c>
      <c r="H17" s="191">
        <f t="shared" si="35"/>
        <v>118</v>
      </c>
      <c r="I17" s="191">
        <f t="shared" si="35"/>
        <v>29</v>
      </c>
      <c r="J17" s="191">
        <f t="shared" si="35"/>
        <v>111</v>
      </c>
      <c r="K17" s="191">
        <f t="shared" si="35"/>
        <v>71</v>
      </c>
      <c r="L17" s="191">
        <f t="shared" si="35"/>
        <v>521</v>
      </c>
      <c r="M17" s="191">
        <f t="shared" si="35"/>
        <v>241</v>
      </c>
      <c r="N17" s="191">
        <f t="shared" si="35"/>
        <v>3</v>
      </c>
      <c r="O17" s="191">
        <f t="shared" si="35"/>
        <v>0</v>
      </c>
      <c r="P17" s="191">
        <f t="shared" si="35"/>
        <v>58</v>
      </c>
      <c r="Q17" s="191">
        <f t="shared" si="35"/>
        <v>17</v>
      </c>
      <c r="R17" s="191">
        <f t="shared" si="35"/>
        <v>0</v>
      </c>
      <c r="S17" s="191">
        <f t="shared" si="35"/>
        <v>0</v>
      </c>
      <c r="T17" s="191">
        <f t="shared" si="35"/>
        <v>2130</v>
      </c>
      <c r="U17" s="191">
        <f t="shared" si="35"/>
        <v>1036</v>
      </c>
      <c r="V17" s="45"/>
      <c r="W17" s="193" t="s">
        <v>167</v>
      </c>
      <c r="X17" s="191">
        <f t="shared" ref="X17:AQ17" si="36">SUM(X113:X114)</f>
        <v>13</v>
      </c>
      <c r="Y17" s="191">
        <f t="shared" si="36"/>
        <v>5</v>
      </c>
      <c r="Z17" s="191">
        <f t="shared" si="36"/>
        <v>7</v>
      </c>
      <c r="AA17" s="191">
        <f t="shared" si="36"/>
        <v>4</v>
      </c>
      <c r="AB17" s="191">
        <f t="shared" si="36"/>
        <v>0</v>
      </c>
      <c r="AC17" s="191">
        <f t="shared" si="36"/>
        <v>0</v>
      </c>
      <c r="AD17" s="191">
        <f t="shared" si="36"/>
        <v>1</v>
      </c>
      <c r="AE17" s="191">
        <f t="shared" si="36"/>
        <v>0</v>
      </c>
      <c r="AF17" s="191">
        <f t="shared" si="36"/>
        <v>2</v>
      </c>
      <c r="AG17" s="191">
        <f t="shared" si="36"/>
        <v>1</v>
      </c>
      <c r="AH17" s="191">
        <f t="shared" si="36"/>
        <v>61</v>
      </c>
      <c r="AI17" s="191">
        <f t="shared" si="36"/>
        <v>27</v>
      </c>
      <c r="AJ17" s="191">
        <f t="shared" si="36"/>
        <v>0</v>
      </c>
      <c r="AK17" s="191">
        <f t="shared" si="36"/>
        <v>0</v>
      </c>
      <c r="AL17" s="191">
        <f t="shared" si="36"/>
        <v>15</v>
      </c>
      <c r="AM17" s="191">
        <f t="shared" si="36"/>
        <v>4</v>
      </c>
      <c r="AN17" s="191">
        <f t="shared" si="36"/>
        <v>0</v>
      </c>
      <c r="AO17" s="191">
        <f t="shared" si="36"/>
        <v>0</v>
      </c>
      <c r="AP17" s="191">
        <f t="shared" si="36"/>
        <v>99</v>
      </c>
      <c r="AQ17" s="191">
        <f t="shared" si="36"/>
        <v>41</v>
      </c>
      <c r="AR17" s="45"/>
      <c r="AS17" s="145" t="s">
        <v>167</v>
      </c>
      <c r="AT17" s="191">
        <f t="shared" ref="AT17:BF17" si="37">SUM(AT113:AT114)</f>
        <v>16</v>
      </c>
      <c r="AU17" s="191">
        <f t="shared" si="37"/>
        <v>9</v>
      </c>
      <c r="AV17" s="191">
        <f t="shared" si="37"/>
        <v>0</v>
      </c>
      <c r="AW17" s="191">
        <f t="shared" si="37"/>
        <v>4</v>
      </c>
      <c r="AX17" s="191">
        <f t="shared" si="37"/>
        <v>2</v>
      </c>
      <c r="AY17" s="191">
        <f t="shared" si="37"/>
        <v>12</v>
      </c>
      <c r="AZ17" s="191">
        <f t="shared" si="37"/>
        <v>1</v>
      </c>
      <c r="BA17" s="191">
        <f t="shared" si="37"/>
        <v>4</v>
      </c>
      <c r="BB17" s="191">
        <f t="shared" si="37"/>
        <v>0</v>
      </c>
      <c r="BC17" s="191">
        <f t="shared" si="6"/>
        <v>48</v>
      </c>
      <c r="BD17" s="191">
        <f t="shared" si="37"/>
        <v>42</v>
      </c>
      <c r="BE17" s="191">
        <f t="shared" si="37"/>
        <v>5</v>
      </c>
      <c r="BF17" s="194">
        <f t="shared" si="37"/>
        <v>10</v>
      </c>
      <c r="BG17" s="45"/>
      <c r="BH17" s="131" t="s">
        <v>167</v>
      </c>
      <c r="BI17" s="191">
        <f>SUM(BI113:BI114)</f>
        <v>46</v>
      </c>
      <c r="BJ17" s="191">
        <f>SUM(BJ113:BJ114)</f>
        <v>12</v>
      </c>
      <c r="BK17" s="191">
        <f>SUM(BK113:BK114)</f>
        <v>70</v>
      </c>
      <c r="BL17" s="194">
        <f>SUM(BL113:BL114)</f>
        <v>23</v>
      </c>
      <c r="BM17" s="49"/>
    </row>
    <row r="18" spans="1:65" ht="12" customHeight="1">
      <c r="A18" s="131" t="s">
        <v>168</v>
      </c>
      <c r="B18" s="191">
        <f>SUM(B116:B120)</f>
        <v>2560</v>
      </c>
      <c r="C18" s="191">
        <f t="shared" ref="C18:U18" si="38">SUM(C116:C120)</f>
        <v>1355</v>
      </c>
      <c r="D18" s="191">
        <f t="shared" si="38"/>
        <v>1033</v>
      </c>
      <c r="E18" s="191">
        <f t="shared" si="38"/>
        <v>609</v>
      </c>
      <c r="F18" s="191">
        <f t="shared" si="38"/>
        <v>0</v>
      </c>
      <c r="G18" s="191">
        <f t="shared" si="38"/>
        <v>0</v>
      </c>
      <c r="H18" s="191">
        <f t="shared" si="38"/>
        <v>563</v>
      </c>
      <c r="I18" s="191">
        <f t="shared" si="38"/>
        <v>237</v>
      </c>
      <c r="J18" s="191">
        <f t="shared" si="38"/>
        <v>62</v>
      </c>
      <c r="K18" s="191">
        <f t="shared" si="38"/>
        <v>32</v>
      </c>
      <c r="L18" s="191">
        <f t="shared" si="38"/>
        <v>1778</v>
      </c>
      <c r="M18" s="191">
        <f t="shared" si="38"/>
        <v>991</v>
      </c>
      <c r="N18" s="191">
        <f t="shared" si="38"/>
        <v>0</v>
      </c>
      <c r="O18" s="191">
        <f t="shared" si="38"/>
        <v>0</v>
      </c>
      <c r="P18" s="191">
        <f t="shared" si="38"/>
        <v>470</v>
      </c>
      <c r="Q18" s="191">
        <f t="shared" si="38"/>
        <v>170</v>
      </c>
      <c r="R18" s="191">
        <f t="shared" si="38"/>
        <v>7</v>
      </c>
      <c r="S18" s="191">
        <f t="shared" si="38"/>
        <v>1</v>
      </c>
      <c r="T18" s="191">
        <f t="shared" si="38"/>
        <v>6473</v>
      </c>
      <c r="U18" s="191">
        <f t="shared" si="38"/>
        <v>3395</v>
      </c>
      <c r="V18" s="45"/>
      <c r="W18" s="193" t="s">
        <v>168</v>
      </c>
      <c r="X18" s="191">
        <f t="shared" ref="X18:AQ18" si="39">SUM(X116:X120)</f>
        <v>158</v>
      </c>
      <c r="Y18" s="191">
        <f t="shared" si="39"/>
        <v>82</v>
      </c>
      <c r="Z18" s="191">
        <f t="shared" si="39"/>
        <v>32</v>
      </c>
      <c r="AA18" s="191">
        <f t="shared" si="39"/>
        <v>17</v>
      </c>
      <c r="AB18" s="191">
        <f t="shared" si="39"/>
        <v>0</v>
      </c>
      <c r="AC18" s="191">
        <f t="shared" si="39"/>
        <v>0</v>
      </c>
      <c r="AD18" s="191">
        <f t="shared" si="39"/>
        <v>4</v>
      </c>
      <c r="AE18" s="191">
        <f t="shared" si="39"/>
        <v>2</v>
      </c>
      <c r="AF18" s="191">
        <f t="shared" si="39"/>
        <v>2</v>
      </c>
      <c r="AG18" s="191">
        <f t="shared" si="39"/>
        <v>0</v>
      </c>
      <c r="AH18" s="191">
        <f t="shared" si="39"/>
        <v>318</v>
      </c>
      <c r="AI18" s="191">
        <f t="shared" si="39"/>
        <v>174</v>
      </c>
      <c r="AJ18" s="191">
        <f t="shared" si="39"/>
        <v>0</v>
      </c>
      <c r="AK18" s="191">
        <f t="shared" si="39"/>
        <v>0</v>
      </c>
      <c r="AL18" s="191">
        <f t="shared" si="39"/>
        <v>52</v>
      </c>
      <c r="AM18" s="191">
        <f t="shared" si="39"/>
        <v>20</v>
      </c>
      <c r="AN18" s="191">
        <f t="shared" si="39"/>
        <v>2</v>
      </c>
      <c r="AO18" s="191">
        <f t="shared" si="39"/>
        <v>0</v>
      </c>
      <c r="AP18" s="191">
        <f t="shared" si="39"/>
        <v>568</v>
      </c>
      <c r="AQ18" s="191">
        <f t="shared" si="39"/>
        <v>295</v>
      </c>
      <c r="AR18" s="45"/>
      <c r="AS18" s="145" t="s">
        <v>168</v>
      </c>
      <c r="AT18" s="191">
        <f t="shared" ref="AT18:BF18" si="40">SUM(AT116:AT120)</f>
        <v>48</v>
      </c>
      <c r="AU18" s="191">
        <f t="shared" si="40"/>
        <v>30</v>
      </c>
      <c r="AV18" s="191">
        <f t="shared" si="40"/>
        <v>0</v>
      </c>
      <c r="AW18" s="191">
        <f t="shared" si="40"/>
        <v>21</v>
      </c>
      <c r="AX18" s="191">
        <f t="shared" si="40"/>
        <v>3</v>
      </c>
      <c r="AY18" s="191">
        <f t="shared" si="40"/>
        <v>35</v>
      </c>
      <c r="AZ18" s="191">
        <f t="shared" si="40"/>
        <v>0</v>
      </c>
      <c r="BA18" s="191">
        <f t="shared" si="40"/>
        <v>23</v>
      </c>
      <c r="BB18" s="191">
        <f t="shared" si="40"/>
        <v>8</v>
      </c>
      <c r="BC18" s="191">
        <f t="shared" si="6"/>
        <v>168</v>
      </c>
      <c r="BD18" s="191">
        <f t="shared" si="40"/>
        <v>143</v>
      </c>
      <c r="BE18" s="191">
        <f t="shared" si="40"/>
        <v>42</v>
      </c>
      <c r="BF18" s="194">
        <f t="shared" si="40"/>
        <v>31</v>
      </c>
      <c r="BG18" s="45"/>
      <c r="BH18" s="131" t="s">
        <v>168</v>
      </c>
      <c r="BI18" s="191">
        <f>SUM(BI116:BI120)</f>
        <v>281</v>
      </c>
      <c r="BJ18" s="191">
        <f>SUM(BJ116:BJ120)</f>
        <v>66</v>
      </c>
      <c r="BK18" s="191">
        <f>SUM(BK116:BK120)</f>
        <v>43</v>
      </c>
      <c r="BL18" s="194">
        <f>SUM(BL116:BL120)</f>
        <v>17</v>
      </c>
      <c r="BM18" s="49"/>
    </row>
    <row r="19" spans="1:65" ht="12" customHeight="1">
      <c r="A19" s="131" t="s">
        <v>169</v>
      </c>
      <c r="B19" s="191">
        <f>SUM(B122:B128)</f>
        <v>3208</v>
      </c>
      <c r="C19" s="191">
        <f t="shared" ref="C19:U19" si="41">SUM(C122:C128)</f>
        <v>1713</v>
      </c>
      <c r="D19" s="191">
        <f t="shared" si="41"/>
        <v>1575</v>
      </c>
      <c r="E19" s="191">
        <f t="shared" si="41"/>
        <v>829</v>
      </c>
      <c r="F19" s="191">
        <f t="shared" si="41"/>
        <v>7</v>
      </c>
      <c r="G19" s="191">
        <f t="shared" si="41"/>
        <v>1</v>
      </c>
      <c r="H19" s="191">
        <f t="shared" si="41"/>
        <v>127</v>
      </c>
      <c r="I19" s="191">
        <f t="shared" si="41"/>
        <v>50</v>
      </c>
      <c r="J19" s="191">
        <f t="shared" si="41"/>
        <v>923</v>
      </c>
      <c r="K19" s="191">
        <f t="shared" si="41"/>
        <v>442</v>
      </c>
      <c r="L19" s="191">
        <f t="shared" si="41"/>
        <v>2225</v>
      </c>
      <c r="M19" s="191">
        <f t="shared" si="41"/>
        <v>1241</v>
      </c>
      <c r="N19" s="191">
        <f t="shared" si="41"/>
        <v>58</v>
      </c>
      <c r="O19" s="191">
        <f t="shared" si="41"/>
        <v>23</v>
      </c>
      <c r="P19" s="191">
        <f t="shared" si="41"/>
        <v>228</v>
      </c>
      <c r="Q19" s="191">
        <f t="shared" si="41"/>
        <v>107</v>
      </c>
      <c r="R19" s="191">
        <f t="shared" si="41"/>
        <v>546</v>
      </c>
      <c r="S19" s="191">
        <f t="shared" si="41"/>
        <v>236</v>
      </c>
      <c r="T19" s="191">
        <f t="shared" si="41"/>
        <v>8897</v>
      </c>
      <c r="U19" s="191">
        <f t="shared" si="41"/>
        <v>4642</v>
      </c>
      <c r="V19" s="45"/>
      <c r="W19" s="193" t="s">
        <v>169</v>
      </c>
      <c r="X19" s="191">
        <f t="shared" ref="X19:AQ19" si="42">SUM(X122:X128)</f>
        <v>79</v>
      </c>
      <c r="Y19" s="191">
        <f t="shared" si="42"/>
        <v>45</v>
      </c>
      <c r="Z19" s="191">
        <f t="shared" si="42"/>
        <v>45</v>
      </c>
      <c r="AA19" s="191">
        <f t="shared" si="42"/>
        <v>28</v>
      </c>
      <c r="AB19" s="191">
        <f t="shared" si="42"/>
        <v>0</v>
      </c>
      <c r="AC19" s="191">
        <f t="shared" si="42"/>
        <v>0</v>
      </c>
      <c r="AD19" s="191">
        <f t="shared" si="42"/>
        <v>3</v>
      </c>
      <c r="AE19" s="191">
        <f t="shared" si="42"/>
        <v>1</v>
      </c>
      <c r="AF19" s="191">
        <f t="shared" si="42"/>
        <v>10</v>
      </c>
      <c r="AG19" s="191">
        <f t="shared" si="42"/>
        <v>6</v>
      </c>
      <c r="AH19" s="191">
        <f t="shared" si="42"/>
        <v>341</v>
      </c>
      <c r="AI19" s="191">
        <f t="shared" si="42"/>
        <v>188</v>
      </c>
      <c r="AJ19" s="191">
        <f t="shared" si="42"/>
        <v>5</v>
      </c>
      <c r="AK19" s="191">
        <f t="shared" si="42"/>
        <v>2</v>
      </c>
      <c r="AL19" s="191">
        <f t="shared" si="42"/>
        <v>48</v>
      </c>
      <c r="AM19" s="191">
        <f t="shared" si="42"/>
        <v>17</v>
      </c>
      <c r="AN19" s="191">
        <f t="shared" si="42"/>
        <v>67</v>
      </c>
      <c r="AO19" s="191">
        <f t="shared" si="42"/>
        <v>27</v>
      </c>
      <c r="AP19" s="191">
        <f t="shared" si="42"/>
        <v>598</v>
      </c>
      <c r="AQ19" s="191">
        <f t="shared" si="42"/>
        <v>314</v>
      </c>
      <c r="AR19" s="45"/>
      <c r="AS19" s="145" t="s">
        <v>169</v>
      </c>
      <c r="AT19" s="191">
        <f t="shared" ref="AT19:BF19" si="43">SUM(AT122:AT128)</f>
        <v>79</v>
      </c>
      <c r="AU19" s="191">
        <f t="shared" si="43"/>
        <v>45</v>
      </c>
      <c r="AV19" s="191">
        <f t="shared" si="43"/>
        <v>1</v>
      </c>
      <c r="AW19" s="191">
        <f t="shared" si="43"/>
        <v>5</v>
      </c>
      <c r="AX19" s="191">
        <f t="shared" si="43"/>
        <v>26</v>
      </c>
      <c r="AY19" s="191">
        <f t="shared" si="43"/>
        <v>49</v>
      </c>
      <c r="AZ19" s="191">
        <f t="shared" si="43"/>
        <v>5</v>
      </c>
      <c r="BA19" s="191">
        <f t="shared" si="43"/>
        <v>12</v>
      </c>
      <c r="BB19" s="191">
        <f t="shared" si="43"/>
        <v>16</v>
      </c>
      <c r="BC19" s="191">
        <f t="shared" si="6"/>
        <v>238</v>
      </c>
      <c r="BD19" s="191">
        <f t="shared" si="43"/>
        <v>237</v>
      </c>
      <c r="BE19" s="191">
        <f t="shared" si="43"/>
        <v>18</v>
      </c>
      <c r="BF19" s="194">
        <f t="shared" si="43"/>
        <v>45</v>
      </c>
      <c r="BG19" s="45"/>
      <c r="BH19" s="131" t="s">
        <v>169</v>
      </c>
      <c r="BI19" s="191">
        <f>SUM(BI122:BI128)</f>
        <v>418</v>
      </c>
      <c r="BJ19" s="191">
        <f>SUM(BJ122:BJ128)</f>
        <v>156</v>
      </c>
      <c r="BK19" s="191">
        <f>SUM(BK122:BK128)</f>
        <v>71</v>
      </c>
      <c r="BL19" s="194">
        <f>SUM(BL122:BL128)</f>
        <v>37</v>
      </c>
      <c r="BM19" s="49"/>
    </row>
    <row r="20" spans="1:65" ht="12" customHeight="1">
      <c r="A20" s="131" t="s">
        <v>170</v>
      </c>
      <c r="B20" s="191">
        <f>SUM(B130:B132)</f>
        <v>419</v>
      </c>
      <c r="C20" s="191">
        <f t="shared" ref="C20:U20" si="44">SUM(C130:C132)</f>
        <v>217</v>
      </c>
      <c r="D20" s="191">
        <f t="shared" si="44"/>
        <v>168</v>
      </c>
      <c r="E20" s="191">
        <f t="shared" si="44"/>
        <v>93</v>
      </c>
      <c r="F20" s="191">
        <f t="shared" si="44"/>
        <v>0</v>
      </c>
      <c r="G20" s="191">
        <f t="shared" si="44"/>
        <v>0</v>
      </c>
      <c r="H20" s="191">
        <f t="shared" si="44"/>
        <v>54</v>
      </c>
      <c r="I20" s="191">
        <f t="shared" si="44"/>
        <v>19</v>
      </c>
      <c r="J20" s="191">
        <f t="shared" si="44"/>
        <v>12</v>
      </c>
      <c r="K20" s="191">
        <f t="shared" si="44"/>
        <v>2</v>
      </c>
      <c r="L20" s="191">
        <f t="shared" si="44"/>
        <v>125</v>
      </c>
      <c r="M20" s="191">
        <f t="shared" si="44"/>
        <v>58</v>
      </c>
      <c r="N20" s="191">
        <f t="shared" si="44"/>
        <v>0</v>
      </c>
      <c r="O20" s="191">
        <f t="shared" si="44"/>
        <v>0</v>
      </c>
      <c r="P20" s="191">
        <f t="shared" si="44"/>
        <v>60</v>
      </c>
      <c r="Q20" s="191">
        <f t="shared" si="44"/>
        <v>36</v>
      </c>
      <c r="R20" s="191">
        <f t="shared" si="44"/>
        <v>12</v>
      </c>
      <c r="S20" s="191">
        <f t="shared" si="44"/>
        <v>2</v>
      </c>
      <c r="T20" s="191">
        <f t="shared" si="44"/>
        <v>850</v>
      </c>
      <c r="U20" s="191">
        <f t="shared" si="44"/>
        <v>427</v>
      </c>
      <c r="V20" s="45"/>
      <c r="W20" s="193" t="s">
        <v>170</v>
      </c>
      <c r="X20" s="191">
        <f t="shared" ref="X20:AQ20" si="45">SUM(X130:X132)</f>
        <v>8</v>
      </c>
      <c r="Y20" s="191">
        <f t="shared" si="45"/>
        <v>1</v>
      </c>
      <c r="Z20" s="191">
        <f t="shared" si="45"/>
        <v>3</v>
      </c>
      <c r="AA20" s="191">
        <f t="shared" si="45"/>
        <v>1</v>
      </c>
      <c r="AB20" s="191">
        <f t="shared" si="45"/>
        <v>0</v>
      </c>
      <c r="AC20" s="191">
        <f t="shared" si="45"/>
        <v>0</v>
      </c>
      <c r="AD20" s="191">
        <f t="shared" si="45"/>
        <v>3</v>
      </c>
      <c r="AE20" s="191">
        <f t="shared" si="45"/>
        <v>3</v>
      </c>
      <c r="AF20" s="191">
        <f t="shared" si="45"/>
        <v>0</v>
      </c>
      <c r="AG20" s="191">
        <f t="shared" si="45"/>
        <v>0</v>
      </c>
      <c r="AH20" s="191">
        <f t="shared" si="45"/>
        <v>14</v>
      </c>
      <c r="AI20" s="191">
        <f t="shared" si="45"/>
        <v>8</v>
      </c>
      <c r="AJ20" s="191">
        <f t="shared" si="45"/>
        <v>0</v>
      </c>
      <c r="AK20" s="191">
        <f t="shared" si="45"/>
        <v>0</v>
      </c>
      <c r="AL20" s="191">
        <f t="shared" si="45"/>
        <v>6</v>
      </c>
      <c r="AM20" s="191">
        <f t="shared" si="45"/>
        <v>2</v>
      </c>
      <c r="AN20" s="191">
        <f t="shared" si="45"/>
        <v>3</v>
      </c>
      <c r="AO20" s="191">
        <f t="shared" si="45"/>
        <v>0</v>
      </c>
      <c r="AP20" s="191">
        <f t="shared" si="45"/>
        <v>37</v>
      </c>
      <c r="AQ20" s="191">
        <f t="shared" si="45"/>
        <v>15</v>
      </c>
      <c r="AR20" s="45"/>
      <c r="AS20" s="145" t="s">
        <v>170</v>
      </c>
      <c r="AT20" s="191">
        <f t="shared" ref="AT20:BF20" si="46">SUM(AT130:AT132)</f>
        <v>8</v>
      </c>
      <c r="AU20" s="191">
        <f t="shared" si="46"/>
        <v>5</v>
      </c>
      <c r="AV20" s="191">
        <f t="shared" si="46"/>
        <v>0</v>
      </c>
      <c r="AW20" s="191">
        <f t="shared" si="46"/>
        <v>1</v>
      </c>
      <c r="AX20" s="191">
        <f t="shared" si="46"/>
        <v>1</v>
      </c>
      <c r="AY20" s="191">
        <f t="shared" si="46"/>
        <v>3</v>
      </c>
      <c r="AZ20" s="191">
        <f t="shared" si="46"/>
        <v>0</v>
      </c>
      <c r="BA20" s="191">
        <f t="shared" si="46"/>
        <v>1</v>
      </c>
      <c r="BB20" s="191">
        <f t="shared" si="46"/>
        <v>1</v>
      </c>
      <c r="BC20" s="191">
        <f t="shared" si="6"/>
        <v>20</v>
      </c>
      <c r="BD20" s="191">
        <f t="shared" si="46"/>
        <v>16</v>
      </c>
      <c r="BE20" s="191">
        <f t="shared" si="46"/>
        <v>4</v>
      </c>
      <c r="BF20" s="194">
        <f t="shared" si="46"/>
        <v>6</v>
      </c>
      <c r="BG20" s="45"/>
      <c r="BH20" s="131" t="s">
        <v>170</v>
      </c>
      <c r="BI20" s="191">
        <f>SUM(BI130:BI132)</f>
        <v>57</v>
      </c>
      <c r="BJ20" s="191">
        <f>SUM(BJ130:BJ132)</f>
        <v>18</v>
      </c>
      <c r="BK20" s="191">
        <f>SUM(BK130:BK132)</f>
        <v>11</v>
      </c>
      <c r="BL20" s="194">
        <f>SUM(BL130:BL132)</f>
        <v>0</v>
      </c>
      <c r="BM20" s="49"/>
    </row>
    <row r="21" spans="1:65" ht="12" customHeight="1">
      <c r="A21" s="131" t="s">
        <v>171</v>
      </c>
      <c r="B21" s="191">
        <f>SUM(B134:B136)</f>
        <v>2186</v>
      </c>
      <c r="C21" s="191">
        <f t="shared" ref="C21:U21" si="47">SUM(C134:C136)</f>
        <v>1100</v>
      </c>
      <c r="D21" s="191">
        <f t="shared" si="47"/>
        <v>856</v>
      </c>
      <c r="E21" s="191">
        <f t="shared" si="47"/>
        <v>535</v>
      </c>
      <c r="F21" s="191">
        <f t="shared" si="47"/>
        <v>0</v>
      </c>
      <c r="G21" s="191">
        <f t="shared" si="47"/>
        <v>0</v>
      </c>
      <c r="H21" s="191">
        <f t="shared" si="47"/>
        <v>211</v>
      </c>
      <c r="I21" s="191">
        <f t="shared" si="47"/>
        <v>43</v>
      </c>
      <c r="J21" s="191">
        <f t="shared" si="47"/>
        <v>599</v>
      </c>
      <c r="K21" s="191">
        <f t="shared" si="47"/>
        <v>272</v>
      </c>
      <c r="L21" s="191">
        <f t="shared" si="47"/>
        <v>1360</v>
      </c>
      <c r="M21" s="191">
        <f t="shared" si="47"/>
        <v>791</v>
      </c>
      <c r="N21" s="191">
        <f t="shared" si="47"/>
        <v>29</v>
      </c>
      <c r="O21" s="191">
        <f t="shared" si="47"/>
        <v>8</v>
      </c>
      <c r="P21" s="191">
        <f t="shared" si="47"/>
        <v>179</v>
      </c>
      <c r="Q21" s="191">
        <f t="shared" si="47"/>
        <v>69</v>
      </c>
      <c r="R21" s="191">
        <f t="shared" si="47"/>
        <v>148</v>
      </c>
      <c r="S21" s="191">
        <f t="shared" si="47"/>
        <v>54</v>
      </c>
      <c r="T21" s="191">
        <f t="shared" si="47"/>
        <v>5568</v>
      </c>
      <c r="U21" s="191">
        <f t="shared" si="47"/>
        <v>2872</v>
      </c>
      <c r="V21" s="45"/>
      <c r="W21" s="193" t="s">
        <v>171</v>
      </c>
      <c r="X21" s="191">
        <f t="shared" ref="X21:AQ21" si="48">SUM(X134:X136)</f>
        <v>55</v>
      </c>
      <c r="Y21" s="191">
        <f t="shared" si="48"/>
        <v>27</v>
      </c>
      <c r="Z21" s="191">
        <f t="shared" si="48"/>
        <v>16</v>
      </c>
      <c r="AA21" s="191">
        <f t="shared" si="48"/>
        <v>8</v>
      </c>
      <c r="AB21" s="191">
        <f t="shared" si="48"/>
        <v>0</v>
      </c>
      <c r="AC21" s="191">
        <f t="shared" si="48"/>
        <v>0</v>
      </c>
      <c r="AD21" s="191">
        <f t="shared" si="48"/>
        <v>2</v>
      </c>
      <c r="AE21" s="191">
        <f t="shared" si="48"/>
        <v>1</v>
      </c>
      <c r="AF21" s="191">
        <f t="shared" si="48"/>
        <v>18</v>
      </c>
      <c r="AG21" s="191">
        <f t="shared" si="48"/>
        <v>6</v>
      </c>
      <c r="AH21" s="191">
        <f t="shared" si="48"/>
        <v>145</v>
      </c>
      <c r="AI21" s="191">
        <f t="shared" si="48"/>
        <v>87</v>
      </c>
      <c r="AJ21" s="191">
        <f t="shared" si="48"/>
        <v>6</v>
      </c>
      <c r="AK21" s="191">
        <f t="shared" si="48"/>
        <v>3</v>
      </c>
      <c r="AL21" s="191">
        <f t="shared" si="48"/>
        <v>19</v>
      </c>
      <c r="AM21" s="191">
        <f t="shared" si="48"/>
        <v>4</v>
      </c>
      <c r="AN21" s="191">
        <f t="shared" si="48"/>
        <v>8</v>
      </c>
      <c r="AO21" s="191">
        <f t="shared" si="48"/>
        <v>3</v>
      </c>
      <c r="AP21" s="191">
        <f t="shared" si="48"/>
        <v>269</v>
      </c>
      <c r="AQ21" s="191">
        <f t="shared" si="48"/>
        <v>139</v>
      </c>
      <c r="AR21" s="45"/>
      <c r="AS21" s="145" t="s">
        <v>171</v>
      </c>
      <c r="AT21" s="191">
        <f t="shared" ref="AT21:BF21" si="49">SUM(AT134:AT136)</f>
        <v>50</v>
      </c>
      <c r="AU21" s="191">
        <f t="shared" si="49"/>
        <v>27</v>
      </c>
      <c r="AV21" s="191">
        <f t="shared" si="49"/>
        <v>0</v>
      </c>
      <c r="AW21" s="191">
        <f t="shared" si="49"/>
        <v>6</v>
      </c>
      <c r="AX21" s="191">
        <f t="shared" si="49"/>
        <v>19</v>
      </c>
      <c r="AY21" s="191">
        <f t="shared" si="49"/>
        <v>39</v>
      </c>
      <c r="AZ21" s="191">
        <f t="shared" si="49"/>
        <v>3</v>
      </c>
      <c r="BA21" s="191">
        <f t="shared" si="49"/>
        <v>13</v>
      </c>
      <c r="BB21" s="191">
        <f t="shared" si="49"/>
        <v>10</v>
      </c>
      <c r="BC21" s="191">
        <f t="shared" si="6"/>
        <v>167</v>
      </c>
      <c r="BD21" s="191">
        <f t="shared" si="49"/>
        <v>149</v>
      </c>
      <c r="BE21" s="191">
        <f t="shared" si="49"/>
        <v>13</v>
      </c>
      <c r="BF21" s="194">
        <f t="shared" si="49"/>
        <v>34</v>
      </c>
      <c r="BG21" s="45"/>
      <c r="BH21" s="131" t="s">
        <v>171</v>
      </c>
      <c r="BI21" s="191">
        <f>SUM(BI134:BI136)</f>
        <v>213</v>
      </c>
      <c r="BJ21" s="191">
        <f>SUM(BJ134:BJ136)</f>
        <v>88</v>
      </c>
      <c r="BK21" s="191">
        <f>SUM(BK134:BK136)</f>
        <v>30</v>
      </c>
      <c r="BL21" s="194">
        <f>SUM(BL134:BL136)</f>
        <v>19</v>
      </c>
      <c r="BM21" s="49"/>
    </row>
    <row r="22" spans="1:65" ht="12" customHeight="1">
      <c r="A22" s="131" t="s">
        <v>172</v>
      </c>
      <c r="B22" s="191">
        <f>SUM(B138:B142)</f>
        <v>115</v>
      </c>
      <c r="C22" s="191">
        <f t="shared" ref="C22:U22" si="50">SUM(C138:C142)</f>
        <v>55</v>
      </c>
      <c r="D22" s="191">
        <f t="shared" si="50"/>
        <v>58</v>
      </c>
      <c r="E22" s="191">
        <f t="shared" si="50"/>
        <v>29</v>
      </c>
      <c r="F22" s="191">
        <f t="shared" si="50"/>
        <v>0</v>
      </c>
      <c r="G22" s="191">
        <f t="shared" si="50"/>
        <v>0</v>
      </c>
      <c r="H22" s="191">
        <f t="shared" si="50"/>
        <v>0</v>
      </c>
      <c r="I22" s="191">
        <f t="shared" si="50"/>
        <v>0</v>
      </c>
      <c r="J22" s="191">
        <f t="shared" si="50"/>
        <v>0</v>
      </c>
      <c r="K22" s="191">
        <f t="shared" si="50"/>
        <v>0</v>
      </c>
      <c r="L22" s="191">
        <f t="shared" si="50"/>
        <v>56</v>
      </c>
      <c r="M22" s="191">
        <f t="shared" si="50"/>
        <v>27</v>
      </c>
      <c r="N22" s="191">
        <f t="shared" si="50"/>
        <v>0</v>
      </c>
      <c r="O22" s="191">
        <f t="shared" si="50"/>
        <v>0</v>
      </c>
      <c r="P22" s="191">
        <f t="shared" si="50"/>
        <v>11</v>
      </c>
      <c r="Q22" s="191">
        <f t="shared" si="50"/>
        <v>6</v>
      </c>
      <c r="R22" s="191">
        <f t="shared" si="50"/>
        <v>0</v>
      </c>
      <c r="S22" s="191">
        <f t="shared" si="50"/>
        <v>0</v>
      </c>
      <c r="T22" s="191">
        <f t="shared" si="50"/>
        <v>240</v>
      </c>
      <c r="U22" s="191">
        <f t="shared" si="50"/>
        <v>117</v>
      </c>
      <c r="V22" s="45"/>
      <c r="W22" s="193" t="s">
        <v>172</v>
      </c>
      <c r="X22" s="191">
        <f t="shared" ref="X22:AQ22" si="51">SUM(X138:X142)</f>
        <v>0</v>
      </c>
      <c r="Y22" s="191">
        <f t="shared" si="51"/>
        <v>0</v>
      </c>
      <c r="Z22" s="191">
        <f t="shared" si="51"/>
        <v>0</v>
      </c>
      <c r="AA22" s="191">
        <f t="shared" si="51"/>
        <v>0</v>
      </c>
      <c r="AB22" s="191">
        <f t="shared" si="51"/>
        <v>0</v>
      </c>
      <c r="AC22" s="191">
        <f t="shared" si="51"/>
        <v>0</v>
      </c>
      <c r="AD22" s="191">
        <f t="shared" si="51"/>
        <v>0</v>
      </c>
      <c r="AE22" s="191">
        <f t="shared" si="51"/>
        <v>0</v>
      </c>
      <c r="AF22" s="191">
        <f t="shared" si="51"/>
        <v>0</v>
      </c>
      <c r="AG22" s="191">
        <f t="shared" si="51"/>
        <v>0</v>
      </c>
      <c r="AH22" s="191">
        <f t="shared" si="51"/>
        <v>3</v>
      </c>
      <c r="AI22" s="191">
        <f t="shared" si="51"/>
        <v>2</v>
      </c>
      <c r="AJ22" s="191">
        <f t="shared" si="51"/>
        <v>0</v>
      </c>
      <c r="AK22" s="191">
        <f t="shared" si="51"/>
        <v>0</v>
      </c>
      <c r="AL22" s="191">
        <f t="shared" si="51"/>
        <v>1</v>
      </c>
      <c r="AM22" s="191">
        <f t="shared" si="51"/>
        <v>1</v>
      </c>
      <c r="AN22" s="191">
        <f t="shared" si="51"/>
        <v>0</v>
      </c>
      <c r="AO22" s="191">
        <f t="shared" si="51"/>
        <v>0</v>
      </c>
      <c r="AP22" s="191">
        <f t="shared" si="51"/>
        <v>4</v>
      </c>
      <c r="AQ22" s="191">
        <f t="shared" si="51"/>
        <v>3</v>
      </c>
      <c r="AR22" s="45"/>
      <c r="AS22" s="145" t="s">
        <v>172</v>
      </c>
      <c r="AT22" s="191">
        <f t="shared" ref="AT22:BE22" si="52">SUM(AT138:AT142)</f>
        <v>2</v>
      </c>
      <c r="AU22" s="191">
        <f t="shared" si="52"/>
        <v>1</v>
      </c>
      <c r="AV22" s="191">
        <f t="shared" si="52"/>
        <v>0</v>
      </c>
      <c r="AW22" s="191">
        <f t="shared" si="52"/>
        <v>0</v>
      </c>
      <c r="AX22" s="191">
        <f t="shared" si="52"/>
        <v>0</v>
      </c>
      <c r="AY22" s="191">
        <f t="shared" si="52"/>
        <v>2</v>
      </c>
      <c r="AZ22" s="191">
        <f t="shared" si="52"/>
        <v>0</v>
      </c>
      <c r="BA22" s="191">
        <f t="shared" si="52"/>
        <v>1</v>
      </c>
      <c r="BB22" s="191">
        <f t="shared" si="52"/>
        <v>0</v>
      </c>
      <c r="BC22" s="191">
        <f t="shared" si="6"/>
        <v>6</v>
      </c>
      <c r="BD22" s="191">
        <f t="shared" si="52"/>
        <v>7</v>
      </c>
      <c r="BE22" s="191">
        <f t="shared" si="52"/>
        <v>0</v>
      </c>
      <c r="BF22" s="194">
        <f>SUM(BF138:BF142)</f>
        <v>2</v>
      </c>
      <c r="BG22" s="45"/>
      <c r="BH22" s="131" t="s">
        <v>172</v>
      </c>
      <c r="BI22" s="191">
        <f>SUM(BI138:BI142)</f>
        <v>25</v>
      </c>
      <c r="BJ22" s="191">
        <f>SUM(BJ138:BJ142)</f>
        <v>10</v>
      </c>
      <c r="BK22" s="191">
        <f>SUM(BK138:BK142)</f>
        <v>6</v>
      </c>
      <c r="BL22" s="194">
        <f>SUM(BL138:BL142)</f>
        <v>3</v>
      </c>
      <c r="BM22" s="49"/>
    </row>
    <row r="23" spans="1:65" ht="12" customHeight="1">
      <c r="A23" s="131" t="s">
        <v>173</v>
      </c>
      <c r="B23" s="191">
        <f>SUM(B148:B152)</f>
        <v>847</v>
      </c>
      <c r="C23" s="191">
        <f t="shared" ref="C23:U23" si="53">SUM(C148:C152)</f>
        <v>428</v>
      </c>
      <c r="D23" s="191">
        <f t="shared" si="53"/>
        <v>486</v>
      </c>
      <c r="E23" s="191">
        <f t="shared" si="53"/>
        <v>273</v>
      </c>
      <c r="F23" s="191">
        <f t="shared" si="53"/>
        <v>0</v>
      </c>
      <c r="G23" s="191">
        <f t="shared" si="53"/>
        <v>0</v>
      </c>
      <c r="H23" s="191">
        <f t="shared" si="53"/>
        <v>49</v>
      </c>
      <c r="I23" s="191">
        <f t="shared" si="53"/>
        <v>10</v>
      </c>
      <c r="J23" s="191">
        <f t="shared" si="53"/>
        <v>152</v>
      </c>
      <c r="K23" s="191">
        <f t="shared" si="53"/>
        <v>43</v>
      </c>
      <c r="L23" s="191">
        <f t="shared" si="53"/>
        <v>613</v>
      </c>
      <c r="M23" s="191">
        <f t="shared" si="53"/>
        <v>300</v>
      </c>
      <c r="N23" s="191">
        <f t="shared" si="53"/>
        <v>0</v>
      </c>
      <c r="O23" s="191">
        <f t="shared" si="53"/>
        <v>0</v>
      </c>
      <c r="P23" s="191">
        <f t="shared" si="53"/>
        <v>38</v>
      </c>
      <c r="Q23" s="191">
        <f t="shared" si="53"/>
        <v>14</v>
      </c>
      <c r="R23" s="191">
        <f t="shared" si="53"/>
        <v>67</v>
      </c>
      <c r="S23" s="191">
        <f t="shared" si="53"/>
        <v>29</v>
      </c>
      <c r="T23" s="191">
        <f t="shared" si="53"/>
        <v>2252</v>
      </c>
      <c r="U23" s="191">
        <f t="shared" si="53"/>
        <v>1097</v>
      </c>
      <c r="V23" s="45"/>
      <c r="W23" s="193" t="s">
        <v>173</v>
      </c>
      <c r="X23" s="191">
        <f t="shared" ref="X23:AQ23" si="54">SUM(X148:X152)</f>
        <v>9</v>
      </c>
      <c r="Y23" s="191">
        <f t="shared" si="54"/>
        <v>4</v>
      </c>
      <c r="Z23" s="191">
        <f t="shared" si="54"/>
        <v>25</v>
      </c>
      <c r="AA23" s="191">
        <f t="shared" si="54"/>
        <v>10</v>
      </c>
      <c r="AB23" s="191">
        <f t="shared" si="54"/>
        <v>0</v>
      </c>
      <c r="AC23" s="191">
        <f t="shared" si="54"/>
        <v>0</v>
      </c>
      <c r="AD23" s="191">
        <f t="shared" si="54"/>
        <v>1</v>
      </c>
      <c r="AE23" s="191">
        <f t="shared" si="54"/>
        <v>0</v>
      </c>
      <c r="AF23" s="191">
        <f t="shared" si="54"/>
        <v>0</v>
      </c>
      <c r="AG23" s="191">
        <f t="shared" si="54"/>
        <v>0</v>
      </c>
      <c r="AH23" s="191">
        <f t="shared" si="54"/>
        <v>138</v>
      </c>
      <c r="AI23" s="191">
        <f t="shared" si="54"/>
        <v>57</v>
      </c>
      <c r="AJ23" s="191">
        <f t="shared" si="54"/>
        <v>0</v>
      </c>
      <c r="AK23" s="191">
        <f t="shared" si="54"/>
        <v>0</v>
      </c>
      <c r="AL23" s="191">
        <f t="shared" si="54"/>
        <v>3</v>
      </c>
      <c r="AM23" s="191">
        <f t="shared" si="54"/>
        <v>2</v>
      </c>
      <c r="AN23" s="191">
        <f t="shared" si="54"/>
        <v>0</v>
      </c>
      <c r="AO23" s="191">
        <f t="shared" si="54"/>
        <v>0</v>
      </c>
      <c r="AP23" s="191">
        <f t="shared" si="54"/>
        <v>176</v>
      </c>
      <c r="AQ23" s="191">
        <f t="shared" si="54"/>
        <v>73</v>
      </c>
      <c r="AR23" s="45"/>
      <c r="AS23" s="145" t="s">
        <v>173</v>
      </c>
      <c r="AT23" s="191">
        <f t="shared" ref="AT23:BF23" si="55">SUM(AT148:AT152)</f>
        <v>19</v>
      </c>
      <c r="AU23" s="191">
        <f t="shared" si="55"/>
        <v>14</v>
      </c>
      <c r="AV23" s="191">
        <f t="shared" si="55"/>
        <v>0</v>
      </c>
      <c r="AW23" s="191">
        <f t="shared" si="55"/>
        <v>3</v>
      </c>
      <c r="AX23" s="191">
        <f t="shared" si="55"/>
        <v>5</v>
      </c>
      <c r="AY23" s="191">
        <f t="shared" si="55"/>
        <v>14</v>
      </c>
      <c r="AZ23" s="191">
        <f t="shared" si="55"/>
        <v>0</v>
      </c>
      <c r="BA23" s="191">
        <f t="shared" si="55"/>
        <v>4</v>
      </c>
      <c r="BB23" s="191">
        <f t="shared" si="55"/>
        <v>2</v>
      </c>
      <c r="BC23" s="191">
        <f t="shared" si="6"/>
        <v>61</v>
      </c>
      <c r="BD23" s="191">
        <f t="shared" si="55"/>
        <v>55</v>
      </c>
      <c r="BE23" s="191">
        <f t="shared" si="55"/>
        <v>67</v>
      </c>
      <c r="BF23" s="194">
        <f t="shared" si="55"/>
        <v>13</v>
      </c>
      <c r="BG23" s="45"/>
      <c r="BH23" s="131" t="s">
        <v>173</v>
      </c>
      <c r="BI23" s="191">
        <f>SUM(BI148:BI152)</f>
        <v>82</v>
      </c>
      <c r="BJ23" s="191">
        <f>SUM(BJ148:BJ152)</f>
        <v>20</v>
      </c>
      <c r="BK23" s="191">
        <f>SUM(BK148:BK152)</f>
        <v>6</v>
      </c>
      <c r="BL23" s="194">
        <f>SUM(BL148:BL152)</f>
        <v>4</v>
      </c>
      <c r="BM23" s="49"/>
    </row>
    <row r="24" spans="1:65" ht="12" customHeight="1">
      <c r="A24" s="131" t="s">
        <v>174</v>
      </c>
      <c r="B24" s="191">
        <f>SUM(B154:B157)</f>
        <v>3839</v>
      </c>
      <c r="C24" s="191">
        <f t="shared" ref="C24:U24" si="56">SUM(C154:C157)</f>
        <v>1732</v>
      </c>
      <c r="D24" s="191">
        <f t="shared" si="56"/>
        <v>1489</v>
      </c>
      <c r="E24" s="191">
        <f t="shared" si="56"/>
        <v>733</v>
      </c>
      <c r="F24" s="191">
        <f t="shared" si="56"/>
        <v>0</v>
      </c>
      <c r="G24" s="191">
        <f t="shared" si="56"/>
        <v>0</v>
      </c>
      <c r="H24" s="191">
        <f t="shared" si="56"/>
        <v>647</v>
      </c>
      <c r="I24" s="191">
        <f t="shared" si="56"/>
        <v>223</v>
      </c>
      <c r="J24" s="191">
        <f t="shared" si="56"/>
        <v>199</v>
      </c>
      <c r="K24" s="191">
        <f t="shared" si="56"/>
        <v>60</v>
      </c>
      <c r="L24" s="191">
        <f t="shared" si="56"/>
        <v>2756</v>
      </c>
      <c r="M24" s="191">
        <f t="shared" si="56"/>
        <v>1197</v>
      </c>
      <c r="N24" s="191">
        <f t="shared" si="56"/>
        <v>12</v>
      </c>
      <c r="O24" s="191">
        <f t="shared" si="56"/>
        <v>1</v>
      </c>
      <c r="P24" s="191">
        <f t="shared" si="56"/>
        <v>321</v>
      </c>
      <c r="Q24" s="191">
        <f t="shared" si="56"/>
        <v>90</v>
      </c>
      <c r="R24" s="191">
        <f t="shared" si="56"/>
        <v>29</v>
      </c>
      <c r="S24" s="191">
        <f t="shared" si="56"/>
        <v>10</v>
      </c>
      <c r="T24" s="191">
        <f t="shared" si="56"/>
        <v>9292</v>
      </c>
      <c r="U24" s="191">
        <f t="shared" si="56"/>
        <v>4046</v>
      </c>
      <c r="V24" s="45"/>
      <c r="W24" s="193" t="s">
        <v>174</v>
      </c>
      <c r="X24" s="191">
        <f t="shared" ref="X24:AQ24" si="57">SUM(X154:X157)</f>
        <v>105</v>
      </c>
      <c r="Y24" s="191">
        <f t="shared" si="57"/>
        <v>49</v>
      </c>
      <c r="Z24" s="191">
        <f t="shared" si="57"/>
        <v>66</v>
      </c>
      <c r="AA24" s="191">
        <f t="shared" si="57"/>
        <v>35</v>
      </c>
      <c r="AB24" s="191">
        <f t="shared" si="57"/>
        <v>0</v>
      </c>
      <c r="AC24" s="191">
        <f t="shared" si="57"/>
        <v>0</v>
      </c>
      <c r="AD24" s="191">
        <f t="shared" si="57"/>
        <v>20</v>
      </c>
      <c r="AE24" s="191">
        <f t="shared" si="57"/>
        <v>11</v>
      </c>
      <c r="AF24" s="191">
        <f t="shared" si="57"/>
        <v>1</v>
      </c>
      <c r="AG24" s="191">
        <f t="shared" si="57"/>
        <v>1</v>
      </c>
      <c r="AH24" s="191">
        <f t="shared" si="57"/>
        <v>411</v>
      </c>
      <c r="AI24" s="191">
        <f t="shared" si="57"/>
        <v>157</v>
      </c>
      <c r="AJ24" s="191">
        <f t="shared" si="57"/>
        <v>6</v>
      </c>
      <c r="AK24" s="191">
        <f t="shared" si="57"/>
        <v>1</v>
      </c>
      <c r="AL24" s="191">
        <f t="shared" si="57"/>
        <v>55</v>
      </c>
      <c r="AM24" s="191">
        <f t="shared" si="57"/>
        <v>11</v>
      </c>
      <c r="AN24" s="191">
        <f t="shared" si="57"/>
        <v>5</v>
      </c>
      <c r="AO24" s="191">
        <f t="shared" si="57"/>
        <v>2</v>
      </c>
      <c r="AP24" s="191">
        <f t="shared" si="57"/>
        <v>669</v>
      </c>
      <c r="AQ24" s="191">
        <f t="shared" si="57"/>
        <v>267</v>
      </c>
      <c r="AR24" s="45"/>
      <c r="AS24" s="145" t="s">
        <v>174</v>
      </c>
      <c r="AT24" s="191">
        <f t="shared" ref="AT24:BF24" si="58">SUM(AT154:AT157)</f>
        <v>49</v>
      </c>
      <c r="AU24" s="191">
        <f t="shared" si="58"/>
        <v>29</v>
      </c>
      <c r="AV24" s="191">
        <f t="shared" si="58"/>
        <v>0</v>
      </c>
      <c r="AW24" s="191">
        <f t="shared" si="58"/>
        <v>15</v>
      </c>
      <c r="AX24" s="191">
        <f t="shared" si="58"/>
        <v>4</v>
      </c>
      <c r="AY24" s="191">
        <f t="shared" si="58"/>
        <v>35</v>
      </c>
      <c r="AZ24" s="191">
        <f t="shared" si="58"/>
        <v>1</v>
      </c>
      <c r="BA24" s="191">
        <f t="shared" si="58"/>
        <v>10</v>
      </c>
      <c r="BB24" s="191">
        <f t="shared" si="58"/>
        <v>1</v>
      </c>
      <c r="BC24" s="191">
        <f t="shared" si="6"/>
        <v>144</v>
      </c>
      <c r="BD24" s="191">
        <f t="shared" si="58"/>
        <v>146</v>
      </c>
      <c r="BE24" s="191">
        <f t="shared" si="58"/>
        <v>33</v>
      </c>
      <c r="BF24" s="194">
        <f t="shared" si="58"/>
        <v>31</v>
      </c>
      <c r="BG24" s="45"/>
      <c r="BH24" s="131" t="s">
        <v>174</v>
      </c>
      <c r="BI24" s="191">
        <f>SUM(BI154:BI157)</f>
        <v>244</v>
      </c>
      <c r="BJ24" s="191">
        <f>SUM(BJ154:BJ157)</f>
        <v>29</v>
      </c>
      <c r="BK24" s="191">
        <f>SUM(BK154:BK157)</f>
        <v>25</v>
      </c>
      <c r="BL24" s="194">
        <f>SUM(BL154:BL157)</f>
        <v>7</v>
      </c>
      <c r="BM24" s="49"/>
    </row>
    <row r="25" spans="1:65" ht="12" customHeight="1">
      <c r="A25" s="131" t="s">
        <v>175</v>
      </c>
      <c r="B25" s="191">
        <f>SUM(B159:B165)</f>
        <v>2841</v>
      </c>
      <c r="C25" s="191">
        <f t="shared" ref="C25:U25" si="59">SUM(C159:C165)</f>
        <v>1341</v>
      </c>
      <c r="D25" s="191">
        <f t="shared" si="59"/>
        <v>1503</v>
      </c>
      <c r="E25" s="191">
        <f t="shared" si="59"/>
        <v>737</v>
      </c>
      <c r="F25" s="191">
        <f t="shared" si="59"/>
        <v>0</v>
      </c>
      <c r="G25" s="191">
        <f t="shared" si="59"/>
        <v>0</v>
      </c>
      <c r="H25" s="191">
        <f t="shared" si="59"/>
        <v>397</v>
      </c>
      <c r="I25" s="191">
        <f t="shared" si="59"/>
        <v>148</v>
      </c>
      <c r="J25" s="191">
        <f t="shared" si="59"/>
        <v>207</v>
      </c>
      <c r="K25" s="191">
        <f t="shared" si="59"/>
        <v>99</v>
      </c>
      <c r="L25" s="191">
        <f t="shared" si="59"/>
        <v>1665</v>
      </c>
      <c r="M25" s="191">
        <f t="shared" si="59"/>
        <v>828</v>
      </c>
      <c r="N25" s="191">
        <f t="shared" si="59"/>
        <v>108</v>
      </c>
      <c r="O25" s="191">
        <f t="shared" si="59"/>
        <v>51</v>
      </c>
      <c r="P25" s="191">
        <f t="shared" si="59"/>
        <v>353</v>
      </c>
      <c r="Q25" s="191">
        <f t="shared" si="59"/>
        <v>100</v>
      </c>
      <c r="R25" s="191">
        <f t="shared" si="59"/>
        <v>0</v>
      </c>
      <c r="S25" s="191">
        <f t="shared" si="59"/>
        <v>0</v>
      </c>
      <c r="T25" s="191">
        <f t="shared" si="59"/>
        <v>7074</v>
      </c>
      <c r="U25" s="191">
        <f t="shared" si="59"/>
        <v>3304</v>
      </c>
      <c r="V25" s="45"/>
      <c r="W25" s="193" t="s">
        <v>175</v>
      </c>
      <c r="X25" s="191">
        <f t="shared" ref="X25:AQ25" si="60">SUM(X159:X165)</f>
        <v>55</v>
      </c>
      <c r="Y25" s="191">
        <f t="shared" si="60"/>
        <v>27</v>
      </c>
      <c r="Z25" s="191">
        <f t="shared" si="60"/>
        <v>26</v>
      </c>
      <c r="AA25" s="191">
        <f t="shared" si="60"/>
        <v>12</v>
      </c>
      <c r="AB25" s="191">
        <f t="shared" si="60"/>
        <v>0</v>
      </c>
      <c r="AC25" s="191">
        <f t="shared" si="60"/>
        <v>0</v>
      </c>
      <c r="AD25" s="191">
        <f t="shared" si="60"/>
        <v>6</v>
      </c>
      <c r="AE25" s="191">
        <f t="shared" si="60"/>
        <v>2</v>
      </c>
      <c r="AF25" s="191">
        <f t="shared" si="60"/>
        <v>4</v>
      </c>
      <c r="AG25" s="191">
        <f t="shared" si="60"/>
        <v>2</v>
      </c>
      <c r="AH25" s="191">
        <f t="shared" si="60"/>
        <v>310</v>
      </c>
      <c r="AI25" s="191">
        <f t="shared" si="60"/>
        <v>138</v>
      </c>
      <c r="AJ25" s="191">
        <f t="shared" si="60"/>
        <v>0</v>
      </c>
      <c r="AK25" s="191">
        <f t="shared" si="60"/>
        <v>0</v>
      </c>
      <c r="AL25" s="191">
        <f t="shared" si="60"/>
        <v>27</v>
      </c>
      <c r="AM25" s="191">
        <f t="shared" si="60"/>
        <v>4</v>
      </c>
      <c r="AN25" s="191">
        <f t="shared" si="60"/>
        <v>0</v>
      </c>
      <c r="AO25" s="191">
        <f t="shared" si="60"/>
        <v>0</v>
      </c>
      <c r="AP25" s="191">
        <f t="shared" si="60"/>
        <v>428</v>
      </c>
      <c r="AQ25" s="191">
        <f t="shared" si="60"/>
        <v>185</v>
      </c>
      <c r="AR25" s="45"/>
      <c r="AS25" s="145" t="s">
        <v>175</v>
      </c>
      <c r="AT25" s="191">
        <f t="shared" ref="AT25:BF25" si="61">SUM(AT159:AT165)</f>
        <v>47</v>
      </c>
      <c r="AU25" s="191">
        <f t="shared" si="61"/>
        <v>27</v>
      </c>
      <c r="AV25" s="191">
        <f t="shared" si="61"/>
        <v>0</v>
      </c>
      <c r="AW25" s="191">
        <f t="shared" si="61"/>
        <v>9</v>
      </c>
      <c r="AX25" s="191">
        <f t="shared" si="61"/>
        <v>7</v>
      </c>
      <c r="AY25" s="191">
        <f t="shared" si="61"/>
        <v>30</v>
      </c>
      <c r="AZ25" s="191">
        <f t="shared" si="61"/>
        <v>0</v>
      </c>
      <c r="BA25" s="191">
        <f t="shared" si="61"/>
        <v>12</v>
      </c>
      <c r="BB25" s="191">
        <f t="shared" si="61"/>
        <v>0</v>
      </c>
      <c r="BC25" s="191">
        <f t="shared" si="6"/>
        <v>132</v>
      </c>
      <c r="BD25" s="191">
        <f t="shared" si="61"/>
        <v>115</v>
      </c>
      <c r="BE25" s="191">
        <f t="shared" si="61"/>
        <v>18</v>
      </c>
      <c r="BF25" s="194">
        <f t="shared" si="61"/>
        <v>23</v>
      </c>
      <c r="BG25" s="45"/>
      <c r="BH25" s="131" t="s">
        <v>175</v>
      </c>
      <c r="BI25" s="191">
        <f>SUM(BI159:BI165)</f>
        <v>177</v>
      </c>
      <c r="BJ25" s="191">
        <f>SUM(BJ159:BJ165)</f>
        <v>44</v>
      </c>
      <c r="BK25" s="191">
        <f>SUM(BK159:BK165)</f>
        <v>30</v>
      </c>
      <c r="BL25" s="194">
        <f>SUM(BL159:BL165)</f>
        <v>7</v>
      </c>
      <c r="BM25" s="49"/>
    </row>
    <row r="26" spans="1:65" ht="12" customHeight="1">
      <c r="A26" s="131" t="s">
        <v>211</v>
      </c>
      <c r="B26" s="191">
        <f>SUM(B167:B173)</f>
        <v>5088</v>
      </c>
      <c r="C26" s="191">
        <f t="shared" ref="C26:U26" si="62">SUM(C167:C173)</f>
        <v>2732</v>
      </c>
      <c r="D26" s="191">
        <f t="shared" si="62"/>
        <v>2782</v>
      </c>
      <c r="E26" s="191">
        <f t="shared" si="62"/>
        <v>1598</v>
      </c>
      <c r="F26" s="191">
        <f t="shared" si="62"/>
        <v>153</v>
      </c>
      <c r="G26" s="191">
        <f t="shared" si="62"/>
        <v>65</v>
      </c>
      <c r="H26" s="191">
        <f t="shared" si="62"/>
        <v>535</v>
      </c>
      <c r="I26" s="191">
        <f t="shared" si="62"/>
        <v>249</v>
      </c>
      <c r="J26" s="191">
        <f t="shared" si="62"/>
        <v>690</v>
      </c>
      <c r="K26" s="191">
        <f t="shared" si="62"/>
        <v>341</v>
      </c>
      <c r="L26" s="191">
        <f t="shared" si="62"/>
        <v>3150</v>
      </c>
      <c r="M26" s="191">
        <f t="shared" si="62"/>
        <v>1688</v>
      </c>
      <c r="N26" s="191">
        <f t="shared" si="62"/>
        <v>100</v>
      </c>
      <c r="O26" s="191">
        <f t="shared" si="62"/>
        <v>37</v>
      </c>
      <c r="P26" s="191">
        <f t="shared" si="62"/>
        <v>547</v>
      </c>
      <c r="Q26" s="191">
        <f t="shared" si="62"/>
        <v>217</v>
      </c>
      <c r="R26" s="191">
        <f t="shared" si="62"/>
        <v>100</v>
      </c>
      <c r="S26" s="191">
        <f t="shared" si="62"/>
        <v>37</v>
      </c>
      <c r="T26" s="191">
        <f t="shared" si="62"/>
        <v>13145</v>
      </c>
      <c r="U26" s="191">
        <f t="shared" si="62"/>
        <v>6964</v>
      </c>
      <c r="V26" s="45"/>
      <c r="W26" s="193" t="s">
        <v>211</v>
      </c>
      <c r="X26" s="191">
        <f t="shared" ref="X26:AQ26" si="63">SUM(X167:X173)</f>
        <v>163</v>
      </c>
      <c r="Y26" s="191">
        <f t="shared" si="63"/>
        <v>84</v>
      </c>
      <c r="Z26" s="191">
        <f t="shared" si="63"/>
        <v>59</v>
      </c>
      <c r="AA26" s="191">
        <f t="shared" si="63"/>
        <v>31</v>
      </c>
      <c r="AB26" s="191">
        <f t="shared" si="63"/>
        <v>1</v>
      </c>
      <c r="AC26" s="191">
        <f t="shared" si="63"/>
        <v>0</v>
      </c>
      <c r="AD26" s="191">
        <f t="shared" si="63"/>
        <v>6</v>
      </c>
      <c r="AE26" s="191">
        <f t="shared" si="63"/>
        <v>4</v>
      </c>
      <c r="AF26" s="191">
        <f t="shared" si="63"/>
        <v>19</v>
      </c>
      <c r="AG26" s="191">
        <f t="shared" si="63"/>
        <v>9</v>
      </c>
      <c r="AH26" s="191">
        <f t="shared" si="63"/>
        <v>423</v>
      </c>
      <c r="AI26" s="191">
        <f t="shared" si="63"/>
        <v>209</v>
      </c>
      <c r="AJ26" s="191">
        <f t="shared" si="63"/>
        <v>10</v>
      </c>
      <c r="AK26" s="191">
        <f t="shared" si="63"/>
        <v>1</v>
      </c>
      <c r="AL26" s="191">
        <f t="shared" si="63"/>
        <v>84</v>
      </c>
      <c r="AM26" s="191">
        <f t="shared" si="63"/>
        <v>31</v>
      </c>
      <c r="AN26" s="191">
        <f t="shared" si="63"/>
        <v>32</v>
      </c>
      <c r="AO26" s="191">
        <f t="shared" si="63"/>
        <v>9</v>
      </c>
      <c r="AP26" s="191">
        <f t="shared" si="63"/>
        <v>797</v>
      </c>
      <c r="AQ26" s="191">
        <f t="shared" si="63"/>
        <v>378</v>
      </c>
      <c r="AR26" s="45"/>
      <c r="AS26" s="145" t="s">
        <v>211</v>
      </c>
      <c r="AT26" s="191">
        <f t="shared" ref="AT26:BF26" si="64">SUM(AT167:AT173)</f>
        <v>123</v>
      </c>
      <c r="AU26" s="191">
        <f t="shared" si="64"/>
        <v>75</v>
      </c>
      <c r="AV26" s="191">
        <f t="shared" si="64"/>
        <v>5</v>
      </c>
      <c r="AW26" s="191">
        <f t="shared" si="64"/>
        <v>14</v>
      </c>
      <c r="AX26" s="191">
        <f t="shared" si="64"/>
        <v>22</v>
      </c>
      <c r="AY26" s="191">
        <f t="shared" si="64"/>
        <v>83</v>
      </c>
      <c r="AZ26" s="191">
        <f t="shared" si="64"/>
        <v>7</v>
      </c>
      <c r="BA26" s="191">
        <f t="shared" si="64"/>
        <v>30</v>
      </c>
      <c r="BB26" s="191">
        <f t="shared" si="64"/>
        <v>39</v>
      </c>
      <c r="BC26" s="191">
        <f t="shared" si="6"/>
        <v>398</v>
      </c>
      <c r="BD26" s="191">
        <f t="shared" si="64"/>
        <v>311</v>
      </c>
      <c r="BE26" s="191">
        <f t="shared" si="64"/>
        <v>33</v>
      </c>
      <c r="BF26" s="194">
        <f t="shared" si="64"/>
        <v>86</v>
      </c>
      <c r="BG26" s="45"/>
      <c r="BH26" s="131" t="s">
        <v>211</v>
      </c>
      <c r="BI26" s="191">
        <f>SUM(BI167:BI173)</f>
        <v>738</v>
      </c>
      <c r="BJ26" s="191">
        <f>SUM(BJ167:BJ173)</f>
        <v>275</v>
      </c>
      <c r="BK26" s="191">
        <f>SUM(BK167:BK173)</f>
        <v>110</v>
      </c>
      <c r="BL26" s="194">
        <f>SUM(BL167:BL173)</f>
        <v>44</v>
      </c>
      <c r="BM26" s="49"/>
    </row>
    <row r="27" spans="1:65" ht="12" customHeight="1">
      <c r="A27" s="131" t="s">
        <v>177</v>
      </c>
      <c r="B27" s="191">
        <f>SUM(B175:B180)</f>
        <v>708</v>
      </c>
      <c r="C27" s="191">
        <f t="shared" ref="C27:U27" si="65">SUM(C175:C180)</f>
        <v>344</v>
      </c>
      <c r="D27" s="191">
        <f t="shared" si="65"/>
        <v>286</v>
      </c>
      <c r="E27" s="191">
        <f t="shared" si="65"/>
        <v>153</v>
      </c>
      <c r="F27" s="191">
        <f t="shared" si="65"/>
        <v>16</v>
      </c>
      <c r="G27" s="191">
        <f t="shared" si="65"/>
        <v>7</v>
      </c>
      <c r="H27" s="191">
        <f t="shared" si="65"/>
        <v>47</v>
      </c>
      <c r="I27" s="191">
        <f t="shared" si="65"/>
        <v>22</v>
      </c>
      <c r="J27" s="191">
        <f t="shared" si="65"/>
        <v>181</v>
      </c>
      <c r="K27" s="191">
        <f t="shared" si="65"/>
        <v>73</v>
      </c>
      <c r="L27" s="191">
        <f t="shared" si="65"/>
        <v>555</v>
      </c>
      <c r="M27" s="191">
        <f t="shared" si="65"/>
        <v>284</v>
      </c>
      <c r="N27" s="191">
        <f t="shared" si="65"/>
        <v>0</v>
      </c>
      <c r="O27" s="191">
        <f t="shared" si="65"/>
        <v>0</v>
      </c>
      <c r="P27" s="191">
        <f t="shared" si="65"/>
        <v>30</v>
      </c>
      <c r="Q27" s="191">
        <f t="shared" si="65"/>
        <v>9</v>
      </c>
      <c r="R27" s="191">
        <f t="shared" si="65"/>
        <v>77</v>
      </c>
      <c r="S27" s="191">
        <f t="shared" si="65"/>
        <v>29</v>
      </c>
      <c r="T27" s="191">
        <f t="shared" si="65"/>
        <v>1900</v>
      </c>
      <c r="U27" s="191">
        <f t="shared" si="65"/>
        <v>921</v>
      </c>
      <c r="V27" s="45"/>
      <c r="W27" s="193" t="s">
        <v>177</v>
      </c>
      <c r="X27" s="191">
        <f t="shared" ref="X27:AQ27" si="66">SUM(X175:X180)</f>
        <v>23</v>
      </c>
      <c r="Y27" s="191">
        <f t="shared" si="66"/>
        <v>10</v>
      </c>
      <c r="Z27" s="191">
        <f t="shared" si="66"/>
        <v>8</v>
      </c>
      <c r="AA27" s="191">
        <f t="shared" si="66"/>
        <v>4</v>
      </c>
      <c r="AB27" s="191">
        <f t="shared" si="66"/>
        <v>0</v>
      </c>
      <c r="AC27" s="191">
        <f t="shared" si="66"/>
        <v>0</v>
      </c>
      <c r="AD27" s="191">
        <f t="shared" si="66"/>
        <v>0</v>
      </c>
      <c r="AE27" s="191">
        <f t="shared" si="66"/>
        <v>0</v>
      </c>
      <c r="AF27" s="191">
        <f t="shared" si="66"/>
        <v>5</v>
      </c>
      <c r="AG27" s="191">
        <f t="shared" si="66"/>
        <v>2</v>
      </c>
      <c r="AH27" s="191">
        <f t="shared" si="66"/>
        <v>61</v>
      </c>
      <c r="AI27" s="191">
        <f t="shared" si="66"/>
        <v>38</v>
      </c>
      <c r="AJ27" s="191">
        <f t="shared" si="66"/>
        <v>0</v>
      </c>
      <c r="AK27" s="191">
        <f t="shared" si="66"/>
        <v>0</v>
      </c>
      <c r="AL27" s="191">
        <f t="shared" si="66"/>
        <v>0</v>
      </c>
      <c r="AM27" s="191">
        <f t="shared" si="66"/>
        <v>0</v>
      </c>
      <c r="AN27" s="191">
        <f t="shared" si="66"/>
        <v>4</v>
      </c>
      <c r="AO27" s="191">
        <f t="shared" si="66"/>
        <v>1</v>
      </c>
      <c r="AP27" s="191">
        <f t="shared" si="66"/>
        <v>101</v>
      </c>
      <c r="AQ27" s="191">
        <f t="shared" si="66"/>
        <v>55</v>
      </c>
      <c r="AR27" s="45"/>
      <c r="AS27" s="145" t="s">
        <v>177</v>
      </c>
      <c r="AT27" s="191">
        <f t="shared" ref="AT27:BF27" si="67">SUM(AT175:AT180)</f>
        <v>14</v>
      </c>
      <c r="AU27" s="191">
        <f t="shared" si="67"/>
        <v>9</v>
      </c>
      <c r="AV27" s="191">
        <f t="shared" si="67"/>
        <v>1</v>
      </c>
      <c r="AW27" s="191">
        <f t="shared" si="67"/>
        <v>1</v>
      </c>
      <c r="AX27" s="191">
        <f t="shared" si="67"/>
        <v>4</v>
      </c>
      <c r="AY27" s="191">
        <f t="shared" si="67"/>
        <v>11</v>
      </c>
      <c r="AZ27" s="191">
        <f t="shared" si="67"/>
        <v>0</v>
      </c>
      <c r="BA27" s="191">
        <f t="shared" si="67"/>
        <v>3</v>
      </c>
      <c r="BB27" s="191">
        <f t="shared" si="67"/>
        <v>3</v>
      </c>
      <c r="BC27" s="191">
        <f t="shared" si="6"/>
        <v>46</v>
      </c>
      <c r="BD27" s="191">
        <f>SUM(BD175:BD180)</f>
        <v>48</v>
      </c>
      <c r="BE27" s="191">
        <f t="shared" si="67"/>
        <v>1</v>
      </c>
      <c r="BF27" s="194">
        <f t="shared" si="67"/>
        <v>10</v>
      </c>
      <c r="BG27" s="45"/>
      <c r="BH27" s="131" t="s">
        <v>177</v>
      </c>
      <c r="BI27" s="191">
        <f>SUM(BI175:BI180)</f>
        <v>106</v>
      </c>
      <c r="BJ27" s="191">
        <f>SUM(BJ175:BJ180)</f>
        <v>35</v>
      </c>
      <c r="BK27" s="191">
        <f>SUM(BK175:BK180)</f>
        <v>11</v>
      </c>
      <c r="BL27" s="194">
        <f>SUM(BL175:BL180)</f>
        <v>5</v>
      </c>
      <c r="BM27" s="49"/>
    </row>
    <row r="28" spans="1:65" ht="12" customHeight="1" thickBot="1">
      <c r="A28" s="161" t="s">
        <v>9</v>
      </c>
      <c r="B28" s="188">
        <f>SUM(B6:B27)</f>
        <v>54604</v>
      </c>
      <c r="C28" s="188">
        <f t="shared" ref="C28:U28" si="68">SUM(C6:C27)</f>
        <v>28590</v>
      </c>
      <c r="D28" s="188">
        <f t="shared" si="68"/>
        <v>25335</v>
      </c>
      <c r="E28" s="188">
        <f t="shared" si="68"/>
        <v>14280</v>
      </c>
      <c r="F28" s="188">
        <f t="shared" si="68"/>
        <v>884</v>
      </c>
      <c r="G28" s="188">
        <f t="shared" si="68"/>
        <v>395</v>
      </c>
      <c r="H28" s="188">
        <f t="shared" si="68"/>
        <v>5563</v>
      </c>
      <c r="I28" s="188">
        <f t="shared" si="68"/>
        <v>2311</v>
      </c>
      <c r="J28" s="188">
        <f t="shared" si="68"/>
        <v>10406</v>
      </c>
      <c r="K28" s="188">
        <f t="shared" si="68"/>
        <v>4920</v>
      </c>
      <c r="L28" s="188">
        <f t="shared" si="68"/>
        <v>39060</v>
      </c>
      <c r="M28" s="188">
        <f t="shared" si="68"/>
        <v>21191</v>
      </c>
      <c r="N28" s="188">
        <f t="shared" si="68"/>
        <v>1892</v>
      </c>
      <c r="O28" s="188">
        <f t="shared" si="68"/>
        <v>725</v>
      </c>
      <c r="P28" s="188">
        <f t="shared" si="68"/>
        <v>7509</v>
      </c>
      <c r="Q28" s="188">
        <f t="shared" si="68"/>
        <v>3080</v>
      </c>
      <c r="R28" s="188">
        <f t="shared" si="68"/>
        <v>2697</v>
      </c>
      <c r="S28" s="188">
        <f t="shared" si="68"/>
        <v>1121</v>
      </c>
      <c r="T28" s="188">
        <f t="shared" si="68"/>
        <v>147950</v>
      </c>
      <c r="U28" s="188">
        <f t="shared" si="68"/>
        <v>76613</v>
      </c>
      <c r="V28" s="45"/>
      <c r="W28" s="193" t="s">
        <v>9</v>
      </c>
      <c r="X28" s="191">
        <f t="shared" ref="X28:AR28" si="69">SUM(X6:X27)</f>
        <v>1508</v>
      </c>
      <c r="Y28" s="191">
        <f t="shared" si="69"/>
        <v>709</v>
      </c>
      <c r="Z28" s="191">
        <f t="shared" si="69"/>
        <v>673</v>
      </c>
      <c r="AA28" s="191">
        <f t="shared" si="69"/>
        <v>335</v>
      </c>
      <c r="AB28" s="191">
        <f t="shared" si="69"/>
        <v>9</v>
      </c>
      <c r="AC28" s="191">
        <f t="shared" si="69"/>
        <v>2</v>
      </c>
      <c r="AD28" s="191">
        <f t="shared" si="69"/>
        <v>130</v>
      </c>
      <c r="AE28" s="191">
        <f t="shared" si="69"/>
        <v>60</v>
      </c>
      <c r="AF28" s="191">
        <f t="shared" si="69"/>
        <v>248</v>
      </c>
      <c r="AG28" s="191">
        <f t="shared" si="69"/>
        <v>105</v>
      </c>
      <c r="AH28" s="191">
        <f t="shared" si="69"/>
        <v>5507</v>
      </c>
      <c r="AI28" s="191">
        <f t="shared" si="69"/>
        <v>2811</v>
      </c>
      <c r="AJ28" s="191">
        <f t="shared" si="69"/>
        <v>196</v>
      </c>
      <c r="AK28" s="191">
        <f t="shared" si="69"/>
        <v>55</v>
      </c>
      <c r="AL28" s="191">
        <f t="shared" si="69"/>
        <v>1029</v>
      </c>
      <c r="AM28" s="191">
        <f t="shared" si="69"/>
        <v>370</v>
      </c>
      <c r="AN28" s="191">
        <f t="shared" si="69"/>
        <v>276</v>
      </c>
      <c r="AO28" s="191">
        <f t="shared" si="69"/>
        <v>95</v>
      </c>
      <c r="AP28" s="191">
        <f>SUM(AP6:AP27)</f>
        <v>9576</v>
      </c>
      <c r="AQ28" s="191">
        <f t="shared" si="69"/>
        <v>4542</v>
      </c>
      <c r="AR28" s="187">
        <f t="shared" si="69"/>
        <v>0</v>
      </c>
      <c r="AS28" s="190" t="s">
        <v>9</v>
      </c>
      <c r="AT28" s="188">
        <f>SUM(AT6:AT27)</f>
        <v>1262</v>
      </c>
      <c r="AU28" s="188">
        <f t="shared" ref="AU28:BF28" si="70">SUM(AU6:AU27)</f>
        <v>735</v>
      </c>
      <c r="AV28" s="188">
        <f t="shared" si="70"/>
        <v>35</v>
      </c>
      <c r="AW28" s="188">
        <f t="shared" si="70"/>
        <v>179</v>
      </c>
      <c r="AX28" s="188">
        <f t="shared" si="70"/>
        <v>331</v>
      </c>
      <c r="AY28" s="188">
        <f t="shared" si="70"/>
        <v>950</v>
      </c>
      <c r="AZ28" s="188">
        <f t="shared" si="70"/>
        <v>105</v>
      </c>
      <c r="BA28" s="188">
        <f t="shared" si="70"/>
        <v>353</v>
      </c>
      <c r="BB28" s="188">
        <f t="shared" si="70"/>
        <v>154</v>
      </c>
      <c r="BC28" s="188">
        <f t="shared" si="70"/>
        <v>4104</v>
      </c>
      <c r="BD28" s="188">
        <f t="shared" si="70"/>
        <v>3800</v>
      </c>
      <c r="BE28" s="188">
        <f t="shared" si="70"/>
        <v>425</v>
      </c>
      <c r="BF28" s="189">
        <f t="shared" si="70"/>
        <v>853</v>
      </c>
      <c r="BG28" s="45"/>
      <c r="BH28" s="161" t="s">
        <v>9</v>
      </c>
      <c r="BI28" s="188">
        <f>SUM(BI6:BI27)</f>
        <v>7710</v>
      </c>
      <c r="BJ28" s="188">
        <f t="shared" ref="BJ28:BL28" si="71">SUM(BJ6:BJ27)</f>
        <v>2830</v>
      </c>
      <c r="BK28" s="188">
        <f t="shared" si="71"/>
        <v>1330</v>
      </c>
      <c r="BL28" s="189">
        <f t="shared" si="71"/>
        <v>591</v>
      </c>
      <c r="BM28" s="49"/>
    </row>
    <row r="29" spans="1:65" ht="12" customHeight="1">
      <c r="A29" s="478" t="s">
        <v>341</v>
      </c>
      <c r="B29" s="478"/>
      <c r="C29" s="478"/>
      <c r="D29" s="478"/>
      <c r="E29" s="478"/>
      <c r="F29" s="478"/>
      <c r="G29" s="478"/>
      <c r="H29" s="478"/>
      <c r="I29" s="478"/>
      <c r="J29" s="478"/>
      <c r="K29" s="478"/>
      <c r="L29" s="478"/>
      <c r="M29" s="478"/>
      <c r="N29" s="478"/>
      <c r="O29" s="478"/>
      <c r="P29" s="478"/>
      <c r="Q29" s="478"/>
      <c r="R29" s="478"/>
      <c r="S29" s="478"/>
      <c r="T29" s="478"/>
      <c r="U29" s="478"/>
      <c r="V29" s="49"/>
      <c r="W29" s="478" t="s">
        <v>342</v>
      </c>
      <c r="X29" s="478"/>
      <c r="Y29" s="478"/>
      <c r="Z29" s="478"/>
      <c r="AA29" s="478"/>
      <c r="AB29" s="478"/>
      <c r="AC29" s="478"/>
      <c r="AD29" s="478"/>
      <c r="AE29" s="478"/>
      <c r="AF29" s="478"/>
      <c r="AG29" s="478"/>
      <c r="AH29" s="478"/>
      <c r="AI29" s="478"/>
      <c r="AJ29" s="478"/>
      <c r="AK29" s="478"/>
      <c r="AL29" s="478"/>
      <c r="AM29" s="478"/>
      <c r="AN29" s="478"/>
      <c r="AO29" s="478"/>
      <c r="AP29" s="478"/>
      <c r="AQ29" s="478"/>
      <c r="AR29" s="49"/>
      <c r="AS29" s="478" t="s">
        <v>343</v>
      </c>
      <c r="AT29" s="478"/>
      <c r="AU29" s="478"/>
      <c r="AV29" s="478"/>
      <c r="AW29" s="478"/>
      <c r="AX29" s="478"/>
      <c r="AY29" s="478"/>
      <c r="AZ29" s="478"/>
      <c r="BA29" s="478"/>
      <c r="BB29" s="478"/>
      <c r="BC29" s="478"/>
      <c r="BD29" s="478"/>
      <c r="BE29" s="478"/>
      <c r="BF29" s="478"/>
      <c r="BG29" s="49"/>
      <c r="BH29" s="478" t="s">
        <v>329</v>
      </c>
      <c r="BI29" s="478"/>
      <c r="BJ29" s="478"/>
      <c r="BK29" s="478"/>
      <c r="BL29" s="478"/>
      <c r="BM29" s="49"/>
    </row>
    <row r="30" spans="1:65" ht="12" customHeight="1" thickBot="1">
      <c r="A30" s="516" t="s">
        <v>22</v>
      </c>
      <c r="B30" s="516"/>
      <c r="C30" s="516"/>
      <c r="D30" s="516"/>
      <c r="E30" s="516"/>
      <c r="F30" s="516"/>
      <c r="G30" s="516"/>
      <c r="H30" s="516"/>
      <c r="I30" s="516"/>
      <c r="J30" s="516"/>
      <c r="K30" s="516"/>
      <c r="L30" s="516"/>
      <c r="M30" s="516"/>
      <c r="N30" s="516"/>
      <c r="O30" s="516"/>
      <c r="P30" s="516"/>
      <c r="Q30" s="516"/>
      <c r="R30" s="516"/>
      <c r="S30" s="516"/>
      <c r="T30" s="516"/>
      <c r="U30" s="516"/>
      <c r="V30" s="49"/>
      <c r="W30" s="487" t="s">
        <v>22</v>
      </c>
      <c r="X30" s="487"/>
      <c r="Y30" s="487"/>
      <c r="Z30" s="487"/>
      <c r="AA30" s="487"/>
      <c r="AB30" s="487"/>
      <c r="AC30" s="487"/>
      <c r="AD30" s="487"/>
      <c r="AE30" s="487"/>
      <c r="AF30" s="487"/>
      <c r="AG30" s="487"/>
      <c r="AH30" s="487"/>
      <c r="AI30" s="487"/>
      <c r="AJ30" s="487"/>
      <c r="AK30" s="487"/>
      <c r="AL30" s="487"/>
      <c r="AM30" s="487"/>
      <c r="AN30" s="487"/>
      <c r="AO30" s="487"/>
      <c r="AP30" s="487"/>
      <c r="AQ30" s="487"/>
      <c r="AR30" s="49"/>
      <c r="AS30" s="487" t="s">
        <v>22</v>
      </c>
      <c r="AT30" s="487"/>
      <c r="AU30" s="487"/>
      <c r="AV30" s="487"/>
      <c r="AW30" s="487"/>
      <c r="AX30" s="487"/>
      <c r="AY30" s="487"/>
      <c r="AZ30" s="487"/>
      <c r="BA30" s="487"/>
      <c r="BB30" s="487"/>
      <c r="BC30" s="487"/>
      <c r="BD30" s="487"/>
      <c r="BE30" s="487"/>
      <c r="BF30" s="487"/>
      <c r="BG30" s="49"/>
      <c r="BH30" s="478" t="s">
        <v>22</v>
      </c>
      <c r="BI30" s="478"/>
      <c r="BJ30" s="478"/>
      <c r="BK30" s="478"/>
      <c r="BL30" s="478"/>
      <c r="BM30" s="49"/>
    </row>
    <row r="31" spans="1:65" ht="18" customHeight="1">
      <c r="A31" s="508" t="s">
        <v>137</v>
      </c>
      <c r="B31" s="495" t="s">
        <v>313</v>
      </c>
      <c r="C31" s="495"/>
      <c r="D31" s="495" t="s">
        <v>314</v>
      </c>
      <c r="E31" s="495"/>
      <c r="F31" s="495" t="s">
        <v>315</v>
      </c>
      <c r="G31" s="495"/>
      <c r="H31" s="495" t="s">
        <v>316</v>
      </c>
      <c r="I31" s="495"/>
      <c r="J31" s="517" t="s">
        <v>322</v>
      </c>
      <c r="K31" s="517"/>
      <c r="L31" s="495" t="s">
        <v>318</v>
      </c>
      <c r="M31" s="495"/>
      <c r="N31" s="495" t="s">
        <v>319</v>
      </c>
      <c r="O31" s="495"/>
      <c r="P31" s="495" t="s">
        <v>320</v>
      </c>
      <c r="Q31" s="495"/>
      <c r="R31" s="495" t="s">
        <v>321</v>
      </c>
      <c r="S31" s="495"/>
      <c r="T31" s="495" t="s">
        <v>7</v>
      </c>
      <c r="U31" s="505"/>
      <c r="V31" s="45"/>
      <c r="W31" s="508" t="s">
        <v>137</v>
      </c>
      <c r="X31" s="495" t="s">
        <v>313</v>
      </c>
      <c r="Y31" s="495"/>
      <c r="Z31" s="495" t="s">
        <v>314</v>
      </c>
      <c r="AA31" s="495"/>
      <c r="AB31" s="495" t="s">
        <v>315</v>
      </c>
      <c r="AC31" s="495"/>
      <c r="AD31" s="495" t="s">
        <v>316</v>
      </c>
      <c r="AE31" s="495"/>
      <c r="AF31" s="517" t="s">
        <v>322</v>
      </c>
      <c r="AG31" s="517"/>
      <c r="AH31" s="495" t="s">
        <v>318</v>
      </c>
      <c r="AI31" s="495"/>
      <c r="AJ31" s="495" t="s">
        <v>319</v>
      </c>
      <c r="AK31" s="495"/>
      <c r="AL31" s="495" t="s">
        <v>320</v>
      </c>
      <c r="AM31" s="495"/>
      <c r="AN31" s="495" t="s">
        <v>321</v>
      </c>
      <c r="AO31" s="495"/>
      <c r="AP31" s="495" t="s">
        <v>7</v>
      </c>
      <c r="AQ31" s="505"/>
      <c r="AR31" s="45"/>
      <c r="AS31" s="476" t="s">
        <v>137</v>
      </c>
      <c r="AT31" s="469" t="s">
        <v>203</v>
      </c>
      <c r="AU31" s="469"/>
      <c r="AV31" s="469"/>
      <c r="AW31" s="469"/>
      <c r="AX31" s="469"/>
      <c r="AY31" s="469"/>
      <c r="AZ31" s="469"/>
      <c r="BA31" s="469"/>
      <c r="BB31" s="469"/>
      <c r="BC31" s="469"/>
      <c r="BD31" s="469" t="s">
        <v>204</v>
      </c>
      <c r="BE31" s="469"/>
      <c r="BF31" s="463" t="s">
        <v>205</v>
      </c>
      <c r="BG31" s="45"/>
      <c r="BH31" s="476" t="s">
        <v>137</v>
      </c>
      <c r="BI31" s="491" t="s">
        <v>18</v>
      </c>
      <c r="BJ31" s="491"/>
      <c r="BK31" s="491" t="s">
        <v>19</v>
      </c>
      <c r="BL31" s="492"/>
      <c r="BM31" s="49"/>
    </row>
    <row r="32" spans="1:65" ht="51.75" customHeight="1">
      <c r="A32" s="509"/>
      <c r="B32" s="134" t="s">
        <v>154</v>
      </c>
      <c r="C32" s="134" t="s">
        <v>155</v>
      </c>
      <c r="D32" s="134" t="s">
        <v>154</v>
      </c>
      <c r="E32" s="134" t="s">
        <v>155</v>
      </c>
      <c r="F32" s="134" t="s">
        <v>154</v>
      </c>
      <c r="G32" s="134" t="s">
        <v>155</v>
      </c>
      <c r="H32" s="134" t="s">
        <v>154</v>
      </c>
      <c r="I32" s="134" t="s">
        <v>155</v>
      </c>
      <c r="J32" s="134" t="s">
        <v>154</v>
      </c>
      <c r="K32" s="134" t="s">
        <v>155</v>
      </c>
      <c r="L32" s="134" t="s">
        <v>154</v>
      </c>
      <c r="M32" s="134" t="s">
        <v>155</v>
      </c>
      <c r="N32" s="134" t="s">
        <v>154</v>
      </c>
      <c r="O32" s="134" t="s">
        <v>155</v>
      </c>
      <c r="P32" s="134" t="s">
        <v>154</v>
      </c>
      <c r="Q32" s="134" t="s">
        <v>155</v>
      </c>
      <c r="R32" s="134" t="s">
        <v>154</v>
      </c>
      <c r="S32" s="134" t="s">
        <v>155</v>
      </c>
      <c r="T32" s="134" t="s">
        <v>154</v>
      </c>
      <c r="U32" s="9" t="s">
        <v>155</v>
      </c>
      <c r="V32" s="45"/>
      <c r="W32" s="509"/>
      <c r="X32" s="134" t="s">
        <v>154</v>
      </c>
      <c r="Y32" s="134" t="s">
        <v>155</v>
      </c>
      <c r="Z32" s="134" t="s">
        <v>154</v>
      </c>
      <c r="AA32" s="134" t="s">
        <v>155</v>
      </c>
      <c r="AB32" s="134" t="s">
        <v>154</v>
      </c>
      <c r="AC32" s="134" t="s">
        <v>155</v>
      </c>
      <c r="AD32" s="134" t="s">
        <v>154</v>
      </c>
      <c r="AE32" s="134" t="s">
        <v>155</v>
      </c>
      <c r="AF32" s="134" t="s">
        <v>154</v>
      </c>
      <c r="AG32" s="232" t="s">
        <v>155</v>
      </c>
      <c r="AH32" s="134" t="s">
        <v>154</v>
      </c>
      <c r="AI32" s="134" t="s">
        <v>155</v>
      </c>
      <c r="AJ32" s="134" t="s">
        <v>154</v>
      </c>
      <c r="AK32" s="134" t="s">
        <v>155</v>
      </c>
      <c r="AL32" s="134" t="s">
        <v>154</v>
      </c>
      <c r="AM32" s="134" t="s">
        <v>155</v>
      </c>
      <c r="AN32" s="134" t="s">
        <v>154</v>
      </c>
      <c r="AO32" s="134" t="s">
        <v>155</v>
      </c>
      <c r="AP32" s="134" t="s">
        <v>154</v>
      </c>
      <c r="AQ32" s="9" t="s">
        <v>155</v>
      </c>
      <c r="AR32" s="45"/>
      <c r="AS32" s="477"/>
      <c r="AT32" s="227" t="s">
        <v>340</v>
      </c>
      <c r="AU32" s="227" t="s">
        <v>314</v>
      </c>
      <c r="AV32" s="227" t="s">
        <v>315</v>
      </c>
      <c r="AW32" s="227" t="s">
        <v>316</v>
      </c>
      <c r="AX32" s="227" t="s">
        <v>322</v>
      </c>
      <c r="AY32" s="227" t="s">
        <v>323</v>
      </c>
      <c r="AZ32" s="227" t="s">
        <v>324</v>
      </c>
      <c r="BA32" s="227" t="s">
        <v>325</v>
      </c>
      <c r="BB32" s="227" t="s">
        <v>326</v>
      </c>
      <c r="BC32" s="227" t="s">
        <v>7</v>
      </c>
      <c r="BD32" s="227" t="s">
        <v>465</v>
      </c>
      <c r="BE32" s="136" t="s">
        <v>453</v>
      </c>
      <c r="BF32" s="464"/>
      <c r="BG32" s="45"/>
      <c r="BH32" s="477"/>
      <c r="BI32" s="136" t="s">
        <v>20</v>
      </c>
      <c r="BJ32" s="136" t="s">
        <v>21</v>
      </c>
      <c r="BK32" s="136" t="s">
        <v>20</v>
      </c>
      <c r="BL32" s="133" t="s">
        <v>21</v>
      </c>
      <c r="BM32" s="49"/>
    </row>
    <row r="33" spans="1:65" ht="12" customHeight="1">
      <c r="A33" s="131" t="s">
        <v>208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191"/>
      <c r="U33" s="194"/>
      <c r="V33" s="45"/>
      <c r="W33" s="131" t="s">
        <v>208</v>
      </c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191"/>
      <c r="AQ33" s="194"/>
      <c r="AR33" s="45"/>
      <c r="AS33" s="145" t="s">
        <v>208</v>
      </c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159"/>
      <c r="BG33" s="45"/>
      <c r="BH33" s="131" t="s">
        <v>208</v>
      </c>
      <c r="BI33" s="20"/>
      <c r="BJ33" s="20"/>
      <c r="BK33" s="20"/>
      <c r="BL33" s="167"/>
      <c r="BM33" s="49"/>
    </row>
    <row r="34" spans="1:65" ht="12" customHeight="1">
      <c r="A34" s="142" t="s">
        <v>215</v>
      </c>
      <c r="B34" s="94">
        <v>1489</v>
      </c>
      <c r="C34" s="94">
        <v>834</v>
      </c>
      <c r="D34" s="94">
        <v>552</v>
      </c>
      <c r="E34" s="94">
        <v>306</v>
      </c>
      <c r="F34" s="94">
        <v>0</v>
      </c>
      <c r="G34" s="94">
        <v>0</v>
      </c>
      <c r="H34" s="94">
        <v>204</v>
      </c>
      <c r="I34" s="94">
        <v>80</v>
      </c>
      <c r="J34" s="94">
        <v>87</v>
      </c>
      <c r="K34" s="94">
        <v>33</v>
      </c>
      <c r="L34" s="94">
        <v>726</v>
      </c>
      <c r="M34" s="94">
        <v>407</v>
      </c>
      <c r="N34" s="94">
        <v>13</v>
      </c>
      <c r="O34" s="94">
        <v>4</v>
      </c>
      <c r="P34" s="94">
        <v>202</v>
      </c>
      <c r="Q34" s="94">
        <v>85</v>
      </c>
      <c r="R34" s="94">
        <v>0</v>
      </c>
      <c r="S34" s="94">
        <v>0</v>
      </c>
      <c r="T34" s="191">
        <f t="shared" ref="T34:U55" si="72">+R34+P34+N34+L34+J34+H34+F34+D34+B34</f>
        <v>3273</v>
      </c>
      <c r="U34" s="194">
        <f t="shared" si="72"/>
        <v>1749</v>
      </c>
      <c r="V34" s="45"/>
      <c r="W34" s="142" t="s">
        <v>215</v>
      </c>
      <c r="X34" s="94">
        <v>6</v>
      </c>
      <c r="Y34" s="94">
        <v>2</v>
      </c>
      <c r="Z34" s="94">
        <v>5</v>
      </c>
      <c r="AA34" s="94">
        <v>4</v>
      </c>
      <c r="AB34" s="94">
        <v>0</v>
      </c>
      <c r="AC34" s="94">
        <v>0</v>
      </c>
      <c r="AD34" s="94">
        <v>2</v>
      </c>
      <c r="AE34" s="94">
        <v>2</v>
      </c>
      <c r="AF34" s="94">
        <v>1</v>
      </c>
      <c r="AG34" s="94">
        <v>0</v>
      </c>
      <c r="AH34" s="94">
        <v>89</v>
      </c>
      <c r="AI34" s="94">
        <v>45</v>
      </c>
      <c r="AJ34" s="94">
        <v>0</v>
      </c>
      <c r="AK34" s="94">
        <v>0</v>
      </c>
      <c r="AL34" s="94">
        <v>31</v>
      </c>
      <c r="AM34" s="94">
        <v>10</v>
      </c>
      <c r="AN34" s="94">
        <v>0</v>
      </c>
      <c r="AO34" s="94">
        <v>0</v>
      </c>
      <c r="AP34" s="191">
        <f>+AN34+AL34+AJ34+AH34+AF34+AD34+AB34+Z34+X34</f>
        <v>134</v>
      </c>
      <c r="AQ34" s="194">
        <f>+AO34+AM34+AK34+AI34+AG34+AE34+AC34+AA34+Y34</f>
        <v>63</v>
      </c>
      <c r="AR34" s="45"/>
      <c r="AS34" s="144" t="s">
        <v>215</v>
      </c>
      <c r="AT34" s="94">
        <v>27</v>
      </c>
      <c r="AU34" s="94">
        <v>11</v>
      </c>
      <c r="AV34" s="94">
        <v>0</v>
      </c>
      <c r="AW34" s="94">
        <v>5</v>
      </c>
      <c r="AX34" s="94">
        <v>2</v>
      </c>
      <c r="AY34" s="94">
        <v>14</v>
      </c>
      <c r="AZ34" s="94">
        <v>1</v>
      </c>
      <c r="BA34" s="94">
        <v>6</v>
      </c>
      <c r="BB34" s="94">
        <v>0</v>
      </c>
      <c r="BC34" s="94">
        <f t="shared" ref="BC34:BC55" si="73">AT34+AU34+AV34+AW34+AX34+AY34+AZ34+BA34+BB34</f>
        <v>66</v>
      </c>
      <c r="BD34" s="94">
        <v>62</v>
      </c>
      <c r="BE34" s="94">
        <v>4</v>
      </c>
      <c r="BF34" s="159">
        <v>8</v>
      </c>
      <c r="BG34" s="45"/>
      <c r="BH34" s="142" t="s">
        <v>215</v>
      </c>
      <c r="BI34" s="55">
        <v>81</v>
      </c>
      <c r="BJ34" s="55">
        <v>30</v>
      </c>
      <c r="BK34" s="55">
        <v>21</v>
      </c>
      <c r="BL34" s="143">
        <v>12</v>
      </c>
      <c r="BM34" s="49"/>
    </row>
    <row r="35" spans="1:65" ht="12" customHeight="1">
      <c r="A35" s="142" t="s">
        <v>216</v>
      </c>
      <c r="B35" s="94">
        <v>659</v>
      </c>
      <c r="C35" s="94">
        <v>317</v>
      </c>
      <c r="D35" s="94">
        <v>277</v>
      </c>
      <c r="E35" s="94">
        <v>170</v>
      </c>
      <c r="F35" s="94">
        <v>186</v>
      </c>
      <c r="G35" s="94">
        <v>78</v>
      </c>
      <c r="H35" s="94">
        <v>70</v>
      </c>
      <c r="I35" s="94">
        <v>36</v>
      </c>
      <c r="J35" s="94">
        <v>150</v>
      </c>
      <c r="K35" s="94">
        <v>59</v>
      </c>
      <c r="L35" s="94">
        <v>489</v>
      </c>
      <c r="M35" s="94">
        <v>280</v>
      </c>
      <c r="N35" s="94">
        <v>0</v>
      </c>
      <c r="O35" s="94">
        <v>0</v>
      </c>
      <c r="P35" s="94">
        <v>80</v>
      </c>
      <c r="Q35" s="94">
        <v>17</v>
      </c>
      <c r="R35" s="94">
        <v>0</v>
      </c>
      <c r="S35" s="94">
        <v>0</v>
      </c>
      <c r="T35" s="191">
        <f t="shared" si="72"/>
        <v>1911</v>
      </c>
      <c r="U35" s="194">
        <f t="shared" si="72"/>
        <v>957</v>
      </c>
      <c r="V35" s="45"/>
      <c r="W35" s="142" t="s">
        <v>216</v>
      </c>
      <c r="X35" s="94">
        <v>0</v>
      </c>
      <c r="Y35" s="94">
        <v>0</v>
      </c>
      <c r="Z35" s="94">
        <v>0</v>
      </c>
      <c r="AA35" s="94">
        <v>0</v>
      </c>
      <c r="AB35" s="94">
        <v>0</v>
      </c>
      <c r="AC35" s="94">
        <v>0</v>
      </c>
      <c r="AD35" s="94">
        <v>0</v>
      </c>
      <c r="AE35" s="94">
        <v>0</v>
      </c>
      <c r="AF35" s="94">
        <v>0</v>
      </c>
      <c r="AG35" s="94">
        <v>0</v>
      </c>
      <c r="AH35" s="94">
        <v>69</v>
      </c>
      <c r="AI35" s="94">
        <v>44</v>
      </c>
      <c r="AJ35" s="94">
        <v>0</v>
      </c>
      <c r="AK35" s="94">
        <v>0</v>
      </c>
      <c r="AL35" s="94">
        <v>5</v>
      </c>
      <c r="AM35" s="94">
        <v>2</v>
      </c>
      <c r="AN35" s="94">
        <v>0</v>
      </c>
      <c r="AO35" s="94">
        <v>0</v>
      </c>
      <c r="AP35" s="191">
        <f t="shared" ref="AP35:AQ50" si="74">+AN35+AL35+AJ35+AH35+AF35+AD35+AB35+Z35+X35</f>
        <v>74</v>
      </c>
      <c r="AQ35" s="194">
        <f t="shared" si="74"/>
        <v>46</v>
      </c>
      <c r="AR35" s="45"/>
      <c r="AS35" s="144" t="s">
        <v>216</v>
      </c>
      <c r="AT35" s="94">
        <v>13</v>
      </c>
      <c r="AU35" s="94">
        <v>6</v>
      </c>
      <c r="AV35" s="94">
        <v>0</v>
      </c>
      <c r="AW35" s="94">
        <v>1</v>
      </c>
      <c r="AX35" s="94">
        <v>3</v>
      </c>
      <c r="AY35" s="94">
        <v>9</v>
      </c>
      <c r="AZ35" s="94">
        <v>0</v>
      </c>
      <c r="BA35" s="94">
        <v>2</v>
      </c>
      <c r="BB35" s="94">
        <v>0</v>
      </c>
      <c r="BC35" s="94">
        <f t="shared" si="73"/>
        <v>34</v>
      </c>
      <c r="BD35" s="94">
        <v>34</v>
      </c>
      <c r="BE35" s="94">
        <v>13</v>
      </c>
      <c r="BF35" s="159">
        <v>6</v>
      </c>
      <c r="BG35" s="45"/>
      <c r="BH35" s="142" t="s">
        <v>216</v>
      </c>
      <c r="BI35" s="55">
        <v>64</v>
      </c>
      <c r="BJ35" s="55">
        <v>18</v>
      </c>
      <c r="BK35" s="55">
        <v>7</v>
      </c>
      <c r="BL35" s="143">
        <v>3</v>
      </c>
      <c r="BM35" s="49"/>
    </row>
    <row r="36" spans="1:65" ht="12" customHeight="1">
      <c r="A36" s="142" t="s">
        <v>23</v>
      </c>
      <c r="B36" s="94">
        <v>73</v>
      </c>
      <c r="C36" s="94">
        <v>36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44</v>
      </c>
      <c r="K36" s="94">
        <v>17</v>
      </c>
      <c r="L36" s="94">
        <v>44</v>
      </c>
      <c r="M36" s="94">
        <v>24</v>
      </c>
      <c r="N36" s="94">
        <v>1</v>
      </c>
      <c r="O36" s="94">
        <v>0</v>
      </c>
      <c r="P36" s="94">
        <v>17</v>
      </c>
      <c r="Q36" s="94">
        <v>5</v>
      </c>
      <c r="R36" s="94">
        <v>0</v>
      </c>
      <c r="S36" s="94">
        <v>0</v>
      </c>
      <c r="T36" s="191">
        <f t="shared" si="72"/>
        <v>179</v>
      </c>
      <c r="U36" s="194">
        <f t="shared" si="72"/>
        <v>82</v>
      </c>
      <c r="V36" s="45"/>
      <c r="W36" s="142" t="s">
        <v>23</v>
      </c>
      <c r="X36" s="94">
        <v>3</v>
      </c>
      <c r="Y36" s="94">
        <v>0</v>
      </c>
      <c r="Z36" s="94">
        <v>0</v>
      </c>
      <c r="AA36" s="94">
        <v>0</v>
      </c>
      <c r="AB36" s="94">
        <v>0</v>
      </c>
      <c r="AC36" s="94">
        <v>0</v>
      </c>
      <c r="AD36" s="94">
        <v>0</v>
      </c>
      <c r="AE36" s="94">
        <v>0</v>
      </c>
      <c r="AF36" s="94">
        <v>3</v>
      </c>
      <c r="AG36" s="94">
        <v>1</v>
      </c>
      <c r="AH36" s="94">
        <v>7</v>
      </c>
      <c r="AI36" s="94">
        <v>3</v>
      </c>
      <c r="AJ36" s="94">
        <v>1</v>
      </c>
      <c r="AK36" s="94">
        <v>0</v>
      </c>
      <c r="AL36" s="94">
        <v>5</v>
      </c>
      <c r="AM36" s="94">
        <v>1</v>
      </c>
      <c r="AN36" s="94">
        <v>0</v>
      </c>
      <c r="AO36" s="94">
        <v>0</v>
      </c>
      <c r="AP36" s="191">
        <f t="shared" si="74"/>
        <v>19</v>
      </c>
      <c r="AQ36" s="194">
        <f t="shared" si="74"/>
        <v>5</v>
      </c>
      <c r="AR36" s="45"/>
      <c r="AS36" s="144" t="s">
        <v>23</v>
      </c>
      <c r="AT36" s="94">
        <v>2</v>
      </c>
      <c r="AU36" s="94">
        <v>0</v>
      </c>
      <c r="AV36" s="94">
        <v>0</v>
      </c>
      <c r="AW36" s="94">
        <v>0</v>
      </c>
      <c r="AX36" s="94">
        <v>1</v>
      </c>
      <c r="AY36" s="94">
        <v>1</v>
      </c>
      <c r="AZ36" s="94">
        <v>1</v>
      </c>
      <c r="BA36" s="94">
        <v>1</v>
      </c>
      <c r="BB36" s="94">
        <v>0</v>
      </c>
      <c r="BC36" s="94">
        <f t="shared" si="73"/>
        <v>6</v>
      </c>
      <c r="BD36" s="94">
        <v>5</v>
      </c>
      <c r="BE36" s="94">
        <v>0</v>
      </c>
      <c r="BF36" s="159">
        <v>1</v>
      </c>
      <c r="BG36" s="45"/>
      <c r="BH36" s="142" t="s">
        <v>23</v>
      </c>
      <c r="BI36" s="55">
        <v>8</v>
      </c>
      <c r="BJ36" s="55">
        <v>2</v>
      </c>
      <c r="BK36" s="55">
        <v>0</v>
      </c>
      <c r="BL36" s="143">
        <v>0</v>
      </c>
      <c r="BM36" s="49"/>
    </row>
    <row r="37" spans="1:65" ht="12" customHeight="1">
      <c r="A37" s="142" t="s">
        <v>217</v>
      </c>
      <c r="B37" s="94">
        <v>0</v>
      </c>
      <c r="C37" s="94">
        <v>0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94">
        <v>0</v>
      </c>
      <c r="J37" s="94">
        <v>0</v>
      </c>
      <c r="K37" s="94">
        <v>0</v>
      </c>
      <c r="L37" s="94">
        <v>0</v>
      </c>
      <c r="M37" s="94">
        <v>0</v>
      </c>
      <c r="N37" s="94">
        <v>0</v>
      </c>
      <c r="O37" s="94">
        <v>0</v>
      </c>
      <c r="P37" s="94">
        <v>0</v>
      </c>
      <c r="Q37" s="94">
        <v>0</v>
      </c>
      <c r="R37" s="94">
        <v>0</v>
      </c>
      <c r="S37" s="94">
        <v>0</v>
      </c>
      <c r="T37" s="191">
        <v>0</v>
      </c>
      <c r="U37" s="194">
        <v>0</v>
      </c>
      <c r="V37" s="45"/>
      <c r="W37" s="142" t="s">
        <v>217</v>
      </c>
      <c r="X37" s="94">
        <v>0</v>
      </c>
      <c r="Y37" s="94">
        <v>0</v>
      </c>
      <c r="Z37" s="94">
        <v>0</v>
      </c>
      <c r="AA37" s="94">
        <v>0</v>
      </c>
      <c r="AB37" s="94">
        <v>0</v>
      </c>
      <c r="AC37" s="94">
        <v>0</v>
      </c>
      <c r="AD37" s="94">
        <v>0</v>
      </c>
      <c r="AE37" s="94">
        <v>0</v>
      </c>
      <c r="AF37" s="94">
        <v>0</v>
      </c>
      <c r="AG37" s="94">
        <v>0</v>
      </c>
      <c r="AH37" s="94">
        <v>0</v>
      </c>
      <c r="AI37" s="94">
        <v>0</v>
      </c>
      <c r="AJ37" s="94">
        <v>0</v>
      </c>
      <c r="AK37" s="94">
        <v>0</v>
      </c>
      <c r="AL37" s="94">
        <v>0</v>
      </c>
      <c r="AM37" s="94">
        <v>0</v>
      </c>
      <c r="AN37" s="94">
        <v>0</v>
      </c>
      <c r="AO37" s="94">
        <v>0</v>
      </c>
      <c r="AP37" s="191">
        <v>0</v>
      </c>
      <c r="AQ37" s="194">
        <v>0</v>
      </c>
      <c r="AR37" s="45"/>
      <c r="AS37" s="144" t="s">
        <v>217</v>
      </c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159"/>
      <c r="BG37" s="45"/>
      <c r="BH37" s="142" t="s">
        <v>217</v>
      </c>
      <c r="BI37" s="55">
        <v>0</v>
      </c>
      <c r="BJ37" s="55">
        <v>0</v>
      </c>
      <c r="BK37" s="55">
        <v>0</v>
      </c>
      <c r="BL37" s="143">
        <v>0</v>
      </c>
      <c r="BM37" s="49"/>
    </row>
    <row r="38" spans="1:65" ht="12" customHeight="1">
      <c r="A38" s="142" t="s">
        <v>24</v>
      </c>
      <c r="B38" s="94">
        <v>673</v>
      </c>
      <c r="C38" s="94">
        <v>374</v>
      </c>
      <c r="D38" s="94">
        <v>281</v>
      </c>
      <c r="E38" s="94">
        <v>155</v>
      </c>
      <c r="F38" s="94">
        <v>15</v>
      </c>
      <c r="G38" s="94">
        <v>6</v>
      </c>
      <c r="H38" s="94">
        <v>110</v>
      </c>
      <c r="I38" s="94">
        <v>52</v>
      </c>
      <c r="J38" s="94">
        <v>43</v>
      </c>
      <c r="K38" s="94">
        <v>25</v>
      </c>
      <c r="L38" s="94">
        <v>373</v>
      </c>
      <c r="M38" s="94">
        <v>230</v>
      </c>
      <c r="N38" s="94">
        <v>11</v>
      </c>
      <c r="O38" s="94">
        <v>4</v>
      </c>
      <c r="P38" s="94">
        <v>82</v>
      </c>
      <c r="Q38" s="94">
        <v>31</v>
      </c>
      <c r="R38" s="94">
        <v>0</v>
      </c>
      <c r="S38" s="94">
        <v>0</v>
      </c>
      <c r="T38" s="191">
        <f t="shared" si="72"/>
        <v>1588</v>
      </c>
      <c r="U38" s="194">
        <f t="shared" si="72"/>
        <v>877</v>
      </c>
      <c r="V38" s="45"/>
      <c r="W38" s="142" t="s">
        <v>24</v>
      </c>
      <c r="X38" s="94">
        <v>9</v>
      </c>
      <c r="Y38" s="94">
        <v>3</v>
      </c>
      <c r="Z38" s="94">
        <v>6</v>
      </c>
      <c r="AA38" s="94">
        <v>2</v>
      </c>
      <c r="AB38" s="94">
        <v>0</v>
      </c>
      <c r="AC38" s="94">
        <v>0</v>
      </c>
      <c r="AD38" s="94">
        <v>0</v>
      </c>
      <c r="AE38" s="94">
        <v>0</v>
      </c>
      <c r="AF38" s="94">
        <v>0</v>
      </c>
      <c r="AG38" s="94">
        <v>0</v>
      </c>
      <c r="AH38" s="94">
        <v>45</v>
      </c>
      <c r="AI38" s="94">
        <v>25</v>
      </c>
      <c r="AJ38" s="94">
        <v>0</v>
      </c>
      <c r="AK38" s="94">
        <v>0</v>
      </c>
      <c r="AL38" s="94">
        <v>9</v>
      </c>
      <c r="AM38" s="94">
        <v>6</v>
      </c>
      <c r="AN38" s="94">
        <v>0</v>
      </c>
      <c r="AO38" s="94">
        <v>0</v>
      </c>
      <c r="AP38" s="191">
        <f t="shared" si="74"/>
        <v>69</v>
      </c>
      <c r="AQ38" s="194">
        <f t="shared" si="74"/>
        <v>36</v>
      </c>
      <c r="AR38" s="45"/>
      <c r="AS38" s="144" t="s">
        <v>24</v>
      </c>
      <c r="AT38" s="94">
        <v>16</v>
      </c>
      <c r="AU38" s="94">
        <v>8</v>
      </c>
      <c r="AV38" s="94">
        <v>2</v>
      </c>
      <c r="AW38" s="94">
        <v>4</v>
      </c>
      <c r="AX38" s="94">
        <v>2</v>
      </c>
      <c r="AY38" s="94">
        <v>10</v>
      </c>
      <c r="AZ38" s="94">
        <v>2</v>
      </c>
      <c r="BA38" s="94">
        <v>6</v>
      </c>
      <c r="BB38" s="94">
        <v>0</v>
      </c>
      <c r="BC38" s="94">
        <f t="shared" si="73"/>
        <v>50</v>
      </c>
      <c r="BD38" s="94">
        <v>45</v>
      </c>
      <c r="BE38" s="94">
        <v>1</v>
      </c>
      <c r="BF38" s="159">
        <v>9</v>
      </c>
      <c r="BG38" s="45"/>
      <c r="BH38" s="142" t="s">
        <v>24</v>
      </c>
      <c r="BI38" s="55">
        <v>71</v>
      </c>
      <c r="BJ38" s="55">
        <v>31</v>
      </c>
      <c r="BK38" s="55">
        <v>12</v>
      </c>
      <c r="BL38" s="143">
        <v>5</v>
      </c>
      <c r="BM38" s="49"/>
    </row>
    <row r="39" spans="1:65" ht="12" customHeight="1">
      <c r="A39" s="131" t="s">
        <v>157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191"/>
      <c r="U39" s="194"/>
      <c r="V39" s="45"/>
      <c r="W39" s="131" t="s">
        <v>157</v>
      </c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191"/>
      <c r="AQ39" s="194"/>
      <c r="AR39" s="45"/>
      <c r="AS39" s="145" t="s">
        <v>157</v>
      </c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159"/>
      <c r="BG39" s="45"/>
      <c r="BH39" s="131" t="s">
        <v>157</v>
      </c>
      <c r="BI39" s="20"/>
      <c r="BJ39" s="20"/>
      <c r="BK39" s="20"/>
      <c r="BL39" s="167"/>
      <c r="BM39" s="49"/>
    </row>
    <row r="40" spans="1:65" ht="12" customHeight="1">
      <c r="A40" s="142" t="s">
        <v>25</v>
      </c>
      <c r="B40" s="94">
        <v>46</v>
      </c>
      <c r="C40" s="94">
        <v>29</v>
      </c>
      <c r="D40" s="94">
        <v>28</v>
      </c>
      <c r="E40" s="94">
        <v>18</v>
      </c>
      <c r="F40" s="94">
        <v>0</v>
      </c>
      <c r="G40" s="94">
        <v>0</v>
      </c>
      <c r="H40" s="94">
        <v>20</v>
      </c>
      <c r="I40" s="94">
        <v>6</v>
      </c>
      <c r="J40" s="94">
        <v>0</v>
      </c>
      <c r="K40" s="94">
        <v>0</v>
      </c>
      <c r="L40" s="94">
        <v>57</v>
      </c>
      <c r="M40" s="94">
        <v>34</v>
      </c>
      <c r="N40" s="94">
        <v>0</v>
      </c>
      <c r="O40" s="94">
        <v>0</v>
      </c>
      <c r="P40" s="94">
        <v>8</v>
      </c>
      <c r="Q40" s="94">
        <v>0</v>
      </c>
      <c r="R40" s="94">
        <v>0</v>
      </c>
      <c r="S40" s="94">
        <v>0</v>
      </c>
      <c r="T40" s="191">
        <f t="shared" si="72"/>
        <v>159</v>
      </c>
      <c r="U40" s="194">
        <f t="shared" si="72"/>
        <v>87</v>
      </c>
      <c r="V40" s="45"/>
      <c r="W40" s="142" t="s">
        <v>25</v>
      </c>
      <c r="X40" s="94">
        <v>1</v>
      </c>
      <c r="Y40" s="94">
        <v>1</v>
      </c>
      <c r="Z40" s="94">
        <v>0</v>
      </c>
      <c r="AA40" s="94">
        <v>0</v>
      </c>
      <c r="AB40" s="94">
        <v>0</v>
      </c>
      <c r="AC40" s="94">
        <v>0</v>
      </c>
      <c r="AD40" s="94">
        <v>0</v>
      </c>
      <c r="AE40" s="94">
        <v>0</v>
      </c>
      <c r="AF40" s="94">
        <v>0</v>
      </c>
      <c r="AG40" s="94">
        <v>0</v>
      </c>
      <c r="AH40" s="94">
        <v>24</v>
      </c>
      <c r="AI40" s="94">
        <v>14</v>
      </c>
      <c r="AJ40" s="94">
        <v>0</v>
      </c>
      <c r="AK40" s="94">
        <v>0</v>
      </c>
      <c r="AL40" s="94">
        <v>2</v>
      </c>
      <c r="AM40" s="94">
        <v>0</v>
      </c>
      <c r="AN40" s="94">
        <v>0</v>
      </c>
      <c r="AO40" s="94">
        <v>0</v>
      </c>
      <c r="AP40" s="191">
        <f t="shared" si="74"/>
        <v>27</v>
      </c>
      <c r="AQ40" s="194">
        <f t="shared" si="74"/>
        <v>15</v>
      </c>
      <c r="AR40" s="45"/>
      <c r="AS40" s="144" t="s">
        <v>25</v>
      </c>
      <c r="AT40" s="94">
        <v>1</v>
      </c>
      <c r="AU40" s="94">
        <v>1</v>
      </c>
      <c r="AV40" s="94">
        <v>0</v>
      </c>
      <c r="AW40" s="94">
        <v>1</v>
      </c>
      <c r="AX40" s="94">
        <v>0</v>
      </c>
      <c r="AY40" s="94">
        <v>1</v>
      </c>
      <c r="AZ40" s="94">
        <v>0</v>
      </c>
      <c r="BA40" s="94">
        <v>1</v>
      </c>
      <c r="BB40" s="94">
        <v>0</v>
      </c>
      <c r="BC40" s="94">
        <f t="shared" si="73"/>
        <v>5</v>
      </c>
      <c r="BD40" s="326">
        <v>0</v>
      </c>
      <c r="BE40" s="94">
        <v>4</v>
      </c>
      <c r="BF40" s="159">
        <v>1</v>
      </c>
      <c r="BG40" s="45"/>
      <c r="BH40" s="142" t="s">
        <v>25</v>
      </c>
      <c r="BI40" s="55">
        <v>11</v>
      </c>
      <c r="BJ40" s="55">
        <v>4</v>
      </c>
      <c r="BK40" s="55">
        <v>0</v>
      </c>
      <c r="BL40" s="143">
        <v>0</v>
      </c>
      <c r="BM40" s="49"/>
    </row>
    <row r="41" spans="1:65" ht="12" customHeight="1">
      <c r="A41" s="142" t="s">
        <v>218</v>
      </c>
      <c r="B41" s="94">
        <v>566</v>
      </c>
      <c r="C41" s="94">
        <v>303</v>
      </c>
      <c r="D41" s="94">
        <v>291</v>
      </c>
      <c r="E41" s="94">
        <v>168</v>
      </c>
      <c r="F41" s="94">
        <v>0</v>
      </c>
      <c r="G41" s="94">
        <v>0</v>
      </c>
      <c r="H41" s="94">
        <v>162</v>
      </c>
      <c r="I41" s="94">
        <v>80</v>
      </c>
      <c r="J41" s="94">
        <v>190</v>
      </c>
      <c r="K41" s="94">
        <v>101</v>
      </c>
      <c r="L41" s="94">
        <v>751</v>
      </c>
      <c r="M41" s="94">
        <v>438</v>
      </c>
      <c r="N41" s="94">
        <v>0</v>
      </c>
      <c r="O41" s="94">
        <v>0</v>
      </c>
      <c r="P41" s="94">
        <v>184</v>
      </c>
      <c r="Q41" s="94">
        <v>72</v>
      </c>
      <c r="R41" s="94">
        <v>0</v>
      </c>
      <c r="S41" s="94">
        <v>0</v>
      </c>
      <c r="T41" s="191">
        <f t="shared" si="72"/>
        <v>2144</v>
      </c>
      <c r="U41" s="194">
        <f t="shared" si="72"/>
        <v>1162</v>
      </c>
      <c r="V41" s="45"/>
      <c r="W41" s="142" t="s">
        <v>218</v>
      </c>
      <c r="X41" s="94">
        <v>11</v>
      </c>
      <c r="Y41" s="94">
        <v>6</v>
      </c>
      <c r="Z41" s="94">
        <v>6</v>
      </c>
      <c r="AA41" s="94">
        <v>3</v>
      </c>
      <c r="AB41" s="94">
        <v>0</v>
      </c>
      <c r="AC41" s="94">
        <v>0</v>
      </c>
      <c r="AD41" s="94">
        <v>1</v>
      </c>
      <c r="AE41" s="94">
        <v>0</v>
      </c>
      <c r="AF41" s="94">
        <v>0</v>
      </c>
      <c r="AG41" s="94">
        <v>0</v>
      </c>
      <c r="AH41" s="94">
        <v>119</v>
      </c>
      <c r="AI41" s="94">
        <v>59</v>
      </c>
      <c r="AJ41" s="94">
        <v>0</v>
      </c>
      <c r="AK41" s="94">
        <v>0</v>
      </c>
      <c r="AL41" s="94">
        <v>42</v>
      </c>
      <c r="AM41" s="94">
        <v>18</v>
      </c>
      <c r="AN41" s="94">
        <v>0</v>
      </c>
      <c r="AO41" s="94">
        <v>0</v>
      </c>
      <c r="AP41" s="191">
        <f t="shared" si="74"/>
        <v>179</v>
      </c>
      <c r="AQ41" s="194">
        <f t="shared" si="74"/>
        <v>86</v>
      </c>
      <c r="AR41" s="45"/>
      <c r="AS41" s="144" t="s">
        <v>218</v>
      </c>
      <c r="AT41" s="94">
        <v>11</v>
      </c>
      <c r="AU41" s="94">
        <v>6</v>
      </c>
      <c r="AV41" s="94">
        <v>0</v>
      </c>
      <c r="AW41" s="94">
        <v>4</v>
      </c>
      <c r="AX41" s="94">
        <v>3</v>
      </c>
      <c r="AY41" s="94">
        <v>13</v>
      </c>
      <c r="AZ41" s="94">
        <v>0</v>
      </c>
      <c r="BA41" s="94">
        <v>5</v>
      </c>
      <c r="BB41" s="94">
        <v>0</v>
      </c>
      <c r="BC41" s="94">
        <f t="shared" si="73"/>
        <v>42</v>
      </c>
      <c r="BD41" s="327">
        <v>16</v>
      </c>
      <c r="BE41" s="94">
        <v>4</v>
      </c>
      <c r="BF41" s="159">
        <v>7</v>
      </c>
      <c r="BG41" s="45"/>
      <c r="BH41" s="142" t="s">
        <v>218</v>
      </c>
      <c r="BI41" s="55">
        <v>77</v>
      </c>
      <c r="BJ41" s="55">
        <v>23</v>
      </c>
      <c r="BK41" s="55">
        <v>12</v>
      </c>
      <c r="BL41" s="143">
        <v>8</v>
      </c>
      <c r="BM41" s="49"/>
    </row>
    <row r="42" spans="1:65" ht="12" customHeight="1">
      <c r="A42" s="142" t="s">
        <v>26</v>
      </c>
      <c r="B42" s="94">
        <v>268</v>
      </c>
      <c r="C42" s="94">
        <v>136</v>
      </c>
      <c r="D42" s="94">
        <v>192</v>
      </c>
      <c r="E42" s="94">
        <v>113</v>
      </c>
      <c r="F42" s="94">
        <v>38</v>
      </c>
      <c r="G42" s="94">
        <v>21</v>
      </c>
      <c r="H42" s="94">
        <v>98</v>
      </c>
      <c r="I42" s="94">
        <v>54</v>
      </c>
      <c r="J42" s="94">
        <v>0</v>
      </c>
      <c r="K42" s="94">
        <v>0</v>
      </c>
      <c r="L42" s="94">
        <v>412</v>
      </c>
      <c r="M42" s="94">
        <v>229</v>
      </c>
      <c r="N42" s="94">
        <v>9</v>
      </c>
      <c r="O42" s="94">
        <v>5</v>
      </c>
      <c r="P42" s="94">
        <v>83</v>
      </c>
      <c r="Q42" s="94">
        <v>27</v>
      </c>
      <c r="R42" s="94">
        <v>0</v>
      </c>
      <c r="S42" s="94">
        <v>0</v>
      </c>
      <c r="T42" s="191">
        <f t="shared" si="72"/>
        <v>1100</v>
      </c>
      <c r="U42" s="194">
        <f t="shared" si="72"/>
        <v>585</v>
      </c>
      <c r="V42" s="45"/>
      <c r="W42" s="142" t="s">
        <v>26</v>
      </c>
      <c r="X42" s="94">
        <v>2</v>
      </c>
      <c r="Y42" s="94">
        <v>0</v>
      </c>
      <c r="Z42" s="94">
        <v>5</v>
      </c>
      <c r="AA42" s="94">
        <v>2</v>
      </c>
      <c r="AB42" s="94">
        <v>2</v>
      </c>
      <c r="AC42" s="94">
        <v>1</v>
      </c>
      <c r="AD42" s="94">
        <v>1</v>
      </c>
      <c r="AE42" s="94">
        <v>1</v>
      </c>
      <c r="AF42" s="94">
        <v>0</v>
      </c>
      <c r="AG42" s="94">
        <v>0</v>
      </c>
      <c r="AH42" s="94">
        <v>125</v>
      </c>
      <c r="AI42" s="94">
        <v>79</v>
      </c>
      <c r="AJ42" s="94">
        <v>4</v>
      </c>
      <c r="AK42" s="94">
        <v>2</v>
      </c>
      <c r="AL42" s="94">
        <v>20</v>
      </c>
      <c r="AM42" s="94">
        <v>7</v>
      </c>
      <c r="AN42" s="94">
        <v>0</v>
      </c>
      <c r="AO42" s="94">
        <v>0</v>
      </c>
      <c r="AP42" s="191">
        <f t="shared" si="74"/>
        <v>159</v>
      </c>
      <c r="AQ42" s="194">
        <f t="shared" si="74"/>
        <v>92</v>
      </c>
      <c r="AR42" s="45"/>
      <c r="AS42" s="144" t="s">
        <v>26</v>
      </c>
      <c r="AT42" s="94">
        <v>9</v>
      </c>
      <c r="AU42" s="94">
        <v>6</v>
      </c>
      <c r="AV42" s="94">
        <v>1</v>
      </c>
      <c r="AW42" s="94">
        <v>5</v>
      </c>
      <c r="AX42" s="94">
        <v>0</v>
      </c>
      <c r="AY42" s="94">
        <v>10</v>
      </c>
      <c r="AZ42" s="94">
        <v>1</v>
      </c>
      <c r="BA42" s="94">
        <v>6</v>
      </c>
      <c r="BB42" s="94">
        <v>0</v>
      </c>
      <c r="BC42" s="94">
        <f t="shared" si="73"/>
        <v>38</v>
      </c>
      <c r="BD42" s="327">
        <v>43</v>
      </c>
      <c r="BE42" s="94">
        <v>0</v>
      </c>
      <c r="BF42" s="159">
        <v>7</v>
      </c>
      <c r="BG42" s="45"/>
      <c r="BH42" s="142" t="s">
        <v>26</v>
      </c>
      <c r="BI42" s="55">
        <v>55</v>
      </c>
      <c r="BJ42" s="55">
        <v>15</v>
      </c>
      <c r="BK42" s="55">
        <v>6</v>
      </c>
      <c r="BL42" s="143">
        <v>4</v>
      </c>
      <c r="BM42" s="49"/>
    </row>
    <row r="43" spans="1:65" ht="12" customHeight="1">
      <c r="A43" s="142" t="s">
        <v>27</v>
      </c>
      <c r="B43" s="94">
        <v>80</v>
      </c>
      <c r="C43" s="94">
        <v>44</v>
      </c>
      <c r="D43" s="94">
        <v>54</v>
      </c>
      <c r="E43" s="94">
        <v>30</v>
      </c>
      <c r="F43" s="94">
        <v>0</v>
      </c>
      <c r="G43" s="94">
        <v>0</v>
      </c>
      <c r="H43" s="94">
        <v>31</v>
      </c>
      <c r="I43" s="94">
        <v>13</v>
      </c>
      <c r="J43" s="94">
        <v>0</v>
      </c>
      <c r="K43" s="94">
        <v>0</v>
      </c>
      <c r="L43" s="94">
        <v>36</v>
      </c>
      <c r="M43" s="94">
        <v>15</v>
      </c>
      <c r="N43" s="94">
        <v>0</v>
      </c>
      <c r="O43" s="94">
        <v>0</v>
      </c>
      <c r="P43" s="94">
        <v>0</v>
      </c>
      <c r="Q43" s="94">
        <v>0</v>
      </c>
      <c r="R43" s="94">
        <v>0</v>
      </c>
      <c r="S43" s="94">
        <v>0</v>
      </c>
      <c r="T43" s="191">
        <f t="shared" si="72"/>
        <v>201</v>
      </c>
      <c r="U43" s="194">
        <f t="shared" si="72"/>
        <v>102</v>
      </c>
      <c r="V43" s="45"/>
      <c r="W43" s="142" t="s">
        <v>27</v>
      </c>
      <c r="X43" s="94">
        <v>0</v>
      </c>
      <c r="Y43" s="94">
        <v>0</v>
      </c>
      <c r="Z43" s="94">
        <v>0</v>
      </c>
      <c r="AA43" s="94">
        <v>0</v>
      </c>
      <c r="AB43" s="94">
        <v>0</v>
      </c>
      <c r="AC43" s="94">
        <v>0</v>
      </c>
      <c r="AD43" s="94">
        <v>0</v>
      </c>
      <c r="AE43" s="94">
        <v>0</v>
      </c>
      <c r="AF43" s="94">
        <v>0</v>
      </c>
      <c r="AG43" s="94">
        <v>0</v>
      </c>
      <c r="AH43" s="94">
        <v>4</v>
      </c>
      <c r="AI43" s="94">
        <v>1</v>
      </c>
      <c r="AJ43" s="94">
        <v>0</v>
      </c>
      <c r="AK43" s="94">
        <v>0</v>
      </c>
      <c r="AL43" s="94">
        <v>0</v>
      </c>
      <c r="AM43" s="94">
        <v>0</v>
      </c>
      <c r="AN43" s="94">
        <v>0</v>
      </c>
      <c r="AO43" s="94">
        <v>0</v>
      </c>
      <c r="AP43" s="191">
        <f t="shared" si="74"/>
        <v>4</v>
      </c>
      <c r="AQ43" s="194">
        <f t="shared" si="74"/>
        <v>1</v>
      </c>
      <c r="AR43" s="45"/>
      <c r="AS43" s="144" t="s">
        <v>27</v>
      </c>
      <c r="AT43" s="94">
        <v>1</v>
      </c>
      <c r="AU43" s="94">
        <v>1</v>
      </c>
      <c r="AV43" s="94">
        <v>0</v>
      </c>
      <c r="AW43" s="94">
        <v>1</v>
      </c>
      <c r="AX43" s="94">
        <v>0</v>
      </c>
      <c r="AY43" s="94">
        <v>1</v>
      </c>
      <c r="AZ43" s="94">
        <v>0</v>
      </c>
      <c r="BA43" s="94">
        <v>0</v>
      </c>
      <c r="BB43" s="94">
        <v>0</v>
      </c>
      <c r="BC43" s="94">
        <f t="shared" si="73"/>
        <v>4</v>
      </c>
      <c r="BD43" s="327">
        <v>5</v>
      </c>
      <c r="BE43" s="94">
        <v>0</v>
      </c>
      <c r="BF43" s="159">
        <v>1</v>
      </c>
      <c r="BG43" s="45"/>
      <c r="BH43" s="142" t="s">
        <v>27</v>
      </c>
      <c r="BI43" s="55">
        <v>5</v>
      </c>
      <c r="BJ43" s="55">
        <v>1</v>
      </c>
      <c r="BK43" s="55">
        <v>0</v>
      </c>
      <c r="BL43" s="143">
        <v>0</v>
      </c>
      <c r="BM43" s="49"/>
    </row>
    <row r="44" spans="1:65" ht="12" customHeight="1">
      <c r="A44" s="131" t="s">
        <v>158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191"/>
      <c r="U44" s="194"/>
      <c r="V44" s="45"/>
      <c r="W44" s="131" t="s">
        <v>158</v>
      </c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191"/>
      <c r="AQ44" s="194"/>
      <c r="AR44" s="45"/>
      <c r="AS44" s="145" t="s">
        <v>158</v>
      </c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159"/>
      <c r="BG44" s="45"/>
      <c r="BH44" s="131" t="s">
        <v>158</v>
      </c>
      <c r="BI44" s="20"/>
      <c r="BJ44" s="20"/>
      <c r="BK44" s="20"/>
      <c r="BL44" s="167"/>
      <c r="BM44" s="49"/>
    </row>
    <row r="45" spans="1:65" ht="12" customHeight="1">
      <c r="A45" s="142" t="s">
        <v>219</v>
      </c>
      <c r="B45" s="94">
        <v>2126</v>
      </c>
      <c r="C45" s="94">
        <v>1156</v>
      </c>
      <c r="D45" s="94">
        <v>817</v>
      </c>
      <c r="E45" s="94">
        <v>455</v>
      </c>
      <c r="F45" s="94">
        <v>26</v>
      </c>
      <c r="G45" s="94">
        <v>11</v>
      </c>
      <c r="H45" s="94">
        <v>53</v>
      </c>
      <c r="I45" s="94">
        <v>31</v>
      </c>
      <c r="J45" s="94">
        <v>460</v>
      </c>
      <c r="K45" s="94">
        <v>208</v>
      </c>
      <c r="L45" s="94">
        <v>1323</v>
      </c>
      <c r="M45" s="94">
        <v>751</v>
      </c>
      <c r="N45" s="94">
        <v>322</v>
      </c>
      <c r="O45" s="94">
        <v>153</v>
      </c>
      <c r="P45" s="94">
        <v>216</v>
      </c>
      <c r="Q45" s="94">
        <v>110</v>
      </c>
      <c r="R45" s="94">
        <v>33</v>
      </c>
      <c r="S45" s="94">
        <v>10</v>
      </c>
      <c r="T45" s="191">
        <f t="shared" si="72"/>
        <v>5376</v>
      </c>
      <c r="U45" s="194">
        <f t="shared" si="72"/>
        <v>2885</v>
      </c>
      <c r="V45" s="45"/>
      <c r="W45" s="142" t="s">
        <v>219</v>
      </c>
      <c r="X45" s="94">
        <v>32</v>
      </c>
      <c r="Y45" s="94">
        <v>17</v>
      </c>
      <c r="Z45" s="94">
        <v>16</v>
      </c>
      <c r="AA45" s="94">
        <v>8</v>
      </c>
      <c r="AB45" s="94">
        <v>0</v>
      </c>
      <c r="AC45" s="94">
        <v>0</v>
      </c>
      <c r="AD45" s="94">
        <v>0</v>
      </c>
      <c r="AE45" s="94">
        <v>0</v>
      </c>
      <c r="AF45" s="94">
        <v>5</v>
      </c>
      <c r="AG45" s="94">
        <v>4</v>
      </c>
      <c r="AH45" s="94">
        <v>153</v>
      </c>
      <c r="AI45" s="94">
        <v>82</v>
      </c>
      <c r="AJ45" s="94">
        <v>30</v>
      </c>
      <c r="AK45" s="94">
        <v>9</v>
      </c>
      <c r="AL45" s="94">
        <v>23</v>
      </c>
      <c r="AM45" s="94">
        <v>12</v>
      </c>
      <c r="AN45" s="94">
        <v>5</v>
      </c>
      <c r="AO45" s="94">
        <v>1</v>
      </c>
      <c r="AP45" s="191">
        <f t="shared" si="74"/>
        <v>264</v>
      </c>
      <c r="AQ45" s="194">
        <f t="shared" si="74"/>
        <v>133</v>
      </c>
      <c r="AR45" s="45"/>
      <c r="AS45" s="144" t="s">
        <v>219</v>
      </c>
      <c r="AT45" s="94">
        <v>62</v>
      </c>
      <c r="AU45" s="94">
        <v>31</v>
      </c>
      <c r="AV45" s="94">
        <v>1</v>
      </c>
      <c r="AW45" s="94">
        <v>4</v>
      </c>
      <c r="AX45" s="94">
        <v>20</v>
      </c>
      <c r="AY45" s="94">
        <v>42</v>
      </c>
      <c r="AZ45" s="94">
        <v>9</v>
      </c>
      <c r="BA45" s="94">
        <v>11</v>
      </c>
      <c r="BB45" s="94">
        <v>3</v>
      </c>
      <c r="BC45" s="94">
        <f t="shared" si="73"/>
        <v>183</v>
      </c>
      <c r="BD45" s="94">
        <v>180</v>
      </c>
      <c r="BE45" s="94">
        <v>18</v>
      </c>
      <c r="BF45" s="159">
        <v>49</v>
      </c>
      <c r="BG45" s="45"/>
      <c r="BH45" s="142" t="s">
        <v>219</v>
      </c>
      <c r="BI45" s="55">
        <v>369</v>
      </c>
      <c r="BJ45" s="55">
        <v>143</v>
      </c>
      <c r="BK45" s="55">
        <v>38</v>
      </c>
      <c r="BL45" s="143">
        <v>17</v>
      </c>
      <c r="BM45" s="49"/>
    </row>
    <row r="46" spans="1:65" ht="12" customHeight="1">
      <c r="A46" s="142" t="s">
        <v>220</v>
      </c>
      <c r="B46" s="94">
        <v>769</v>
      </c>
      <c r="C46" s="94">
        <v>440</v>
      </c>
      <c r="D46" s="94">
        <v>177</v>
      </c>
      <c r="E46" s="94">
        <v>113</v>
      </c>
      <c r="F46" s="94">
        <v>0</v>
      </c>
      <c r="G46" s="94">
        <v>0</v>
      </c>
      <c r="H46" s="94">
        <v>132</v>
      </c>
      <c r="I46" s="94">
        <v>63</v>
      </c>
      <c r="J46" s="94">
        <v>207</v>
      </c>
      <c r="K46" s="94">
        <v>107</v>
      </c>
      <c r="L46" s="94">
        <v>448</v>
      </c>
      <c r="M46" s="94">
        <v>265</v>
      </c>
      <c r="N46" s="94">
        <v>0</v>
      </c>
      <c r="O46" s="94">
        <v>0</v>
      </c>
      <c r="P46" s="94">
        <v>147</v>
      </c>
      <c r="Q46" s="94">
        <v>69</v>
      </c>
      <c r="R46" s="94">
        <v>14</v>
      </c>
      <c r="S46" s="94">
        <v>3</v>
      </c>
      <c r="T46" s="191">
        <f t="shared" si="72"/>
        <v>1894</v>
      </c>
      <c r="U46" s="194">
        <f t="shared" si="72"/>
        <v>1060</v>
      </c>
      <c r="V46" s="45"/>
      <c r="W46" s="142" t="s">
        <v>220</v>
      </c>
      <c r="X46" s="94">
        <v>22</v>
      </c>
      <c r="Y46" s="94">
        <v>12</v>
      </c>
      <c r="Z46" s="94">
        <v>3</v>
      </c>
      <c r="AA46" s="94">
        <v>2</v>
      </c>
      <c r="AB46" s="94">
        <v>0</v>
      </c>
      <c r="AC46" s="94">
        <v>0</v>
      </c>
      <c r="AD46" s="94">
        <v>3</v>
      </c>
      <c r="AE46" s="94">
        <v>1</v>
      </c>
      <c r="AF46" s="94">
        <v>3</v>
      </c>
      <c r="AG46" s="94">
        <v>1</v>
      </c>
      <c r="AH46" s="94">
        <v>68</v>
      </c>
      <c r="AI46" s="94">
        <v>39</v>
      </c>
      <c r="AJ46" s="94">
        <v>0</v>
      </c>
      <c r="AK46" s="94">
        <v>0</v>
      </c>
      <c r="AL46" s="94">
        <v>19</v>
      </c>
      <c r="AM46" s="94">
        <v>11</v>
      </c>
      <c r="AN46" s="94">
        <v>2</v>
      </c>
      <c r="AO46" s="94">
        <v>1</v>
      </c>
      <c r="AP46" s="191">
        <f t="shared" si="74"/>
        <v>120</v>
      </c>
      <c r="AQ46" s="194">
        <f t="shared" si="74"/>
        <v>67</v>
      </c>
      <c r="AR46" s="45"/>
      <c r="AS46" s="144" t="s">
        <v>220</v>
      </c>
      <c r="AT46" s="94">
        <v>19</v>
      </c>
      <c r="AU46" s="94">
        <v>7</v>
      </c>
      <c r="AV46" s="94">
        <v>0</v>
      </c>
      <c r="AW46" s="94">
        <v>4</v>
      </c>
      <c r="AX46" s="94">
        <v>5</v>
      </c>
      <c r="AY46" s="94">
        <v>14</v>
      </c>
      <c r="AZ46" s="94">
        <v>0</v>
      </c>
      <c r="BA46" s="94">
        <v>7</v>
      </c>
      <c r="BB46" s="94">
        <v>1</v>
      </c>
      <c r="BC46" s="94">
        <f t="shared" si="73"/>
        <v>57</v>
      </c>
      <c r="BD46" s="94">
        <v>55</v>
      </c>
      <c r="BE46" s="94">
        <v>1</v>
      </c>
      <c r="BF46" s="159">
        <v>12</v>
      </c>
      <c r="BG46" s="45"/>
      <c r="BH46" s="142" t="s">
        <v>220</v>
      </c>
      <c r="BI46" s="55">
        <v>99</v>
      </c>
      <c r="BJ46" s="55">
        <v>29</v>
      </c>
      <c r="BK46" s="55">
        <v>7</v>
      </c>
      <c r="BL46" s="143">
        <v>5</v>
      </c>
      <c r="BM46" s="49"/>
    </row>
    <row r="47" spans="1:65" ht="12" customHeight="1">
      <c r="A47" s="142" t="s">
        <v>28</v>
      </c>
      <c r="B47" s="94">
        <v>243</v>
      </c>
      <c r="C47" s="94">
        <v>137</v>
      </c>
      <c r="D47" s="94">
        <v>109</v>
      </c>
      <c r="E47" s="94">
        <v>69</v>
      </c>
      <c r="F47" s="94">
        <v>0</v>
      </c>
      <c r="G47" s="94">
        <v>0</v>
      </c>
      <c r="H47" s="94">
        <v>0</v>
      </c>
      <c r="I47" s="94">
        <v>0</v>
      </c>
      <c r="J47" s="94">
        <v>97</v>
      </c>
      <c r="K47" s="94">
        <v>61</v>
      </c>
      <c r="L47" s="94">
        <v>218</v>
      </c>
      <c r="M47" s="94">
        <v>117</v>
      </c>
      <c r="N47" s="94">
        <v>15</v>
      </c>
      <c r="O47" s="94">
        <v>2</v>
      </c>
      <c r="P47" s="94">
        <v>49</v>
      </c>
      <c r="Q47" s="94">
        <v>27</v>
      </c>
      <c r="R47" s="94">
        <v>0</v>
      </c>
      <c r="S47" s="94">
        <v>0</v>
      </c>
      <c r="T47" s="191">
        <f t="shared" si="72"/>
        <v>731</v>
      </c>
      <c r="U47" s="194">
        <f t="shared" si="72"/>
        <v>413</v>
      </c>
      <c r="V47" s="45"/>
      <c r="W47" s="142" t="s">
        <v>28</v>
      </c>
      <c r="X47" s="94">
        <v>0</v>
      </c>
      <c r="Y47" s="94">
        <v>0</v>
      </c>
      <c r="Z47" s="94">
        <v>0</v>
      </c>
      <c r="AA47" s="94">
        <v>0</v>
      </c>
      <c r="AB47" s="94">
        <v>0</v>
      </c>
      <c r="AC47" s="94">
        <v>0</v>
      </c>
      <c r="AD47" s="94">
        <v>0</v>
      </c>
      <c r="AE47" s="94">
        <v>0</v>
      </c>
      <c r="AF47" s="94">
        <v>4</v>
      </c>
      <c r="AG47" s="94">
        <v>0</v>
      </c>
      <c r="AH47" s="94">
        <v>18</v>
      </c>
      <c r="AI47" s="94">
        <v>13</v>
      </c>
      <c r="AJ47" s="94">
        <v>2</v>
      </c>
      <c r="AK47" s="94">
        <v>1</v>
      </c>
      <c r="AL47" s="94">
        <v>4</v>
      </c>
      <c r="AM47" s="94">
        <v>1</v>
      </c>
      <c r="AN47" s="94">
        <v>0</v>
      </c>
      <c r="AO47" s="94">
        <v>0</v>
      </c>
      <c r="AP47" s="191">
        <f t="shared" si="74"/>
        <v>28</v>
      </c>
      <c r="AQ47" s="194">
        <f t="shared" si="74"/>
        <v>15</v>
      </c>
      <c r="AR47" s="45"/>
      <c r="AS47" s="144" t="s">
        <v>28</v>
      </c>
      <c r="AT47" s="94">
        <v>7</v>
      </c>
      <c r="AU47" s="94">
        <v>5</v>
      </c>
      <c r="AV47" s="94">
        <v>0</v>
      </c>
      <c r="AW47" s="94">
        <v>0</v>
      </c>
      <c r="AX47" s="94">
        <v>2</v>
      </c>
      <c r="AY47" s="94">
        <v>8</v>
      </c>
      <c r="AZ47" s="94">
        <v>1</v>
      </c>
      <c r="BA47" s="94">
        <v>1</v>
      </c>
      <c r="BB47" s="94">
        <v>0</v>
      </c>
      <c r="BC47" s="94">
        <f t="shared" si="73"/>
        <v>24</v>
      </c>
      <c r="BD47" s="94">
        <v>25</v>
      </c>
      <c r="BE47" s="94">
        <v>4</v>
      </c>
      <c r="BF47" s="159">
        <v>6</v>
      </c>
      <c r="BG47" s="45"/>
      <c r="BH47" s="142" t="s">
        <v>28</v>
      </c>
      <c r="BI47" s="55">
        <v>48</v>
      </c>
      <c r="BJ47" s="55">
        <v>15</v>
      </c>
      <c r="BK47" s="55">
        <v>4</v>
      </c>
      <c r="BL47" s="143">
        <v>2</v>
      </c>
      <c r="BM47" s="49"/>
    </row>
    <row r="48" spans="1:65" ht="12" customHeight="1">
      <c r="A48" s="142" t="s">
        <v>221</v>
      </c>
      <c r="B48" s="94">
        <v>287</v>
      </c>
      <c r="C48" s="94">
        <v>150</v>
      </c>
      <c r="D48" s="94">
        <v>102</v>
      </c>
      <c r="E48" s="94">
        <v>60</v>
      </c>
      <c r="F48" s="94">
        <v>0</v>
      </c>
      <c r="G48" s="94">
        <v>0</v>
      </c>
      <c r="H48" s="94">
        <v>37</v>
      </c>
      <c r="I48" s="94">
        <v>9</v>
      </c>
      <c r="J48" s="94">
        <v>62</v>
      </c>
      <c r="K48" s="94">
        <v>31</v>
      </c>
      <c r="L48" s="94">
        <v>177</v>
      </c>
      <c r="M48" s="94">
        <v>105</v>
      </c>
      <c r="N48" s="94">
        <v>1</v>
      </c>
      <c r="O48" s="94">
        <v>0</v>
      </c>
      <c r="P48" s="94">
        <v>51</v>
      </c>
      <c r="Q48" s="94">
        <v>20</v>
      </c>
      <c r="R48" s="94">
        <v>0</v>
      </c>
      <c r="S48" s="94">
        <v>0</v>
      </c>
      <c r="T48" s="191">
        <f t="shared" si="72"/>
        <v>717</v>
      </c>
      <c r="U48" s="194">
        <f t="shared" si="72"/>
        <v>375</v>
      </c>
      <c r="V48" s="45"/>
      <c r="W48" s="142" t="s">
        <v>221</v>
      </c>
      <c r="X48" s="94">
        <v>5</v>
      </c>
      <c r="Y48" s="94">
        <v>2</v>
      </c>
      <c r="Z48" s="94">
        <v>0</v>
      </c>
      <c r="AA48" s="94">
        <v>0</v>
      </c>
      <c r="AB48" s="94">
        <v>0</v>
      </c>
      <c r="AC48" s="94">
        <v>0</v>
      </c>
      <c r="AD48" s="94">
        <v>0</v>
      </c>
      <c r="AE48" s="94">
        <v>0</v>
      </c>
      <c r="AF48" s="94">
        <v>1</v>
      </c>
      <c r="AG48" s="94">
        <v>1</v>
      </c>
      <c r="AH48" s="94">
        <v>12</v>
      </c>
      <c r="AI48" s="94">
        <v>7</v>
      </c>
      <c r="AJ48" s="94">
        <v>0</v>
      </c>
      <c r="AK48" s="94">
        <v>0</v>
      </c>
      <c r="AL48" s="94">
        <v>2</v>
      </c>
      <c r="AM48" s="94">
        <v>1</v>
      </c>
      <c r="AN48" s="94">
        <v>0</v>
      </c>
      <c r="AO48" s="94">
        <v>0</v>
      </c>
      <c r="AP48" s="191">
        <f t="shared" si="74"/>
        <v>20</v>
      </c>
      <c r="AQ48" s="194">
        <f t="shared" si="74"/>
        <v>11</v>
      </c>
      <c r="AR48" s="45"/>
      <c r="AS48" s="144" t="s">
        <v>221</v>
      </c>
      <c r="AT48" s="94">
        <v>7</v>
      </c>
      <c r="AU48" s="94">
        <v>4</v>
      </c>
      <c r="AV48" s="94">
        <v>0</v>
      </c>
      <c r="AW48" s="94">
        <v>2</v>
      </c>
      <c r="AX48" s="94">
        <v>3</v>
      </c>
      <c r="AY48" s="94">
        <v>6</v>
      </c>
      <c r="AZ48" s="94">
        <v>1</v>
      </c>
      <c r="BA48" s="94">
        <v>4</v>
      </c>
      <c r="BB48" s="94">
        <v>0</v>
      </c>
      <c r="BC48" s="94">
        <f t="shared" si="73"/>
        <v>27</v>
      </c>
      <c r="BD48" s="94">
        <v>20</v>
      </c>
      <c r="BE48" s="94">
        <v>16</v>
      </c>
      <c r="BF48" s="159">
        <v>6</v>
      </c>
      <c r="BG48" s="45"/>
      <c r="BH48" s="142" t="s">
        <v>221</v>
      </c>
      <c r="BI48" s="55">
        <v>60</v>
      </c>
      <c r="BJ48" s="55">
        <v>19</v>
      </c>
      <c r="BK48" s="55">
        <v>4</v>
      </c>
      <c r="BL48" s="143">
        <v>2</v>
      </c>
      <c r="BM48" s="49"/>
    </row>
    <row r="49" spans="1:65" ht="12" customHeight="1">
      <c r="A49" s="142" t="s">
        <v>222</v>
      </c>
      <c r="B49" s="94">
        <v>3331</v>
      </c>
      <c r="C49" s="94">
        <v>1842</v>
      </c>
      <c r="D49" s="94">
        <v>1685</v>
      </c>
      <c r="E49" s="94">
        <v>968</v>
      </c>
      <c r="F49" s="94">
        <v>23</v>
      </c>
      <c r="G49" s="94">
        <v>8</v>
      </c>
      <c r="H49" s="94">
        <v>153</v>
      </c>
      <c r="I49" s="94">
        <v>89</v>
      </c>
      <c r="J49" s="94">
        <v>758</v>
      </c>
      <c r="K49" s="94">
        <v>375</v>
      </c>
      <c r="L49" s="94">
        <v>3714</v>
      </c>
      <c r="M49" s="94">
        <v>2024</v>
      </c>
      <c r="N49" s="94">
        <v>171</v>
      </c>
      <c r="O49" s="94">
        <v>44</v>
      </c>
      <c r="P49" s="94">
        <v>493</v>
      </c>
      <c r="Q49" s="94">
        <v>217</v>
      </c>
      <c r="R49" s="94">
        <v>144</v>
      </c>
      <c r="S49" s="94">
        <v>64</v>
      </c>
      <c r="T49" s="191">
        <f t="shared" si="72"/>
        <v>10472</v>
      </c>
      <c r="U49" s="194">
        <f t="shared" si="72"/>
        <v>5631</v>
      </c>
      <c r="V49" s="45"/>
      <c r="W49" s="142" t="s">
        <v>222</v>
      </c>
      <c r="X49" s="94">
        <v>49</v>
      </c>
      <c r="Y49" s="94">
        <v>20</v>
      </c>
      <c r="Z49" s="94">
        <v>17</v>
      </c>
      <c r="AA49" s="94">
        <v>11</v>
      </c>
      <c r="AB49" s="94">
        <v>0</v>
      </c>
      <c r="AC49" s="94">
        <v>0</v>
      </c>
      <c r="AD49" s="94">
        <v>1</v>
      </c>
      <c r="AE49" s="94">
        <v>0</v>
      </c>
      <c r="AF49" s="94">
        <v>16</v>
      </c>
      <c r="AG49" s="94">
        <v>6</v>
      </c>
      <c r="AH49" s="94">
        <v>386</v>
      </c>
      <c r="AI49" s="94">
        <v>203</v>
      </c>
      <c r="AJ49" s="94">
        <v>21</v>
      </c>
      <c r="AK49" s="94">
        <v>3</v>
      </c>
      <c r="AL49" s="94">
        <v>57</v>
      </c>
      <c r="AM49" s="94">
        <v>19</v>
      </c>
      <c r="AN49" s="94">
        <v>13</v>
      </c>
      <c r="AO49" s="94">
        <v>2</v>
      </c>
      <c r="AP49" s="191">
        <f t="shared" si="74"/>
        <v>560</v>
      </c>
      <c r="AQ49" s="194">
        <f t="shared" si="74"/>
        <v>264</v>
      </c>
      <c r="AR49" s="45"/>
      <c r="AS49" s="144" t="s">
        <v>222</v>
      </c>
      <c r="AT49" s="94">
        <v>102</v>
      </c>
      <c r="AU49" s="94">
        <v>65</v>
      </c>
      <c r="AV49" s="94">
        <v>3</v>
      </c>
      <c r="AW49" s="94">
        <v>5</v>
      </c>
      <c r="AX49" s="94">
        <v>27</v>
      </c>
      <c r="AY49" s="94">
        <v>100</v>
      </c>
      <c r="AZ49" s="94">
        <v>14</v>
      </c>
      <c r="BA49" s="94">
        <v>26</v>
      </c>
      <c r="BB49" s="94">
        <v>9</v>
      </c>
      <c r="BC49" s="94">
        <f t="shared" si="73"/>
        <v>351</v>
      </c>
      <c r="BD49" s="94">
        <v>327</v>
      </c>
      <c r="BE49" s="94">
        <v>29</v>
      </c>
      <c r="BF49" s="159">
        <v>85</v>
      </c>
      <c r="BG49" s="45"/>
      <c r="BH49" s="142" t="s">
        <v>222</v>
      </c>
      <c r="BI49" s="55">
        <v>664</v>
      </c>
      <c r="BJ49" s="55">
        <v>293</v>
      </c>
      <c r="BK49" s="55">
        <v>78</v>
      </c>
      <c r="BL49" s="143">
        <v>36</v>
      </c>
      <c r="BM49" s="49"/>
    </row>
    <row r="50" spans="1:65" ht="12" customHeight="1">
      <c r="A50" s="142" t="s">
        <v>223</v>
      </c>
      <c r="B50" s="94">
        <v>1866</v>
      </c>
      <c r="C50" s="94">
        <v>1087</v>
      </c>
      <c r="D50" s="94">
        <v>873</v>
      </c>
      <c r="E50" s="94">
        <v>522</v>
      </c>
      <c r="F50" s="94">
        <v>50</v>
      </c>
      <c r="G50" s="94">
        <v>27</v>
      </c>
      <c r="H50" s="94">
        <v>104</v>
      </c>
      <c r="I50" s="94">
        <v>48</v>
      </c>
      <c r="J50" s="94">
        <v>390</v>
      </c>
      <c r="K50" s="94">
        <v>170</v>
      </c>
      <c r="L50" s="94">
        <v>1710</v>
      </c>
      <c r="M50" s="94">
        <v>960</v>
      </c>
      <c r="N50" s="94">
        <v>68</v>
      </c>
      <c r="O50" s="94">
        <v>23</v>
      </c>
      <c r="P50" s="94">
        <v>346</v>
      </c>
      <c r="Q50" s="94">
        <v>153</v>
      </c>
      <c r="R50" s="94">
        <v>24</v>
      </c>
      <c r="S50" s="94">
        <v>10</v>
      </c>
      <c r="T50" s="191">
        <f t="shared" si="72"/>
        <v>5431</v>
      </c>
      <c r="U50" s="194">
        <f t="shared" si="72"/>
        <v>3000</v>
      </c>
      <c r="V50" s="45"/>
      <c r="W50" s="142" t="s">
        <v>223</v>
      </c>
      <c r="X50" s="94">
        <v>38</v>
      </c>
      <c r="Y50" s="94">
        <v>19</v>
      </c>
      <c r="Z50" s="94">
        <v>8</v>
      </c>
      <c r="AA50" s="94">
        <v>3</v>
      </c>
      <c r="AB50" s="94">
        <v>0</v>
      </c>
      <c r="AC50" s="94">
        <v>0</v>
      </c>
      <c r="AD50" s="94">
        <v>3</v>
      </c>
      <c r="AE50" s="94">
        <v>1</v>
      </c>
      <c r="AF50" s="94">
        <v>4</v>
      </c>
      <c r="AG50" s="94">
        <v>2</v>
      </c>
      <c r="AH50" s="94">
        <v>197</v>
      </c>
      <c r="AI50" s="94">
        <v>105</v>
      </c>
      <c r="AJ50" s="94">
        <v>18</v>
      </c>
      <c r="AK50" s="94">
        <v>6</v>
      </c>
      <c r="AL50" s="94">
        <v>67</v>
      </c>
      <c r="AM50" s="94">
        <v>18</v>
      </c>
      <c r="AN50" s="94">
        <v>4</v>
      </c>
      <c r="AO50" s="94">
        <v>3</v>
      </c>
      <c r="AP50" s="191">
        <f t="shared" si="74"/>
        <v>339</v>
      </c>
      <c r="AQ50" s="194">
        <f t="shared" si="74"/>
        <v>157</v>
      </c>
      <c r="AR50" s="45"/>
      <c r="AS50" s="144" t="s">
        <v>223</v>
      </c>
      <c r="AT50" s="94">
        <v>64</v>
      </c>
      <c r="AU50" s="94">
        <v>36</v>
      </c>
      <c r="AV50" s="94">
        <v>4</v>
      </c>
      <c r="AW50" s="94">
        <v>5</v>
      </c>
      <c r="AX50" s="94">
        <v>16</v>
      </c>
      <c r="AY50" s="94">
        <v>57</v>
      </c>
      <c r="AZ50" s="94">
        <v>10</v>
      </c>
      <c r="BA50" s="94">
        <v>21</v>
      </c>
      <c r="BB50" s="94">
        <v>3</v>
      </c>
      <c r="BC50" s="94">
        <f t="shared" si="73"/>
        <v>216</v>
      </c>
      <c r="BD50" s="94">
        <v>206</v>
      </c>
      <c r="BE50" s="94">
        <v>6</v>
      </c>
      <c r="BF50" s="159">
        <v>52</v>
      </c>
      <c r="BG50" s="45"/>
      <c r="BH50" s="142" t="s">
        <v>223</v>
      </c>
      <c r="BI50" s="55">
        <v>409</v>
      </c>
      <c r="BJ50" s="55">
        <v>164</v>
      </c>
      <c r="BK50" s="55">
        <v>61</v>
      </c>
      <c r="BL50" s="143">
        <v>30</v>
      </c>
      <c r="BM50" s="49"/>
    </row>
    <row r="51" spans="1:65" ht="12" customHeight="1">
      <c r="A51" s="142" t="s">
        <v>224</v>
      </c>
      <c r="B51" s="94">
        <v>8680</v>
      </c>
      <c r="C51" s="94">
        <v>4615</v>
      </c>
      <c r="D51" s="94">
        <v>4111</v>
      </c>
      <c r="E51" s="94">
        <v>2436</v>
      </c>
      <c r="F51" s="94">
        <v>282</v>
      </c>
      <c r="G51" s="94">
        <v>134</v>
      </c>
      <c r="H51" s="94">
        <v>668</v>
      </c>
      <c r="I51" s="94">
        <v>320</v>
      </c>
      <c r="J51" s="94">
        <v>3034</v>
      </c>
      <c r="K51" s="94">
        <v>1466</v>
      </c>
      <c r="L51" s="94">
        <v>6769</v>
      </c>
      <c r="M51" s="94">
        <v>3832</v>
      </c>
      <c r="N51" s="94">
        <v>873</v>
      </c>
      <c r="O51" s="94">
        <v>332</v>
      </c>
      <c r="P51" s="94">
        <v>1794</v>
      </c>
      <c r="Q51" s="94">
        <v>847</v>
      </c>
      <c r="R51" s="94">
        <v>949</v>
      </c>
      <c r="S51" s="94">
        <v>407</v>
      </c>
      <c r="T51" s="191">
        <f t="shared" si="72"/>
        <v>27160</v>
      </c>
      <c r="U51" s="194">
        <f t="shared" si="72"/>
        <v>14389</v>
      </c>
      <c r="V51" s="45"/>
      <c r="W51" s="142" t="s">
        <v>224</v>
      </c>
      <c r="X51" s="94">
        <v>233</v>
      </c>
      <c r="Y51" s="94">
        <v>100</v>
      </c>
      <c r="Z51" s="94">
        <v>69</v>
      </c>
      <c r="AA51" s="94">
        <v>25</v>
      </c>
      <c r="AB51" s="94">
        <v>6</v>
      </c>
      <c r="AC51" s="94">
        <v>1</v>
      </c>
      <c r="AD51" s="94">
        <v>20</v>
      </c>
      <c r="AE51" s="94">
        <v>9</v>
      </c>
      <c r="AF51" s="94">
        <v>69</v>
      </c>
      <c r="AG51" s="94">
        <v>22</v>
      </c>
      <c r="AH51" s="94">
        <v>820</v>
      </c>
      <c r="AI51" s="94">
        <v>424</v>
      </c>
      <c r="AJ51" s="94">
        <v>89</v>
      </c>
      <c r="AK51" s="94">
        <v>27</v>
      </c>
      <c r="AL51" s="94">
        <v>246</v>
      </c>
      <c r="AM51" s="94">
        <v>91</v>
      </c>
      <c r="AN51" s="94">
        <v>78</v>
      </c>
      <c r="AO51" s="94">
        <v>30</v>
      </c>
      <c r="AP51" s="191">
        <f t="shared" ref="AP51:AQ55" si="75">+AN51+AL51+AJ51+AH51+AF51+AD51+AB51+Z51+X51</f>
        <v>1630</v>
      </c>
      <c r="AQ51" s="194">
        <f t="shared" si="75"/>
        <v>729</v>
      </c>
      <c r="AR51" s="45"/>
      <c r="AS51" s="144" t="s">
        <v>224</v>
      </c>
      <c r="AT51" s="94">
        <v>237</v>
      </c>
      <c r="AU51" s="94">
        <v>146</v>
      </c>
      <c r="AV51" s="94">
        <v>12</v>
      </c>
      <c r="AW51" s="94">
        <v>25</v>
      </c>
      <c r="AX51" s="94">
        <v>101</v>
      </c>
      <c r="AY51" s="94">
        <v>197</v>
      </c>
      <c r="AZ51" s="94">
        <v>41</v>
      </c>
      <c r="BA51" s="94">
        <v>82</v>
      </c>
      <c r="BB51" s="94">
        <v>37</v>
      </c>
      <c r="BC51" s="94">
        <f t="shared" si="73"/>
        <v>878</v>
      </c>
      <c r="BD51" s="94">
        <v>859</v>
      </c>
      <c r="BE51" s="94">
        <v>27</v>
      </c>
      <c r="BF51" s="159">
        <v>172</v>
      </c>
      <c r="BG51" s="45"/>
      <c r="BH51" s="142" t="s">
        <v>224</v>
      </c>
      <c r="BI51" s="55">
        <v>1993</v>
      </c>
      <c r="BJ51" s="55">
        <v>856</v>
      </c>
      <c r="BK51" s="55">
        <v>424</v>
      </c>
      <c r="BL51" s="143">
        <v>194</v>
      </c>
      <c r="BM51" s="49"/>
    </row>
    <row r="52" spans="1:65" ht="12" customHeight="1">
      <c r="A52" s="142" t="s">
        <v>225</v>
      </c>
      <c r="B52" s="94">
        <v>618</v>
      </c>
      <c r="C52" s="94">
        <v>352</v>
      </c>
      <c r="D52" s="94">
        <v>280</v>
      </c>
      <c r="E52" s="94">
        <v>177</v>
      </c>
      <c r="F52" s="94">
        <v>1</v>
      </c>
      <c r="G52" s="94">
        <v>1</v>
      </c>
      <c r="H52" s="94">
        <v>103</v>
      </c>
      <c r="I52" s="94">
        <v>52</v>
      </c>
      <c r="J52" s="94">
        <v>74</v>
      </c>
      <c r="K52" s="94">
        <v>34</v>
      </c>
      <c r="L52" s="94">
        <v>420</v>
      </c>
      <c r="M52" s="94">
        <v>251</v>
      </c>
      <c r="N52" s="94">
        <v>4</v>
      </c>
      <c r="O52" s="94">
        <v>0</v>
      </c>
      <c r="P52" s="94">
        <v>145</v>
      </c>
      <c r="Q52" s="94">
        <v>72</v>
      </c>
      <c r="R52" s="94">
        <v>0</v>
      </c>
      <c r="S52" s="94">
        <v>0</v>
      </c>
      <c r="T52" s="191">
        <f t="shared" si="72"/>
        <v>1645</v>
      </c>
      <c r="U52" s="194">
        <f t="shared" si="72"/>
        <v>939</v>
      </c>
      <c r="V52" s="45"/>
      <c r="W52" s="142" t="s">
        <v>225</v>
      </c>
      <c r="X52" s="94">
        <v>12</v>
      </c>
      <c r="Y52" s="94">
        <v>8</v>
      </c>
      <c r="Z52" s="94">
        <v>5</v>
      </c>
      <c r="AA52" s="94">
        <v>4</v>
      </c>
      <c r="AB52" s="94">
        <v>0</v>
      </c>
      <c r="AC52" s="94">
        <v>0</v>
      </c>
      <c r="AD52" s="94">
        <v>0</v>
      </c>
      <c r="AE52" s="94">
        <v>0</v>
      </c>
      <c r="AF52" s="94">
        <v>0</v>
      </c>
      <c r="AG52" s="94">
        <v>0</v>
      </c>
      <c r="AH52" s="94">
        <v>50</v>
      </c>
      <c r="AI52" s="94">
        <v>28</v>
      </c>
      <c r="AJ52" s="94">
        <v>0</v>
      </c>
      <c r="AK52" s="94">
        <v>0</v>
      </c>
      <c r="AL52" s="94">
        <v>24</v>
      </c>
      <c r="AM52" s="94">
        <v>11</v>
      </c>
      <c r="AN52" s="94">
        <v>0</v>
      </c>
      <c r="AO52" s="94">
        <v>0</v>
      </c>
      <c r="AP52" s="191">
        <f t="shared" si="75"/>
        <v>91</v>
      </c>
      <c r="AQ52" s="194">
        <f t="shared" si="75"/>
        <v>51</v>
      </c>
      <c r="AR52" s="45"/>
      <c r="AS52" s="144" t="s">
        <v>225</v>
      </c>
      <c r="AT52" s="94">
        <v>18</v>
      </c>
      <c r="AU52" s="94">
        <v>9</v>
      </c>
      <c r="AV52" s="94">
        <v>1</v>
      </c>
      <c r="AW52" s="94">
        <v>4</v>
      </c>
      <c r="AX52" s="94">
        <v>4</v>
      </c>
      <c r="AY52" s="94">
        <v>15</v>
      </c>
      <c r="AZ52" s="94">
        <v>2</v>
      </c>
      <c r="BA52" s="94">
        <v>8</v>
      </c>
      <c r="BB52" s="94">
        <v>0</v>
      </c>
      <c r="BC52" s="94">
        <f t="shared" si="73"/>
        <v>61</v>
      </c>
      <c r="BD52" s="94">
        <v>57</v>
      </c>
      <c r="BE52" s="94">
        <v>3</v>
      </c>
      <c r="BF52" s="159">
        <v>15</v>
      </c>
      <c r="BG52" s="45"/>
      <c r="BH52" s="142" t="s">
        <v>225</v>
      </c>
      <c r="BI52" s="55">
        <v>97</v>
      </c>
      <c r="BJ52" s="55">
        <v>41</v>
      </c>
      <c r="BK52" s="55">
        <v>18</v>
      </c>
      <c r="BL52" s="143">
        <v>10</v>
      </c>
      <c r="BM52" s="49"/>
    </row>
    <row r="53" spans="1:65" ht="12" customHeight="1">
      <c r="A53" s="131" t="s">
        <v>159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191"/>
      <c r="U53" s="194"/>
      <c r="V53" s="45"/>
      <c r="W53" s="131" t="s">
        <v>159</v>
      </c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191"/>
      <c r="AQ53" s="194"/>
      <c r="AR53" s="45"/>
      <c r="AS53" s="145" t="s">
        <v>159</v>
      </c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159"/>
      <c r="BG53" s="45"/>
      <c r="BH53" s="131" t="s">
        <v>159</v>
      </c>
      <c r="BI53" s="20"/>
      <c r="BJ53" s="20"/>
      <c r="BK53" s="20"/>
      <c r="BL53" s="167"/>
      <c r="BM53" s="49"/>
    </row>
    <row r="54" spans="1:65" ht="12" customHeight="1">
      <c r="A54" s="142" t="s">
        <v>29</v>
      </c>
      <c r="B54" s="94">
        <v>1018</v>
      </c>
      <c r="C54" s="94">
        <v>527</v>
      </c>
      <c r="D54" s="94">
        <v>377</v>
      </c>
      <c r="E54" s="94">
        <v>216</v>
      </c>
      <c r="F54" s="94">
        <v>0</v>
      </c>
      <c r="G54" s="94">
        <v>0</v>
      </c>
      <c r="H54" s="94">
        <v>0</v>
      </c>
      <c r="I54" s="94">
        <v>0</v>
      </c>
      <c r="J54" s="94">
        <v>137</v>
      </c>
      <c r="K54" s="94">
        <v>68</v>
      </c>
      <c r="L54" s="94">
        <v>785</v>
      </c>
      <c r="M54" s="94">
        <v>372</v>
      </c>
      <c r="N54" s="94">
        <v>0</v>
      </c>
      <c r="O54" s="94">
        <v>0</v>
      </c>
      <c r="P54" s="94">
        <v>51</v>
      </c>
      <c r="Q54" s="94">
        <v>16</v>
      </c>
      <c r="R54" s="94">
        <v>67</v>
      </c>
      <c r="S54" s="94">
        <v>21</v>
      </c>
      <c r="T54" s="191">
        <f t="shared" si="72"/>
        <v>2435</v>
      </c>
      <c r="U54" s="194">
        <f t="shared" si="72"/>
        <v>1220</v>
      </c>
      <c r="V54" s="45"/>
      <c r="W54" s="142" t="s">
        <v>29</v>
      </c>
      <c r="X54" s="94">
        <v>87</v>
      </c>
      <c r="Y54" s="94">
        <v>48</v>
      </c>
      <c r="Z54" s="94">
        <v>21</v>
      </c>
      <c r="AA54" s="94">
        <v>12</v>
      </c>
      <c r="AB54" s="94">
        <v>0</v>
      </c>
      <c r="AC54" s="94">
        <v>0</v>
      </c>
      <c r="AD54" s="94">
        <v>0</v>
      </c>
      <c r="AE54" s="94">
        <v>0</v>
      </c>
      <c r="AF54" s="94">
        <v>16</v>
      </c>
      <c r="AG54" s="94">
        <v>13</v>
      </c>
      <c r="AH54" s="94">
        <v>153</v>
      </c>
      <c r="AI54" s="94">
        <v>83</v>
      </c>
      <c r="AJ54" s="94">
        <v>0</v>
      </c>
      <c r="AK54" s="94">
        <v>0</v>
      </c>
      <c r="AL54" s="94">
        <v>4</v>
      </c>
      <c r="AM54" s="94">
        <v>1</v>
      </c>
      <c r="AN54" s="94">
        <v>6</v>
      </c>
      <c r="AO54" s="94">
        <v>3</v>
      </c>
      <c r="AP54" s="191">
        <f t="shared" si="75"/>
        <v>287</v>
      </c>
      <c r="AQ54" s="194">
        <f t="shared" si="75"/>
        <v>160</v>
      </c>
      <c r="AR54" s="45"/>
      <c r="AS54" s="144" t="s">
        <v>29</v>
      </c>
      <c r="AT54" s="94">
        <v>20</v>
      </c>
      <c r="AU54" s="94">
        <v>9</v>
      </c>
      <c r="AV54" s="94">
        <v>0</v>
      </c>
      <c r="AW54" s="94">
        <v>0</v>
      </c>
      <c r="AX54" s="94">
        <v>3</v>
      </c>
      <c r="AY54" s="94">
        <v>13</v>
      </c>
      <c r="AZ54" s="94">
        <v>0</v>
      </c>
      <c r="BA54" s="94">
        <v>3</v>
      </c>
      <c r="BB54" s="94">
        <v>3</v>
      </c>
      <c r="BC54" s="94">
        <f t="shared" si="73"/>
        <v>51</v>
      </c>
      <c r="BD54" s="94">
        <v>48</v>
      </c>
      <c r="BE54" s="94">
        <v>1</v>
      </c>
      <c r="BF54" s="159">
        <v>9</v>
      </c>
      <c r="BG54" s="45"/>
      <c r="BH54" s="142" t="s">
        <v>29</v>
      </c>
      <c r="BI54" s="55">
        <v>89</v>
      </c>
      <c r="BJ54" s="55">
        <v>30</v>
      </c>
      <c r="BK54" s="55">
        <v>10</v>
      </c>
      <c r="BL54" s="143">
        <v>2</v>
      </c>
      <c r="BM54" s="49"/>
    </row>
    <row r="55" spans="1:65" ht="12" customHeight="1">
      <c r="A55" s="142" t="s">
        <v>226</v>
      </c>
      <c r="B55" s="94">
        <v>367</v>
      </c>
      <c r="C55" s="94">
        <v>158</v>
      </c>
      <c r="D55" s="94">
        <v>270</v>
      </c>
      <c r="E55" s="94">
        <v>116</v>
      </c>
      <c r="F55" s="94">
        <v>0</v>
      </c>
      <c r="G55" s="94">
        <v>0</v>
      </c>
      <c r="H55" s="94">
        <v>60</v>
      </c>
      <c r="I55" s="94">
        <v>15</v>
      </c>
      <c r="J55" s="94">
        <v>0</v>
      </c>
      <c r="K55" s="94">
        <v>0</v>
      </c>
      <c r="L55" s="94">
        <v>328</v>
      </c>
      <c r="M55" s="94">
        <v>146</v>
      </c>
      <c r="N55" s="94">
        <v>0</v>
      </c>
      <c r="O55" s="94">
        <v>0</v>
      </c>
      <c r="P55" s="94">
        <v>27</v>
      </c>
      <c r="Q55" s="94">
        <v>6</v>
      </c>
      <c r="R55" s="94">
        <v>0</v>
      </c>
      <c r="S55" s="94">
        <v>0</v>
      </c>
      <c r="T55" s="191">
        <f t="shared" si="72"/>
        <v>1052</v>
      </c>
      <c r="U55" s="194">
        <f t="shared" si="72"/>
        <v>441</v>
      </c>
      <c r="V55" s="45"/>
      <c r="W55" s="142" t="s">
        <v>226</v>
      </c>
      <c r="X55" s="94">
        <v>49</v>
      </c>
      <c r="Y55" s="94">
        <v>19</v>
      </c>
      <c r="Z55" s="94">
        <v>41</v>
      </c>
      <c r="AA55" s="94">
        <v>16</v>
      </c>
      <c r="AB55" s="94">
        <v>0</v>
      </c>
      <c r="AC55" s="94">
        <v>0</v>
      </c>
      <c r="AD55" s="94">
        <v>12</v>
      </c>
      <c r="AE55" s="94">
        <v>3</v>
      </c>
      <c r="AF55" s="94">
        <v>0</v>
      </c>
      <c r="AG55" s="94">
        <v>0</v>
      </c>
      <c r="AH55" s="94">
        <v>115</v>
      </c>
      <c r="AI55" s="94">
        <v>50</v>
      </c>
      <c r="AJ55" s="94">
        <v>0</v>
      </c>
      <c r="AK55" s="94">
        <v>0</v>
      </c>
      <c r="AL55" s="94">
        <v>7</v>
      </c>
      <c r="AM55" s="94">
        <v>1</v>
      </c>
      <c r="AN55" s="94">
        <v>0</v>
      </c>
      <c r="AO55" s="94">
        <v>0</v>
      </c>
      <c r="AP55" s="191">
        <f t="shared" si="75"/>
        <v>224</v>
      </c>
      <c r="AQ55" s="194">
        <f t="shared" si="75"/>
        <v>89</v>
      </c>
      <c r="AR55" s="45"/>
      <c r="AS55" s="144" t="s">
        <v>226</v>
      </c>
      <c r="AT55" s="94">
        <v>7</v>
      </c>
      <c r="AU55" s="94">
        <v>5</v>
      </c>
      <c r="AV55" s="94">
        <v>0</v>
      </c>
      <c r="AW55" s="94">
        <v>2</v>
      </c>
      <c r="AX55" s="94">
        <v>0</v>
      </c>
      <c r="AY55" s="94">
        <v>5</v>
      </c>
      <c r="AZ55" s="94">
        <v>0</v>
      </c>
      <c r="BA55" s="94">
        <v>1</v>
      </c>
      <c r="BB55" s="94">
        <v>0</v>
      </c>
      <c r="BC55" s="94">
        <f t="shared" si="73"/>
        <v>20</v>
      </c>
      <c r="BD55" s="94">
        <v>15</v>
      </c>
      <c r="BE55" s="94">
        <v>5</v>
      </c>
      <c r="BF55" s="159">
        <v>4</v>
      </c>
      <c r="BG55" s="45"/>
      <c r="BH55" s="142" t="s">
        <v>226</v>
      </c>
      <c r="BI55" s="55">
        <v>38</v>
      </c>
      <c r="BJ55" s="55">
        <v>8</v>
      </c>
      <c r="BK55" s="55">
        <v>6</v>
      </c>
      <c r="BL55" s="143">
        <v>2</v>
      </c>
      <c r="BM55" s="49"/>
    </row>
    <row r="56" spans="1:65" ht="12" customHeight="1">
      <c r="A56" s="142" t="s">
        <v>30</v>
      </c>
      <c r="B56" s="94">
        <v>568</v>
      </c>
      <c r="C56" s="94">
        <v>241</v>
      </c>
      <c r="D56" s="94">
        <v>312</v>
      </c>
      <c r="E56" s="94">
        <v>134</v>
      </c>
      <c r="F56" s="94">
        <v>0</v>
      </c>
      <c r="G56" s="94">
        <v>0</v>
      </c>
      <c r="H56" s="94">
        <v>54</v>
      </c>
      <c r="I56" s="94">
        <v>9</v>
      </c>
      <c r="J56" s="94">
        <v>77</v>
      </c>
      <c r="K56" s="94">
        <v>24</v>
      </c>
      <c r="L56" s="94">
        <v>593</v>
      </c>
      <c r="M56" s="94">
        <v>300</v>
      </c>
      <c r="N56" s="94">
        <v>0</v>
      </c>
      <c r="O56" s="94">
        <v>0</v>
      </c>
      <c r="P56" s="94">
        <v>44</v>
      </c>
      <c r="Q56" s="94">
        <v>13</v>
      </c>
      <c r="R56" s="94">
        <v>67</v>
      </c>
      <c r="S56" s="94">
        <v>25</v>
      </c>
      <c r="T56" s="191">
        <f>+R56+P56+N56+L56+J56+H56+F56+D56+B56</f>
        <v>1715</v>
      </c>
      <c r="U56" s="194">
        <f>+S56+Q56+O56+M56+K56+I56+G56+E56+C56</f>
        <v>746</v>
      </c>
      <c r="V56" s="45"/>
      <c r="W56" s="142" t="s">
        <v>30</v>
      </c>
      <c r="X56" s="94">
        <v>5</v>
      </c>
      <c r="Y56" s="94">
        <v>1</v>
      </c>
      <c r="Z56" s="94">
        <v>5</v>
      </c>
      <c r="AA56" s="94">
        <v>3</v>
      </c>
      <c r="AB56" s="94">
        <v>0</v>
      </c>
      <c r="AC56" s="94">
        <v>0</v>
      </c>
      <c r="AD56" s="94">
        <v>0</v>
      </c>
      <c r="AE56" s="94">
        <v>0</v>
      </c>
      <c r="AF56" s="94">
        <v>4</v>
      </c>
      <c r="AG56" s="94">
        <v>1</v>
      </c>
      <c r="AH56" s="94">
        <v>213</v>
      </c>
      <c r="AI56" s="94">
        <v>103</v>
      </c>
      <c r="AJ56" s="94">
        <v>0</v>
      </c>
      <c r="AK56" s="94">
        <v>0</v>
      </c>
      <c r="AL56" s="94">
        <v>6</v>
      </c>
      <c r="AM56" s="94">
        <v>3</v>
      </c>
      <c r="AN56" s="94">
        <v>14</v>
      </c>
      <c r="AO56" s="94">
        <v>2</v>
      </c>
      <c r="AP56" s="191">
        <f>+AN56+AL56+AJ56+AH56+AF56+AD56+AB56+Z56+X56</f>
        <v>247</v>
      </c>
      <c r="AQ56" s="194">
        <f>+AO56+AM56+AK56+AI56+AG56+AE56+AC56+AA56+Y56</f>
        <v>113</v>
      </c>
      <c r="AR56" s="45"/>
      <c r="AS56" s="144" t="s">
        <v>30</v>
      </c>
      <c r="AT56" s="94">
        <v>12</v>
      </c>
      <c r="AU56" s="94">
        <v>7</v>
      </c>
      <c r="AV56" s="94">
        <v>0</v>
      </c>
      <c r="AW56" s="94">
        <v>3</v>
      </c>
      <c r="AX56" s="94">
        <v>2</v>
      </c>
      <c r="AY56" s="94">
        <v>10</v>
      </c>
      <c r="AZ56" s="94">
        <v>0</v>
      </c>
      <c r="BA56" s="94">
        <v>2</v>
      </c>
      <c r="BB56" s="94">
        <v>2</v>
      </c>
      <c r="BC56" s="94">
        <f>AT56+AU56+AV56+AW56+AX56+AY56+AZ56+BA56+BB56</f>
        <v>38</v>
      </c>
      <c r="BD56" s="94">
        <v>31</v>
      </c>
      <c r="BE56" s="94">
        <v>5</v>
      </c>
      <c r="BF56" s="159">
        <v>8</v>
      </c>
      <c r="BG56" s="45"/>
      <c r="BH56" s="142" t="s">
        <v>30</v>
      </c>
      <c r="BI56" s="55">
        <v>103</v>
      </c>
      <c r="BJ56" s="55">
        <v>25</v>
      </c>
      <c r="BK56" s="55">
        <v>17</v>
      </c>
      <c r="BL56" s="143">
        <v>7</v>
      </c>
      <c r="BM56" s="49"/>
    </row>
    <row r="57" spans="1:65" ht="12" customHeight="1">
      <c r="A57" s="142" t="s">
        <v>227</v>
      </c>
      <c r="B57" s="94">
        <v>0</v>
      </c>
      <c r="C57" s="94">
        <v>0</v>
      </c>
      <c r="D57" s="94">
        <v>0</v>
      </c>
      <c r="E57" s="94">
        <v>0</v>
      </c>
      <c r="F57" s="94">
        <v>0</v>
      </c>
      <c r="G57" s="94">
        <v>0</v>
      </c>
      <c r="H57" s="94">
        <v>0</v>
      </c>
      <c r="I57" s="94">
        <v>0</v>
      </c>
      <c r="J57" s="94">
        <v>0</v>
      </c>
      <c r="K57" s="94">
        <v>0</v>
      </c>
      <c r="L57" s="94">
        <v>0</v>
      </c>
      <c r="M57" s="94">
        <v>0</v>
      </c>
      <c r="N57" s="94">
        <v>0</v>
      </c>
      <c r="O57" s="94">
        <v>0</v>
      </c>
      <c r="P57" s="94">
        <v>0</v>
      </c>
      <c r="Q57" s="94">
        <v>0</v>
      </c>
      <c r="R57" s="94">
        <v>0</v>
      </c>
      <c r="S57" s="94">
        <v>0</v>
      </c>
      <c r="T57" s="191">
        <v>0</v>
      </c>
      <c r="U57" s="194">
        <v>0</v>
      </c>
      <c r="V57" s="45"/>
      <c r="W57" s="142" t="s">
        <v>227</v>
      </c>
      <c r="X57" s="94">
        <v>0</v>
      </c>
      <c r="Y57" s="94">
        <v>0</v>
      </c>
      <c r="Z57" s="94">
        <v>0</v>
      </c>
      <c r="AA57" s="94">
        <v>0</v>
      </c>
      <c r="AB57" s="94">
        <v>0</v>
      </c>
      <c r="AC57" s="94">
        <v>0</v>
      </c>
      <c r="AD57" s="94">
        <v>0</v>
      </c>
      <c r="AE57" s="94">
        <v>0</v>
      </c>
      <c r="AF57" s="94">
        <v>0</v>
      </c>
      <c r="AG57" s="94">
        <v>0</v>
      </c>
      <c r="AH57" s="94">
        <v>0</v>
      </c>
      <c r="AI57" s="94">
        <v>0</v>
      </c>
      <c r="AJ57" s="94">
        <v>0</v>
      </c>
      <c r="AK57" s="94">
        <v>0</v>
      </c>
      <c r="AL57" s="94">
        <v>0</v>
      </c>
      <c r="AM57" s="94">
        <v>0</v>
      </c>
      <c r="AN57" s="94">
        <v>0</v>
      </c>
      <c r="AO57" s="94">
        <v>0</v>
      </c>
      <c r="AP57" s="191">
        <v>0</v>
      </c>
      <c r="AQ57" s="194">
        <v>0</v>
      </c>
      <c r="AR57" s="186">
        <v>0</v>
      </c>
      <c r="AS57" s="144" t="s">
        <v>344</v>
      </c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159"/>
      <c r="BG57" s="45"/>
      <c r="BH57" s="142" t="s">
        <v>344</v>
      </c>
      <c r="BI57" s="20">
        <v>0</v>
      </c>
      <c r="BJ57" s="20">
        <v>0</v>
      </c>
      <c r="BK57" s="20">
        <v>0</v>
      </c>
      <c r="BL57" s="167">
        <v>0</v>
      </c>
      <c r="BM57" s="49"/>
    </row>
    <row r="58" spans="1:65" ht="12" customHeight="1">
      <c r="A58" s="142" t="s">
        <v>31</v>
      </c>
      <c r="B58" s="94">
        <v>303</v>
      </c>
      <c r="C58" s="94">
        <v>159</v>
      </c>
      <c r="D58" s="94">
        <v>145</v>
      </c>
      <c r="E58" s="94">
        <v>70</v>
      </c>
      <c r="F58" s="94">
        <v>0</v>
      </c>
      <c r="G58" s="94">
        <v>0</v>
      </c>
      <c r="H58" s="94">
        <v>40</v>
      </c>
      <c r="I58" s="94">
        <v>21</v>
      </c>
      <c r="J58" s="94">
        <v>0</v>
      </c>
      <c r="K58" s="94">
        <v>0</v>
      </c>
      <c r="L58" s="94">
        <v>156</v>
      </c>
      <c r="M58" s="94">
        <v>84</v>
      </c>
      <c r="N58" s="94">
        <v>0</v>
      </c>
      <c r="O58" s="94">
        <v>0</v>
      </c>
      <c r="P58" s="94">
        <v>17</v>
      </c>
      <c r="Q58" s="94">
        <v>1</v>
      </c>
      <c r="R58" s="94">
        <v>0</v>
      </c>
      <c r="S58" s="94">
        <v>0</v>
      </c>
      <c r="T58" s="191">
        <f>+R58+P58+N58+L58+J58+H58+F58+D58+B58</f>
        <v>661</v>
      </c>
      <c r="U58" s="194">
        <f>+S58+Q58+O58+M58+K58+I58+G58+E58+C58</f>
        <v>335</v>
      </c>
      <c r="V58" s="45"/>
      <c r="W58" s="142" t="s">
        <v>31</v>
      </c>
      <c r="X58" s="94">
        <v>42</v>
      </c>
      <c r="Y58" s="94">
        <v>6</v>
      </c>
      <c r="Z58" s="94">
        <v>32</v>
      </c>
      <c r="AA58" s="94">
        <v>14</v>
      </c>
      <c r="AB58" s="94">
        <v>0</v>
      </c>
      <c r="AC58" s="94">
        <v>0</v>
      </c>
      <c r="AD58" s="94">
        <v>14</v>
      </c>
      <c r="AE58" s="94">
        <v>4</v>
      </c>
      <c r="AF58" s="94">
        <v>0</v>
      </c>
      <c r="AG58" s="94">
        <v>0</v>
      </c>
      <c r="AH58" s="94">
        <v>29</v>
      </c>
      <c r="AI58" s="94">
        <v>13</v>
      </c>
      <c r="AJ58" s="94">
        <v>0</v>
      </c>
      <c r="AK58" s="94">
        <v>0</v>
      </c>
      <c r="AL58" s="94">
        <v>6</v>
      </c>
      <c r="AM58" s="94">
        <v>1</v>
      </c>
      <c r="AN58" s="94">
        <v>0</v>
      </c>
      <c r="AO58" s="94">
        <v>0</v>
      </c>
      <c r="AP58" s="191">
        <f>+AN58+AL58+AJ58+AH58+AF58+AD58+AB58+Z58+X58</f>
        <v>123</v>
      </c>
      <c r="AQ58" s="194">
        <f>+AO58+AM58+AK58+AI58+AG58+AE58+AC58+AA58+Y58</f>
        <v>38</v>
      </c>
      <c r="AR58" s="45"/>
      <c r="AS58" s="144" t="s">
        <v>31</v>
      </c>
      <c r="AT58" s="94">
        <v>6</v>
      </c>
      <c r="AU58" s="94">
        <v>3</v>
      </c>
      <c r="AV58" s="94">
        <v>0</v>
      </c>
      <c r="AW58" s="94">
        <v>1</v>
      </c>
      <c r="AX58" s="94">
        <v>0</v>
      </c>
      <c r="AY58" s="94">
        <v>3</v>
      </c>
      <c r="AZ58" s="94">
        <v>0</v>
      </c>
      <c r="BA58" s="94">
        <v>1</v>
      </c>
      <c r="BB58" s="94">
        <v>0</v>
      </c>
      <c r="BC58" s="94">
        <f>AT58+AU58+AV58+AW58+AX58+AY58+AZ58+BA58+BB58</f>
        <v>14</v>
      </c>
      <c r="BD58" s="94">
        <v>11</v>
      </c>
      <c r="BE58" s="94">
        <v>0</v>
      </c>
      <c r="BF58" s="159">
        <v>3</v>
      </c>
      <c r="BG58" s="45"/>
      <c r="BH58" s="142" t="s">
        <v>31</v>
      </c>
      <c r="BI58" s="55">
        <v>26</v>
      </c>
      <c r="BJ58" s="55">
        <v>10</v>
      </c>
      <c r="BK58" s="55">
        <v>8</v>
      </c>
      <c r="BL58" s="143">
        <v>4</v>
      </c>
      <c r="BM58" s="49"/>
    </row>
    <row r="59" spans="1:65" ht="12" customHeight="1">
      <c r="A59" s="142" t="s">
        <v>32</v>
      </c>
      <c r="B59" s="94">
        <v>381</v>
      </c>
      <c r="C59" s="94">
        <v>183</v>
      </c>
      <c r="D59" s="94">
        <v>395</v>
      </c>
      <c r="E59" s="94">
        <v>209</v>
      </c>
      <c r="F59" s="94">
        <v>0</v>
      </c>
      <c r="G59" s="94">
        <v>0</v>
      </c>
      <c r="H59" s="94">
        <v>30</v>
      </c>
      <c r="I59" s="94">
        <v>7</v>
      </c>
      <c r="J59" s="94">
        <v>73</v>
      </c>
      <c r="K59" s="94">
        <v>38</v>
      </c>
      <c r="L59" s="94">
        <v>376</v>
      </c>
      <c r="M59" s="94">
        <v>218</v>
      </c>
      <c r="N59" s="94">
        <v>0</v>
      </c>
      <c r="O59" s="94">
        <v>0</v>
      </c>
      <c r="P59" s="94">
        <v>85</v>
      </c>
      <c r="Q59" s="94">
        <v>37</v>
      </c>
      <c r="R59" s="94">
        <v>0</v>
      </c>
      <c r="S59" s="94">
        <v>0</v>
      </c>
      <c r="T59" s="191">
        <f>+R59+P59+N59+L59+J59+H59+F59+D59+B59</f>
        <v>1340</v>
      </c>
      <c r="U59" s="194">
        <f>+S59+Q59+O59+M59+K59+I59+G59+E59+C59</f>
        <v>692</v>
      </c>
      <c r="V59" s="45"/>
      <c r="W59" s="142" t="s">
        <v>32</v>
      </c>
      <c r="X59" s="94">
        <v>44</v>
      </c>
      <c r="Y59" s="94">
        <v>21</v>
      </c>
      <c r="Z59" s="94">
        <v>35</v>
      </c>
      <c r="AA59" s="94">
        <v>20</v>
      </c>
      <c r="AB59" s="94">
        <v>0</v>
      </c>
      <c r="AC59" s="94">
        <v>0</v>
      </c>
      <c r="AD59" s="94">
        <v>0</v>
      </c>
      <c r="AE59" s="94">
        <v>0</v>
      </c>
      <c r="AF59" s="94">
        <v>32</v>
      </c>
      <c r="AG59" s="94">
        <v>15</v>
      </c>
      <c r="AH59" s="94">
        <v>70</v>
      </c>
      <c r="AI59" s="94">
        <v>44</v>
      </c>
      <c r="AJ59" s="94">
        <v>0</v>
      </c>
      <c r="AK59" s="94">
        <v>0</v>
      </c>
      <c r="AL59" s="94">
        <v>36</v>
      </c>
      <c r="AM59" s="94">
        <v>16</v>
      </c>
      <c r="AN59" s="94">
        <v>0</v>
      </c>
      <c r="AO59" s="94">
        <v>0</v>
      </c>
      <c r="AP59" s="191">
        <f>+AN59+AL59+AJ59+AH59+AF59+AD59+AB59+Z59+X59</f>
        <v>217</v>
      </c>
      <c r="AQ59" s="194">
        <f>+AO59+AM59+AK59+AI59+AG59+AE59+AC59+AA59+Y59</f>
        <v>116</v>
      </c>
      <c r="AR59" s="45"/>
      <c r="AS59" s="144" t="s">
        <v>32</v>
      </c>
      <c r="AT59" s="94">
        <v>8</v>
      </c>
      <c r="AU59" s="94">
        <v>8</v>
      </c>
      <c r="AV59" s="94">
        <v>0</v>
      </c>
      <c r="AW59" s="94">
        <v>1</v>
      </c>
      <c r="AX59" s="94">
        <v>2</v>
      </c>
      <c r="AY59" s="94">
        <v>7</v>
      </c>
      <c r="AZ59" s="94">
        <v>0</v>
      </c>
      <c r="BA59" s="94">
        <v>2</v>
      </c>
      <c r="BB59" s="94">
        <v>0</v>
      </c>
      <c r="BC59" s="94">
        <f>AT59+AU59+AV59+AW59+AX59+AY59+AZ59+BA59+BB59</f>
        <v>28</v>
      </c>
      <c r="BD59" s="94">
        <v>24</v>
      </c>
      <c r="BE59" s="94">
        <v>6</v>
      </c>
      <c r="BF59" s="159">
        <v>5</v>
      </c>
      <c r="BG59" s="45"/>
      <c r="BH59" s="142" t="s">
        <v>32</v>
      </c>
      <c r="BI59" s="55">
        <v>39</v>
      </c>
      <c r="BJ59" s="55">
        <v>9</v>
      </c>
      <c r="BK59" s="55">
        <v>2</v>
      </c>
      <c r="BL59" s="143">
        <v>1</v>
      </c>
      <c r="BM59" s="49"/>
    </row>
    <row r="60" spans="1:65" ht="12" customHeight="1">
      <c r="A60" s="131" t="s">
        <v>160</v>
      </c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191"/>
      <c r="U60" s="194"/>
      <c r="V60" s="45"/>
      <c r="W60" s="131" t="s">
        <v>160</v>
      </c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191"/>
      <c r="AQ60" s="194"/>
      <c r="AR60" s="45"/>
      <c r="AS60" s="145" t="s">
        <v>160</v>
      </c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159"/>
      <c r="BG60" s="45"/>
      <c r="BH60" s="131" t="s">
        <v>160</v>
      </c>
      <c r="BI60" s="20"/>
      <c r="BJ60" s="20"/>
      <c r="BK60" s="20"/>
      <c r="BL60" s="167"/>
      <c r="BM60" s="49"/>
    </row>
    <row r="61" spans="1:65" ht="12" customHeight="1">
      <c r="A61" s="142" t="s">
        <v>228</v>
      </c>
      <c r="B61" s="94">
        <v>140</v>
      </c>
      <c r="C61" s="94">
        <v>66</v>
      </c>
      <c r="D61" s="94">
        <v>104</v>
      </c>
      <c r="E61" s="94">
        <v>63</v>
      </c>
      <c r="F61" s="94">
        <v>0</v>
      </c>
      <c r="G61" s="94">
        <v>0</v>
      </c>
      <c r="H61" s="94">
        <v>0</v>
      </c>
      <c r="I61" s="94">
        <v>0</v>
      </c>
      <c r="J61" s="94">
        <v>22</v>
      </c>
      <c r="K61" s="94">
        <v>11</v>
      </c>
      <c r="L61" s="94">
        <v>73</v>
      </c>
      <c r="M61" s="94">
        <v>41</v>
      </c>
      <c r="N61" s="94">
        <v>0</v>
      </c>
      <c r="O61" s="94">
        <v>0</v>
      </c>
      <c r="P61" s="94">
        <v>0</v>
      </c>
      <c r="Q61" s="94">
        <v>0</v>
      </c>
      <c r="R61" s="94">
        <v>0</v>
      </c>
      <c r="S61" s="94">
        <v>0</v>
      </c>
      <c r="T61" s="191">
        <f>+R61+P61+N61+L61+J61+H61+F61+D61+B61</f>
        <v>339</v>
      </c>
      <c r="U61" s="194">
        <f>+S61+Q61+O61+M61+K61+I61+G61+E61+C61</f>
        <v>181</v>
      </c>
      <c r="V61" s="45"/>
      <c r="W61" s="142" t="s">
        <v>228</v>
      </c>
      <c r="X61" s="94">
        <v>8</v>
      </c>
      <c r="Y61" s="94">
        <v>3</v>
      </c>
      <c r="Z61" s="94">
        <v>10</v>
      </c>
      <c r="AA61" s="94">
        <v>5</v>
      </c>
      <c r="AB61" s="94">
        <v>0</v>
      </c>
      <c r="AC61" s="94">
        <v>0</v>
      </c>
      <c r="AD61" s="94">
        <v>0</v>
      </c>
      <c r="AE61" s="94">
        <v>0</v>
      </c>
      <c r="AF61" s="94">
        <v>3</v>
      </c>
      <c r="AG61" s="94">
        <v>2</v>
      </c>
      <c r="AH61" s="94">
        <v>7</v>
      </c>
      <c r="AI61" s="94">
        <v>4</v>
      </c>
      <c r="AJ61" s="94">
        <v>0</v>
      </c>
      <c r="AK61" s="94">
        <v>0</v>
      </c>
      <c r="AL61" s="94">
        <v>0</v>
      </c>
      <c r="AM61" s="94">
        <v>0</v>
      </c>
      <c r="AN61" s="94">
        <v>0</v>
      </c>
      <c r="AO61" s="94">
        <v>0</v>
      </c>
      <c r="AP61" s="191">
        <f>+AN61+AL61+AJ61+AH61+AF61+AD61+AB61+Z61+X61</f>
        <v>28</v>
      </c>
      <c r="AQ61" s="194">
        <f>+AO61+AM61+AK61+AI61+AG61+AE61+AC61+AA61+Y61</f>
        <v>14</v>
      </c>
      <c r="AR61" s="45"/>
      <c r="AS61" s="144" t="s">
        <v>228</v>
      </c>
      <c r="AT61" s="94">
        <v>3</v>
      </c>
      <c r="AU61" s="94">
        <v>2</v>
      </c>
      <c r="AV61" s="94">
        <v>0</v>
      </c>
      <c r="AW61" s="94">
        <v>0</v>
      </c>
      <c r="AX61" s="94">
        <v>1</v>
      </c>
      <c r="AY61" s="94">
        <v>2</v>
      </c>
      <c r="AZ61" s="94">
        <v>0</v>
      </c>
      <c r="BA61" s="94">
        <v>0</v>
      </c>
      <c r="BB61" s="94">
        <v>0</v>
      </c>
      <c r="BC61" s="94">
        <f>AT61+AU61+AV61+AW61+AX61+AY61+AZ61+BA61+BB61</f>
        <v>8</v>
      </c>
      <c r="BD61" s="94">
        <v>9</v>
      </c>
      <c r="BE61" s="94">
        <v>0</v>
      </c>
      <c r="BF61" s="159">
        <v>3</v>
      </c>
      <c r="BG61" s="45"/>
      <c r="BH61" s="142" t="s">
        <v>228</v>
      </c>
      <c r="BI61" s="55">
        <v>16</v>
      </c>
      <c r="BJ61" s="55">
        <v>2</v>
      </c>
      <c r="BK61" s="55">
        <v>1</v>
      </c>
      <c r="BL61" s="143">
        <v>0</v>
      </c>
      <c r="BM61" s="49"/>
    </row>
    <row r="62" spans="1:65" ht="12" customHeight="1">
      <c r="A62" s="142" t="s">
        <v>229</v>
      </c>
      <c r="B62" s="94">
        <v>0</v>
      </c>
      <c r="C62" s="94">
        <v>0</v>
      </c>
      <c r="D62" s="94">
        <v>0</v>
      </c>
      <c r="E62" s="94">
        <v>0</v>
      </c>
      <c r="F62" s="94">
        <v>0</v>
      </c>
      <c r="G62" s="94">
        <v>0</v>
      </c>
      <c r="H62" s="94">
        <v>0</v>
      </c>
      <c r="I62" s="94">
        <v>0</v>
      </c>
      <c r="J62" s="94">
        <v>0</v>
      </c>
      <c r="K62" s="94">
        <v>0</v>
      </c>
      <c r="L62" s="94">
        <v>0</v>
      </c>
      <c r="M62" s="94">
        <v>0</v>
      </c>
      <c r="N62" s="94">
        <v>0</v>
      </c>
      <c r="O62" s="94">
        <v>0</v>
      </c>
      <c r="P62" s="94">
        <v>0</v>
      </c>
      <c r="Q62" s="94">
        <v>0</v>
      </c>
      <c r="R62" s="94">
        <v>0</v>
      </c>
      <c r="S62" s="94">
        <v>0</v>
      </c>
      <c r="T62" s="191">
        <v>0</v>
      </c>
      <c r="U62" s="194">
        <v>0</v>
      </c>
      <c r="V62" s="45"/>
      <c r="W62" s="142" t="s">
        <v>229</v>
      </c>
      <c r="X62" s="94">
        <v>0</v>
      </c>
      <c r="Y62" s="94">
        <v>0</v>
      </c>
      <c r="Z62" s="94">
        <v>0</v>
      </c>
      <c r="AA62" s="94">
        <v>0</v>
      </c>
      <c r="AB62" s="94">
        <v>0</v>
      </c>
      <c r="AC62" s="94">
        <v>0</v>
      </c>
      <c r="AD62" s="94">
        <v>0</v>
      </c>
      <c r="AE62" s="94">
        <v>0</v>
      </c>
      <c r="AF62" s="94">
        <v>0</v>
      </c>
      <c r="AG62" s="94">
        <v>0</v>
      </c>
      <c r="AH62" s="94">
        <v>0</v>
      </c>
      <c r="AI62" s="94">
        <v>0</v>
      </c>
      <c r="AJ62" s="94">
        <v>0</v>
      </c>
      <c r="AK62" s="94">
        <v>0</v>
      </c>
      <c r="AL62" s="94">
        <v>0</v>
      </c>
      <c r="AM62" s="94">
        <v>0</v>
      </c>
      <c r="AN62" s="94">
        <v>0</v>
      </c>
      <c r="AO62" s="94">
        <v>0</v>
      </c>
      <c r="AP62" s="191">
        <v>0</v>
      </c>
      <c r="AQ62" s="194">
        <v>0</v>
      </c>
      <c r="AR62" s="45"/>
      <c r="AS62" s="144" t="s">
        <v>229</v>
      </c>
      <c r="AT62" s="94">
        <v>0</v>
      </c>
      <c r="AU62" s="94">
        <v>0</v>
      </c>
      <c r="AV62" s="94">
        <v>0</v>
      </c>
      <c r="AW62" s="94">
        <v>0</v>
      </c>
      <c r="AX62" s="94">
        <v>0</v>
      </c>
      <c r="AY62" s="94">
        <v>0</v>
      </c>
      <c r="AZ62" s="94">
        <v>0</v>
      </c>
      <c r="BA62" s="94">
        <v>0</v>
      </c>
      <c r="BB62" s="94">
        <v>0</v>
      </c>
      <c r="BC62" s="94">
        <v>0</v>
      </c>
      <c r="BD62" s="94">
        <v>0</v>
      </c>
      <c r="BE62" s="94">
        <v>0</v>
      </c>
      <c r="BF62" s="159">
        <v>0</v>
      </c>
      <c r="BG62" s="45"/>
      <c r="BH62" s="142" t="s">
        <v>229</v>
      </c>
      <c r="BI62" s="55">
        <v>0</v>
      </c>
      <c r="BJ62" s="55">
        <v>0</v>
      </c>
      <c r="BK62" s="55">
        <v>0</v>
      </c>
      <c r="BL62" s="143">
        <v>0</v>
      </c>
      <c r="BM62" s="49"/>
    </row>
    <row r="63" spans="1:65" ht="12" customHeight="1">
      <c r="A63" s="142" t="s">
        <v>230</v>
      </c>
      <c r="B63" s="94">
        <v>0</v>
      </c>
      <c r="C63" s="94">
        <v>0</v>
      </c>
      <c r="D63" s="94">
        <v>0</v>
      </c>
      <c r="E63" s="94">
        <v>0</v>
      </c>
      <c r="F63" s="94">
        <v>0</v>
      </c>
      <c r="G63" s="94">
        <v>0</v>
      </c>
      <c r="H63" s="94">
        <v>0</v>
      </c>
      <c r="I63" s="94">
        <v>0</v>
      </c>
      <c r="J63" s="94">
        <v>0</v>
      </c>
      <c r="K63" s="94">
        <v>0</v>
      </c>
      <c r="L63" s="94">
        <v>0</v>
      </c>
      <c r="M63" s="94">
        <v>0</v>
      </c>
      <c r="N63" s="94">
        <v>0</v>
      </c>
      <c r="O63" s="94">
        <v>0</v>
      </c>
      <c r="P63" s="94">
        <v>0</v>
      </c>
      <c r="Q63" s="94">
        <v>0</v>
      </c>
      <c r="R63" s="94">
        <v>0</v>
      </c>
      <c r="S63" s="94">
        <v>0</v>
      </c>
      <c r="T63" s="191">
        <v>0</v>
      </c>
      <c r="U63" s="194">
        <v>0</v>
      </c>
      <c r="V63" s="45"/>
      <c r="W63" s="142" t="s">
        <v>230</v>
      </c>
      <c r="X63" s="94">
        <v>0</v>
      </c>
      <c r="Y63" s="94">
        <v>0</v>
      </c>
      <c r="Z63" s="94">
        <v>0</v>
      </c>
      <c r="AA63" s="94">
        <v>0</v>
      </c>
      <c r="AB63" s="94">
        <v>0</v>
      </c>
      <c r="AC63" s="94">
        <v>0</v>
      </c>
      <c r="AD63" s="94">
        <v>0</v>
      </c>
      <c r="AE63" s="94">
        <v>0</v>
      </c>
      <c r="AF63" s="94">
        <v>0</v>
      </c>
      <c r="AG63" s="94">
        <v>0</v>
      </c>
      <c r="AH63" s="94">
        <v>0</v>
      </c>
      <c r="AI63" s="94">
        <v>0</v>
      </c>
      <c r="AJ63" s="94">
        <v>0</v>
      </c>
      <c r="AK63" s="94">
        <v>0</v>
      </c>
      <c r="AL63" s="94">
        <v>0</v>
      </c>
      <c r="AM63" s="94">
        <v>0</v>
      </c>
      <c r="AN63" s="94">
        <v>0</v>
      </c>
      <c r="AO63" s="94">
        <v>0</v>
      </c>
      <c r="AP63" s="191">
        <v>0</v>
      </c>
      <c r="AQ63" s="194">
        <v>0</v>
      </c>
      <c r="AR63" s="45"/>
      <c r="AS63" s="144" t="s">
        <v>230</v>
      </c>
      <c r="AT63" s="94">
        <v>0</v>
      </c>
      <c r="AU63" s="94">
        <v>0</v>
      </c>
      <c r="AV63" s="94">
        <v>0</v>
      </c>
      <c r="AW63" s="94">
        <v>0</v>
      </c>
      <c r="AX63" s="94">
        <v>0</v>
      </c>
      <c r="AY63" s="94">
        <v>0</v>
      </c>
      <c r="AZ63" s="94">
        <v>0</v>
      </c>
      <c r="BA63" s="94">
        <v>0</v>
      </c>
      <c r="BB63" s="94">
        <v>0</v>
      </c>
      <c r="BC63" s="94">
        <v>0</v>
      </c>
      <c r="BD63" s="94">
        <v>0</v>
      </c>
      <c r="BE63" s="94">
        <v>0</v>
      </c>
      <c r="BF63" s="159">
        <v>0</v>
      </c>
      <c r="BG63" s="45"/>
      <c r="BH63" s="142" t="s">
        <v>230</v>
      </c>
      <c r="BI63" s="55">
        <v>0</v>
      </c>
      <c r="BJ63" s="55">
        <v>0</v>
      </c>
      <c r="BK63" s="55">
        <v>0</v>
      </c>
      <c r="BL63" s="143">
        <v>0</v>
      </c>
      <c r="BM63" s="49"/>
    </row>
    <row r="64" spans="1:65" ht="12" customHeight="1" thickBot="1">
      <c r="A64" s="146" t="s">
        <v>231</v>
      </c>
      <c r="B64" s="168">
        <v>0</v>
      </c>
      <c r="C64" s="168">
        <v>0</v>
      </c>
      <c r="D64" s="168">
        <v>0</v>
      </c>
      <c r="E64" s="168">
        <v>0</v>
      </c>
      <c r="F64" s="168">
        <v>0</v>
      </c>
      <c r="G64" s="168">
        <v>0</v>
      </c>
      <c r="H64" s="168">
        <v>0</v>
      </c>
      <c r="I64" s="168">
        <v>0</v>
      </c>
      <c r="J64" s="168">
        <v>0</v>
      </c>
      <c r="K64" s="168">
        <v>0</v>
      </c>
      <c r="L64" s="168">
        <v>0</v>
      </c>
      <c r="M64" s="168">
        <v>0</v>
      </c>
      <c r="N64" s="168">
        <v>0</v>
      </c>
      <c r="O64" s="168">
        <v>0</v>
      </c>
      <c r="P64" s="168">
        <v>0</v>
      </c>
      <c r="Q64" s="168">
        <v>0</v>
      </c>
      <c r="R64" s="168">
        <v>0</v>
      </c>
      <c r="S64" s="168">
        <v>0</v>
      </c>
      <c r="T64" s="188">
        <v>0</v>
      </c>
      <c r="U64" s="189">
        <v>0</v>
      </c>
      <c r="V64" s="45"/>
      <c r="W64" s="146" t="s">
        <v>231</v>
      </c>
      <c r="X64" s="168">
        <v>0</v>
      </c>
      <c r="Y64" s="168">
        <v>0</v>
      </c>
      <c r="Z64" s="168">
        <v>0</v>
      </c>
      <c r="AA64" s="168">
        <v>0</v>
      </c>
      <c r="AB64" s="168">
        <v>0</v>
      </c>
      <c r="AC64" s="168">
        <v>0</v>
      </c>
      <c r="AD64" s="168">
        <v>0</v>
      </c>
      <c r="AE64" s="168">
        <v>0</v>
      </c>
      <c r="AF64" s="168">
        <v>0</v>
      </c>
      <c r="AG64" s="168">
        <v>0</v>
      </c>
      <c r="AH64" s="168">
        <v>0</v>
      </c>
      <c r="AI64" s="168">
        <v>0</v>
      </c>
      <c r="AJ64" s="168">
        <v>0</v>
      </c>
      <c r="AK64" s="168">
        <v>0</v>
      </c>
      <c r="AL64" s="168">
        <v>0</v>
      </c>
      <c r="AM64" s="168">
        <v>0</v>
      </c>
      <c r="AN64" s="168">
        <v>0</v>
      </c>
      <c r="AO64" s="168">
        <v>0</v>
      </c>
      <c r="AP64" s="188">
        <v>0</v>
      </c>
      <c r="AQ64" s="189">
        <v>0</v>
      </c>
      <c r="AR64" s="45"/>
      <c r="AS64" s="172" t="s">
        <v>231</v>
      </c>
      <c r="AT64" s="168">
        <v>0</v>
      </c>
      <c r="AU64" s="168">
        <v>0</v>
      </c>
      <c r="AV64" s="168">
        <v>0</v>
      </c>
      <c r="AW64" s="168">
        <v>0</v>
      </c>
      <c r="AX64" s="168">
        <v>0</v>
      </c>
      <c r="AY64" s="168">
        <v>0</v>
      </c>
      <c r="AZ64" s="168">
        <v>0</v>
      </c>
      <c r="BA64" s="168">
        <v>0</v>
      </c>
      <c r="BB64" s="168">
        <v>0</v>
      </c>
      <c r="BC64" s="168">
        <v>0</v>
      </c>
      <c r="BD64" s="168">
        <v>0</v>
      </c>
      <c r="BE64" s="168">
        <v>0</v>
      </c>
      <c r="BF64" s="169">
        <v>0</v>
      </c>
      <c r="BG64" s="45"/>
      <c r="BH64" s="146" t="s">
        <v>231</v>
      </c>
      <c r="BI64" s="149">
        <v>0</v>
      </c>
      <c r="BJ64" s="149">
        <v>0</v>
      </c>
      <c r="BK64" s="149">
        <v>0</v>
      </c>
      <c r="BL64" s="150">
        <v>0</v>
      </c>
      <c r="BM64" s="49"/>
    </row>
    <row r="65" spans="1:65" ht="12" customHeight="1">
      <c r="A65" s="478" t="s">
        <v>341</v>
      </c>
      <c r="B65" s="478"/>
      <c r="C65" s="478"/>
      <c r="D65" s="478"/>
      <c r="E65" s="478"/>
      <c r="F65" s="478"/>
      <c r="G65" s="478"/>
      <c r="H65" s="478"/>
      <c r="I65" s="478"/>
      <c r="J65" s="478"/>
      <c r="K65" s="478"/>
      <c r="L65" s="478"/>
      <c r="M65" s="478"/>
      <c r="N65" s="478"/>
      <c r="O65" s="478"/>
      <c r="P65" s="478"/>
      <c r="Q65" s="478"/>
      <c r="R65" s="478"/>
      <c r="S65" s="478"/>
      <c r="T65" s="478"/>
      <c r="U65" s="478"/>
      <c r="V65" s="49"/>
      <c r="W65" s="478" t="s">
        <v>342</v>
      </c>
      <c r="X65" s="478"/>
      <c r="Y65" s="478"/>
      <c r="Z65" s="478"/>
      <c r="AA65" s="478"/>
      <c r="AB65" s="478"/>
      <c r="AC65" s="478"/>
      <c r="AD65" s="478"/>
      <c r="AE65" s="478"/>
      <c r="AF65" s="478"/>
      <c r="AG65" s="478"/>
      <c r="AH65" s="478"/>
      <c r="AI65" s="478"/>
      <c r="AJ65" s="478"/>
      <c r="AK65" s="478"/>
      <c r="AL65" s="478"/>
      <c r="AM65" s="478"/>
      <c r="AN65" s="478"/>
      <c r="AO65" s="478"/>
      <c r="AP65" s="478"/>
      <c r="AQ65" s="478"/>
      <c r="AR65" s="49"/>
      <c r="AS65" s="478" t="s">
        <v>343</v>
      </c>
      <c r="AT65" s="478"/>
      <c r="AU65" s="478"/>
      <c r="AV65" s="478"/>
      <c r="AW65" s="478"/>
      <c r="AX65" s="478"/>
      <c r="AY65" s="478"/>
      <c r="AZ65" s="478"/>
      <c r="BA65" s="478"/>
      <c r="BB65" s="478"/>
      <c r="BC65" s="478"/>
      <c r="BD65" s="478"/>
      <c r="BE65" s="478"/>
      <c r="BF65" s="478"/>
      <c r="BG65" s="49"/>
      <c r="BH65" s="478" t="s">
        <v>329</v>
      </c>
      <c r="BI65" s="478"/>
      <c r="BJ65" s="478"/>
      <c r="BK65" s="478"/>
      <c r="BL65" s="478"/>
      <c r="BM65" s="49"/>
    </row>
    <row r="66" spans="1:65" ht="12" customHeight="1" thickBot="1">
      <c r="A66" s="487" t="s">
        <v>22</v>
      </c>
      <c r="B66" s="487"/>
      <c r="C66" s="487"/>
      <c r="D66" s="487"/>
      <c r="E66" s="487"/>
      <c r="F66" s="487"/>
      <c r="G66" s="487"/>
      <c r="H66" s="487"/>
      <c r="I66" s="487"/>
      <c r="J66" s="487"/>
      <c r="K66" s="487"/>
      <c r="L66" s="487"/>
      <c r="M66" s="487"/>
      <c r="N66" s="487"/>
      <c r="O66" s="487"/>
      <c r="P66" s="487"/>
      <c r="Q66" s="487"/>
      <c r="R66" s="487"/>
      <c r="S66" s="487"/>
      <c r="T66" s="487"/>
      <c r="U66" s="487"/>
      <c r="V66" s="49"/>
      <c r="W66" s="487" t="s">
        <v>22</v>
      </c>
      <c r="X66" s="487"/>
      <c r="Y66" s="487"/>
      <c r="Z66" s="487"/>
      <c r="AA66" s="487"/>
      <c r="AB66" s="487"/>
      <c r="AC66" s="487"/>
      <c r="AD66" s="487"/>
      <c r="AE66" s="487"/>
      <c r="AF66" s="487"/>
      <c r="AG66" s="487"/>
      <c r="AH66" s="487"/>
      <c r="AI66" s="487"/>
      <c r="AJ66" s="487"/>
      <c r="AK66" s="487"/>
      <c r="AL66" s="487"/>
      <c r="AM66" s="487"/>
      <c r="AN66" s="487"/>
      <c r="AO66" s="487"/>
      <c r="AP66" s="487"/>
      <c r="AQ66" s="487"/>
      <c r="AR66" s="49"/>
      <c r="AS66" s="487" t="s">
        <v>22</v>
      </c>
      <c r="AT66" s="487"/>
      <c r="AU66" s="487"/>
      <c r="AV66" s="487"/>
      <c r="AW66" s="487"/>
      <c r="AX66" s="487"/>
      <c r="AY66" s="487"/>
      <c r="AZ66" s="487"/>
      <c r="BA66" s="487"/>
      <c r="BB66" s="487"/>
      <c r="BC66" s="487"/>
      <c r="BD66" s="487"/>
      <c r="BE66" s="487"/>
      <c r="BF66" s="487"/>
      <c r="BG66" s="49"/>
      <c r="BH66" s="478" t="s">
        <v>22</v>
      </c>
      <c r="BI66" s="478"/>
      <c r="BJ66" s="478"/>
      <c r="BK66" s="478"/>
      <c r="BL66" s="478"/>
      <c r="BM66" s="49"/>
    </row>
    <row r="67" spans="1:65" ht="12" customHeight="1">
      <c r="A67" s="508" t="s">
        <v>137</v>
      </c>
      <c r="B67" s="495" t="s">
        <v>313</v>
      </c>
      <c r="C67" s="495"/>
      <c r="D67" s="495" t="s">
        <v>314</v>
      </c>
      <c r="E67" s="495"/>
      <c r="F67" s="495" t="s">
        <v>315</v>
      </c>
      <c r="G67" s="495"/>
      <c r="H67" s="495" t="s">
        <v>316</v>
      </c>
      <c r="I67" s="495"/>
      <c r="J67" s="517" t="s">
        <v>322</v>
      </c>
      <c r="K67" s="517"/>
      <c r="L67" s="495" t="s">
        <v>318</v>
      </c>
      <c r="M67" s="495"/>
      <c r="N67" s="495" t="s">
        <v>319</v>
      </c>
      <c r="O67" s="495"/>
      <c r="P67" s="495" t="s">
        <v>320</v>
      </c>
      <c r="Q67" s="495"/>
      <c r="R67" s="495" t="s">
        <v>321</v>
      </c>
      <c r="S67" s="495"/>
      <c r="T67" s="495" t="s">
        <v>7</v>
      </c>
      <c r="U67" s="505"/>
      <c r="V67" s="45"/>
      <c r="W67" s="508" t="s">
        <v>137</v>
      </c>
      <c r="X67" s="495" t="s">
        <v>313</v>
      </c>
      <c r="Y67" s="495"/>
      <c r="Z67" s="495" t="s">
        <v>314</v>
      </c>
      <c r="AA67" s="495"/>
      <c r="AB67" s="495" t="s">
        <v>315</v>
      </c>
      <c r="AC67" s="495"/>
      <c r="AD67" s="495" t="s">
        <v>316</v>
      </c>
      <c r="AE67" s="495"/>
      <c r="AF67" s="517" t="s">
        <v>322</v>
      </c>
      <c r="AG67" s="517"/>
      <c r="AH67" s="495" t="s">
        <v>318</v>
      </c>
      <c r="AI67" s="495"/>
      <c r="AJ67" s="495" t="s">
        <v>319</v>
      </c>
      <c r="AK67" s="495"/>
      <c r="AL67" s="495" t="s">
        <v>320</v>
      </c>
      <c r="AM67" s="495"/>
      <c r="AN67" s="495" t="s">
        <v>321</v>
      </c>
      <c r="AO67" s="495"/>
      <c r="AP67" s="495" t="s">
        <v>7</v>
      </c>
      <c r="AQ67" s="505"/>
      <c r="AR67" s="45"/>
      <c r="AS67" s="476" t="s">
        <v>137</v>
      </c>
      <c r="AT67" s="469" t="s">
        <v>203</v>
      </c>
      <c r="AU67" s="469"/>
      <c r="AV67" s="469"/>
      <c r="AW67" s="469"/>
      <c r="AX67" s="469"/>
      <c r="AY67" s="469"/>
      <c r="AZ67" s="469"/>
      <c r="BA67" s="469"/>
      <c r="BB67" s="469"/>
      <c r="BC67" s="469"/>
      <c r="BD67" s="469" t="s">
        <v>204</v>
      </c>
      <c r="BE67" s="469"/>
      <c r="BF67" s="463" t="s">
        <v>205</v>
      </c>
      <c r="BG67" s="45"/>
      <c r="BH67" s="476" t="s">
        <v>338</v>
      </c>
      <c r="BI67" s="491" t="s">
        <v>18</v>
      </c>
      <c r="BJ67" s="491"/>
      <c r="BK67" s="491" t="s">
        <v>19</v>
      </c>
      <c r="BL67" s="492"/>
      <c r="BM67" s="49"/>
    </row>
    <row r="68" spans="1:65" ht="50.25" customHeight="1">
      <c r="A68" s="509"/>
      <c r="B68" s="134" t="s">
        <v>154</v>
      </c>
      <c r="C68" s="134" t="s">
        <v>155</v>
      </c>
      <c r="D68" s="134" t="s">
        <v>154</v>
      </c>
      <c r="E68" s="134" t="s">
        <v>155</v>
      </c>
      <c r="F68" s="134" t="s">
        <v>154</v>
      </c>
      <c r="G68" s="134" t="s">
        <v>155</v>
      </c>
      <c r="H68" s="134" t="s">
        <v>154</v>
      </c>
      <c r="I68" s="134" t="s">
        <v>155</v>
      </c>
      <c r="J68" s="134" t="s">
        <v>154</v>
      </c>
      <c r="K68" s="134" t="s">
        <v>155</v>
      </c>
      <c r="L68" s="134" t="s">
        <v>154</v>
      </c>
      <c r="M68" s="134" t="s">
        <v>155</v>
      </c>
      <c r="N68" s="134" t="s">
        <v>154</v>
      </c>
      <c r="O68" s="134" t="s">
        <v>155</v>
      </c>
      <c r="P68" s="134" t="s">
        <v>154</v>
      </c>
      <c r="Q68" s="134" t="s">
        <v>155</v>
      </c>
      <c r="R68" s="134" t="s">
        <v>154</v>
      </c>
      <c r="S68" s="134" t="s">
        <v>155</v>
      </c>
      <c r="T68" s="134" t="s">
        <v>154</v>
      </c>
      <c r="U68" s="9" t="s">
        <v>155</v>
      </c>
      <c r="V68" s="45"/>
      <c r="W68" s="509"/>
      <c r="X68" s="134" t="s">
        <v>154</v>
      </c>
      <c r="Y68" s="134" t="s">
        <v>155</v>
      </c>
      <c r="Z68" s="134" t="s">
        <v>154</v>
      </c>
      <c r="AA68" s="134" t="s">
        <v>155</v>
      </c>
      <c r="AB68" s="134" t="s">
        <v>154</v>
      </c>
      <c r="AC68" s="134" t="s">
        <v>155</v>
      </c>
      <c r="AD68" s="134" t="s">
        <v>154</v>
      </c>
      <c r="AE68" s="134" t="s">
        <v>155</v>
      </c>
      <c r="AF68" s="134" t="s">
        <v>154</v>
      </c>
      <c r="AG68" s="232" t="s">
        <v>155</v>
      </c>
      <c r="AH68" s="134" t="s">
        <v>154</v>
      </c>
      <c r="AI68" s="134" t="s">
        <v>155</v>
      </c>
      <c r="AJ68" s="134" t="s">
        <v>154</v>
      </c>
      <c r="AK68" s="134" t="s">
        <v>155</v>
      </c>
      <c r="AL68" s="134" t="s">
        <v>154</v>
      </c>
      <c r="AM68" s="134" t="s">
        <v>155</v>
      </c>
      <c r="AN68" s="134" t="s">
        <v>154</v>
      </c>
      <c r="AO68" s="134" t="s">
        <v>155</v>
      </c>
      <c r="AP68" s="134" t="s">
        <v>154</v>
      </c>
      <c r="AQ68" s="9" t="s">
        <v>155</v>
      </c>
      <c r="AR68" s="45"/>
      <c r="AS68" s="477"/>
      <c r="AT68" s="227" t="s">
        <v>340</v>
      </c>
      <c r="AU68" s="227" t="s">
        <v>314</v>
      </c>
      <c r="AV68" s="227" t="s">
        <v>315</v>
      </c>
      <c r="AW68" s="227" t="s">
        <v>316</v>
      </c>
      <c r="AX68" s="227" t="s">
        <v>322</v>
      </c>
      <c r="AY68" s="227" t="s">
        <v>323</v>
      </c>
      <c r="AZ68" s="227" t="s">
        <v>324</v>
      </c>
      <c r="BA68" s="227" t="s">
        <v>325</v>
      </c>
      <c r="BB68" s="227" t="s">
        <v>326</v>
      </c>
      <c r="BC68" s="227" t="s">
        <v>7</v>
      </c>
      <c r="BD68" s="227" t="s">
        <v>465</v>
      </c>
      <c r="BE68" s="136" t="s">
        <v>453</v>
      </c>
      <c r="BF68" s="464"/>
      <c r="BG68" s="45"/>
      <c r="BH68" s="477"/>
      <c r="BI68" s="136" t="s">
        <v>20</v>
      </c>
      <c r="BJ68" s="136" t="s">
        <v>21</v>
      </c>
      <c r="BK68" s="136" t="s">
        <v>20</v>
      </c>
      <c r="BL68" s="133" t="s">
        <v>21</v>
      </c>
      <c r="BM68" s="49"/>
    </row>
    <row r="69" spans="1:65" ht="12" customHeight="1">
      <c r="A69" s="131" t="s">
        <v>161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191"/>
      <c r="U69" s="194"/>
      <c r="V69" s="45"/>
      <c r="W69" s="131" t="s">
        <v>161</v>
      </c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191"/>
      <c r="AQ69" s="194"/>
      <c r="AR69" s="45"/>
      <c r="AS69" s="131" t="s">
        <v>161</v>
      </c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167"/>
      <c r="BG69" s="45"/>
      <c r="BH69" s="131" t="s">
        <v>161</v>
      </c>
      <c r="BI69" s="20"/>
      <c r="BJ69" s="20"/>
      <c r="BK69" s="20"/>
      <c r="BL69" s="167"/>
      <c r="BM69" s="49"/>
    </row>
    <row r="70" spans="1:65" ht="12" customHeight="1">
      <c r="A70" s="142" t="s">
        <v>33</v>
      </c>
      <c r="B70" s="94">
        <v>202</v>
      </c>
      <c r="C70" s="94">
        <v>91</v>
      </c>
      <c r="D70" s="94">
        <v>148</v>
      </c>
      <c r="E70" s="94">
        <v>65</v>
      </c>
      <c r="F70" s="94">
        <v>0</v>
      </c>
      <c r="G70" s="94">
        <v>0</v>
      </c>
      <c r="H70" s="94">
        <v>0</v>
      </c>
      <c r="I70" s="94">
        <v>0</v>
      </c>
      <c r="J70" s="94">
        <v>0</v>
      </c>
      <c r="K70" s="94">
        <v>0</v>
      </c>
      <c r="L70" s="94">
        <v>82</v>
      </c>
      <c r="M70" s="94">
        <v>31</v>
      </c>
      <c r="N70" s="94">
        <v>0</v>
      </c>
      <c r="O70" s="94">
        <v>0</v>
      </c>
      <c r="P70" s="94">
        <v>0</v>
      </c>
      <c r="Q70" s="94">
        <v>0</v>
      </c>
      <c r="R70" s="94">
        <v>0</v>
      </c>
      <c r="S70" s="94">
        <v>0</v>
      </c>
      <c r="T70" s="191">
        <f t="shared" ref="T70:U72" si="76">+R70+P70+N70+L70+J70+H70+F70+D70+B70</f>
        <v>432</v>
      </c>
      <c r="U70" s="194">
        <f t="shared" si="76"/>
        <v>187</v>
      </c>
      <c r="V70" s="45"/>
      <c r="W70" s="142" t="s">
        <v>33</v>
      </c>
      <c r="X70" s="94">
        <v>0</v>
      </c>
      <c r="Y70" s="94">
        <v>0</v>
      </c>
      <c r="Z70" s="94">
        <v>0</v>
      </c>
      <c r="AA70" s="94">
        <v>0</v>
      </c>
      <c r="AB70" s="94">
        <v>0</v>
      </c>
      <c r="AC70" s="94">
        <v>0</v>
      </c>
      <c r="AD70" s="94">
        <v>0</v>
      </c>
      <c r="AE70" s="94">
        <v>0</v>
      </c>
      <c r="AF70" s="94">
        <v>0</v>
      </c>
      <c r="AG70" s="94">
        <v>0</v>
      </c>
      <c r="AH70" s="94">
        <v>11</v>
      </c>
      <c r="AI70" s="94">
        <v>6</v>
      </c>
      <c r="AJ70" s="94">
        <v>0</v>
      </c>
      <c r="AK70" s="94">
        <v>0</v>
      </c>
      <c r="AL70" s="94">
        <v>0</v>
      </c>
      <c r="AM70" s="94">
        <v>0</v>
      </c>
      <c r="AN70" s="94">
        <v>0</v>
      </c>
      <c r="AO70" s="94">
        <v>0</v>
      </c>
      <c r="AP70" s="191">
        <f t="shared" ref="AP70:AQ74" si="77">+AN70+AL70+AJ70+AH70+AF70+AD70+AB70+Z70+X70</f>
        <v>11</v>
      </c>
      <c r="AQ70" s="194">
        <f t="shared" si="77"/>
        <v>6</v>
      </c>
      <c r="AR70" s="45"/>
      <c r="AS70" s="144" t="s">
        <v>33</v>
      </c>
      <c r="AT70" s="94">
        <v>4</v>
      </c>
      <c r="AU70" s="94">
        <v>3</v>
      </c>
      <c r="AV70" s="94">
        <v>0</v>
      </c>
      <c r="AW70" s="94">
        <v>0</v>
      </c>
      <c r="AX70" s="94">
        <v>0</v>
      </c>
      <c r="AY70" s="94">
        <v>2</v>
      </c>
      <c r="AZ70" s="94">
        <v>0</v>
      </c>
      <c r="BA70" s="94">
        <v>0</v>
      </c>
      <c r="BB70" s="94">
        <v>0</v>
      </c>
      <c r="BC70" s="94">
        <f>AT70+AU70+AV70+AW70+AX70+AY70+AZ70+BA70+BB70</f>
        <v>9</v>
      </c>
      <c r="BD70" s="94">
        <v>9</v>
      </c>
      <c r="BE70" s="94">
        <v>0</v>
      </c>
      <c r="BF70" s="159">
        <v>2</v>
      </c>
      <c r="BG70" s="45"/>
      <c r="BH70" s="142" t="s">
        <v>33</v>
      </c>
      <c r="BI70" s="55">
        <v>19</v>
      </c>
      <c r="BJ70" s="55">
        <v>3</v>
      </c>
      <c r="BK70" s="55">
        <v>0</v>
      </c>
      <c r="BL70" s="143">
        <v>0</v>
      </c>
      <c r="BM70" s="49"/>
    </row>
    <row r="71" spans="1:65" ht="12" customHeight="1">
      <c r="A71" s="142" t="s">
        <v>232</v>
      </c>
      <c r="B71" s="94">
        <v>130</v>
      </c>
      <c r="C71" s="94">
        <v>68</v>
      </c>
      <c r="D71" s="94">
        <v>118</v>
      </c>
      <c r="E71" s="94">
        <v>50</v>
      </c>
      <c r="F71" s="94">
        <v>0</v>
      </c>
      <c r="G71" s="94">
        <v>0</v>
      </c>
      <c r="H71" s="94">
        <v>0</v>
      </c>
      <c r="I71" s="94">
        <v>0</v>
      </c>
      <c r="J71" s="94">
        <v>41</v>
      </c>
      <c r="K71" s="94">
        <v>20</v>
      </c>
      <c r="L71" s="94">
        <v>33</v>
      </c>
      <c r="M71" s="94">
        <v>14</v>
      </c>
      <c r="N71" s="94">
        <v>0</v>
      </c>
      <c r="O71" s="94">
        <v>0</v>
      </c>
      <c r="P71" s="94">
        <v>0</v>
      </c>
      <c r="Q71" s="94">
        <v>0</v>
      </c>
      <c r="R71" s="94">
        <v>0</v>
      </c>
      <c r="S71" s="94">
        <v>0</v>
      </c>
      <c r="T71" s="191">
        <f t="shared" si="76"/>
        <v>322</v>
      </c>
      <c r="U71" s="194">
        <f t="shared" si="76"/>
        <v>152</v>
      </c>
      <c r="V71" s="45"/>
      <c r="W71" s="142" t="s">
        <v>232</v>
      </c>
      <c r="X71" s="94">
        <v>4</v>
      </c>
      <c r="Y71" s="94">
        <v>1</v>
      </c>
      <c r="Z71" s="94">
        <v>0</v>
      </c>
      <c r="AA71" s="94">
        <v>0</v>
      </c>
      <c r="AB71" s="94">
        <v>0</v>
      </c>
      <c r="AC71" s="94">
        <v>0</v>
      </c>
      <c r="AD71" s="94">
        <v>0</v>
      </c>
      <c r="AE71" s="94">
        <v>0</v>
      </c>
      <c r="AF71" s="94">
        <v>0</v>
      </c>
      <c r="AG71" s="94">
        <v>0</v>
      </c>
      <c r="AH71" s="94">
        <v>5</v>
      </c>
      <c r="AI71" s="94">
        <v>3</v>
      </c>
      <c r="AJ71" s="94">
        <v>0</v>
      </c>
      <c r="AK71" s="94">
        <v>0</v>
      </c>
      <c r="AL71" s="94">
        <v>0</v>
      </c>
      <c r="AM71" s="94">
        <v>0</v>
      </c>
      <c r="AN71" s="94">
        <v>0</v>
      </c>
      <c r="AO71" s="94">
        <v>0</v>
      </c>
      <c r="AP71" s="191">
        <f t="shared" si="77"/>
        <v>9</v>
      </c>
      <c r="AQ71" s="194">
        <f t="shared" si="77"/>
        <v>4</v>
      </c>
      <c r="AR71" s="45"/>
      <c r="AS71" s="144" t="s">
        <v>232</v>
      </c>
      <c r="AT71" s="94">
        <v>4</v>
      </c>
      <c r="AU71" s="94">
        <v>3</v>
      </c>
      <c r="AV71" s="94">
        <v>0</v>
      </c>
      <c r="AW71" s="94">
        <v>0</v>
      </c>
      <c r="AX71" s="94">
        <v>2</v>
      </c>
      <c r="AY71" s="94">
        <v>1</v>
      </c>
      <c r="AZ71" s="94">
        <v>0</v>
      </c>
      <c r="BA71" s="94">
        <v>0</v>
      </c>
      <c r="BB71" s="94">
        <v>0</v>
      </c>
      <c r="BC71" s="94">
        <f>AT71+AU71+AV71+AW71+AX71+AY71+AZ71+BA71+BB71</f>
        <v>10</v>
      </c>
      <c r="BD71" s="94">
        <v>10</v>
      </c>
      <c r="BE71" s="94">
        <v>0</v>
      </c>
      <c r="BF71" s="159">
        <v>2</v>
      </c>
      <c r="BG71" s="45"/>
      <c r="BH71" s="142" t="s">
        <v>232</v>
      </c>
      <c r="BI71" s="55">
        <v>11</v>
      </c>
      <c r="BJ71" s="55">
        <v>4</v>
      </c>
      <c r="BK71" s="55">
        <v>1</v>
      </c>
      <c r="BL71" s="143">
        <v>0</v>
      </c>
      <c r="BM71" s="49"/>
    </row>
    <row r="72" spans="1:65" ht="12" customHeight="1">
      <c r="A72" s="142" t="s">
        <v>34</v>
      </c>
      <c r="B72" s="94">
        <v>466</v>
      </c>
      <c r="C72" s="94">
        <v>231</v>
      </c>
      <c r="D72" s="94">
        <v>107</v>
      </c>
      <c r="E72" s="94">
        <v>67</v>
      </c>
      <c r="F72" s="94">
        <v>0</v>
      </c>
      <c r="G72" s="94">
        <v>0</v>
      </c>
      <c r="H72" s="94">
        <v>0</v>
      </c>
      <c r="I72" s="94">
        <v>0</v>
      </c>
      <c r="J72" s="94">
        <v>158</v>
      </c>
      <c r="K72" s="94">
        <v>72</v>
      </c>
      <c r="L72" s="94">
        <v>167</v>
      </c>
      <c r="M72" s="94">
        <v>104</v>
      </c>
      <c r="N72" s="94">
        <v>0</v>
      </c>
      <c r="O72" s="94">
        <v>0</v>
      </c>
      <c r="P72" s="94">
        <v>0</v>
      </c>
      <c r="Q72" s="94">
        <v>0</v>
      </c>
      <c r="R72" s="94">
        <v>89</v>
      </c>
      <c r="S72" s="94">
        <v>43</v>
      </c>
      <c r="T72" s="191">
        <f t="shared" si="76"/>
        <v>987</v>
      </c>
      <c r="U72" s="194">
        <f t="shared" si="76"/>
        <v>517</v>
      </c>
      <c r="V72" s="45"/>
      <c r="W72" s="142" t="s">
        <v>34</v>
      </c>
      <c r="X72" s="94">
        <v>15</v>
      </c>
      <c r="Y72" s="94">
        <v>6</v>
      </c>
      <c r="Z72" s="94">
        <v>3</v>
      </c>
      <c r="AA72" s="94">
        <v>1</v>
      </c>
      <c r="AB72" s="94">
        <v>0</v>
      </c>
      <c r="AC72" s="94">
        <v>0</v>
      </c>
      <c r="AD72" s="94">
        <v>0</v>
      </c>
      <c r="AE72" s="94">
        <v>0</v>
      </c>
      <c r="AF72" s="94">
        <v>5</v>
      </c>
      <c r="AG72" s="94">
        <v>1</v>
      </c>
      <c r="AH72" s="94">
        <v>32</v>
      </c>
      <c r="AI72" s="94">
        <v>19</v>
      </c>
      <c r="AJ72" s="94">
        <v>0</v>
      </c>
      <c r="AK72" s="94">
        <v>0</v>
      </c>
      <c r="AL72" s="94">
        <v>0</v>
      </c>
      <c r="AM72" s="94">
        <v>0</v>
      </c>
      <c r="AN72" s="94">
        <v>9</v>
      </c>
      <c r="AO72" s="94">
        <v>4</v>
      </c>
      <c r="AP72" s="191">
        <f t="shared" si="77"/>
        <v>64</v>
      </c>
      <c r="AQ72" s="194">
        <f t="shared" si="77"/>
        <v>31</v>
      </c>
      <c r="AR72" s="45"/>
      <c r="AS72" s="144" t="s">
        <v>34</v>
      </c>
      <c r="AT72" s="94">
        <v>9</v>
      </c>
      <c r="AU72" s="94">
        <v>2</v>
      </c>
      <c r="AV72" s="94">
        <v>0</v>
      </c>
      <c r="AW72" s="94">
        <v>0</v>
      </c>
      <c r="AX72" s="94">
        <v>5</v>
      </c>
      <c r="AY72" s="94">
        <v>3</v>
      </c>
      <c r="AZ72" s="94">
        <v>0</v>
      </c>
      <c r="BA72" s="94">
        <v>0</v>
      </c>
      <c r="BB72" s="94">
        <v>4</v>
      </c>
      <c r="BC72" s="94">
        <f>AT72+AU72+AV72+AW72+AX72+AY72+AZ72+BA72+BB72</f>
        <v>23</v>
      </c>
      <c r="BD72" s="94">
        <v>23</v>
      </c>
      <c r="BE72" s="94">
        <v>0</v>
      </c>
      <c r="BF72" s="159">
        <v>3</v>
      </c>
      <c r="BG72" s="45"/>
      <c r="BH72" s="142" t="s">
        <v>34</v>
      </c>
      <c r="BI72" s="55">
        <v>39</v>
      </c>
      <c r="BJ72" s="55">
        <v>13</v>
      </c>
      <c r="BK72" s="55">
        <v>18</v>
      </c>
      <c r="BL72" s="143">
        <v>4</v>
      </c>
      <c r="BM72" s="49"/>
    </row>
    <row r="73" spans="1:65" ht="12" customHeight="1">
      <c r="A73" s="131" t="s">
        <v>209</v>
      </c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191"/>
      <c r="U73" s="194"/>
      <c r="V73" s="45"/>
      <c r="W73" s="131" t="s">
        <v>209</v>
      </c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191"/>
      <c r="AQ73" s="194"/>
      <c r="AR73" s="45"/>
      <c r="AS73" s="145" t="s">
        <v>209</v>
      </c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159"/>
      <c r="BG73" s="45"/>
      <c r="BH73" s="131" t="s">
        <v>209</v>
      </c>
      <c r="BI73" s="20"/>
      <c r="BJ73" s="20"/>
      <c r="BK73" s="20"/>
      <c r="BL73" s="167"/>
      <c r="BM73" s="49"/>
    </row>
    <row r="74" spans="1:65" ht="12" customHeight="1">
      <c r="A74" s="142" t="s">
        <v>35</v>
      </c>
      <c r="B74" s="94">
        <v>63</v>
      </c>
      <c r="C74" s="94">
        <v>31</v>
      </c>
      <c r="D74" s="94">
        <v>41</v>
      </c>
      <c r="E74" s="94">
        <v>29</v>
      </c>
      <c r="F74" s="94">
        <v>0</v>
      </c>
      <c r="G74" s="94">
        <v>0</v>
      </c>
      <c r="H74" s="94">
        <v>0</v>
      </c>
      <c r="I74" s="94">
        <v>0</v>
      </c>
      <c r="J74" s="94">
        <v>26</v>
      </c>
      <c r="K74" s="94">
        <v>11</v>
      </c>
      <c r="L74" s="94">
        <v>35</v>
      </c>
      <c r="M74" s="94">
        <v>19</v>
      </c>
      <c r="N74" s="94">
        <v>0</v>
      </c>
      <c r="O74" s="94">
        <v>0</v>
      </c>
      <c r="P74" s="94">
        <v>0</v>
      </c>
      <c r="Q74" s="94">
        <v>0</v>
      </c>
      <c r="R74" s="94">
        <v>17</v>
      </c>
      <c r="S74" s="94">
        <v>3</v>
      </c>
      <c r="T74" s="191">
        <f>+R74+P74+N74+L74+J74+H74+F74+D74+B74</f>
        <v>182</v>
      </c>
      <c r="U74" s="194">
        <f>+S74+Q74+O74+M74+K74+I74+G74+E74+C74</f>
        <v>93</v>
      </c>
      <c r="V74" s="45"/>
      <c r="W74" s="142" t="s">
        <v>35</v>
      </c>
      <c r="X74" s="94">
        <v>3</v>
      </c>
      <c r="Y74" s="94">
        <v>1</v>
      </c>
      <c r="Z74" s="94">
        <v>2</v>
      </c>
      <c r="AA74" s="94">
        <v>1</v>
      </c>
      <c r="AB74" s="94">
        <v>0</v>
      </c>
      <c r="AC74" s="94">
        <v>0</v>
      </c>
      <c r="AD74" s="94">
        <v>0</v>
      </c>
      <c r="AE74" s="94">
        <v>0</v>
      </c>
      <c r="AF74" s="94">
        <v>0</v>
      </c>
      <c r="AG74" s="94">
        <v>0</v>
      </c>
      <c r="AH74" s="94">
        <v>4</v>
      </c>
      <c r="AI74" s="94">
        <v>3</v>
      </c>
      <c r="AJ74" s="94">
        <v>0</v>
      </c>
      <c r="AK74" s="94">
        <v>0</v>
      </c>
      <c r="AL74" s="94">
        <v>0</v>
      </c>
      <c r="AM74" s="94">
        <v>0</v>
      </c>
      <c r="AN74" s="94">
        <v>5</v>
      </c>
      <c r="AO74" s="94">
        <v>0</v>
      </c>
      <c r="AP74" s="191">
        <f t="shared" si="77"/>
        <v>14</v>
      </c>
      <c r="AQ74" s="194">
        <f t="shared" si="77"/>
        <v>5</v>
      </c>
      <c r="AR74" s="45"/>
      <c r="AS74" s="144" t="s">
        <v>35</v>
      </c>
      <c r="AT74" s="94">
        <v>1</v>
      </c>
      <c r="AU74" s="94">
        <v>1</v>
      </c>
      <c r="AV74" s="94">
        <v>0</v>
      </c>
      <c r="AW74" s="94">
        <v>0</v>
      </c>
      <c r="AX74" s="94">
        <v>1</v>
      </c>
      <c r="AY74" s="94">
        <v>1</v>
      </c>
      <c r="AZ74" s="94">
        <v>0</v>
      </c>
      <c r="BA74" s="94">
        <v>0</v>
      </c>
      <c r="BB74" s="94">
        <v>1</v>
      </c>
      <c r="BC74" s="94">
        <f>AT74+AU74+AV74+AW74+AX74+AY74+AZ74+BA74+BB74</f>
        <v>5</v>
      </c>
      <c r="BD74" s="94">
        <v>5</v>
      </c>
      <c r="BE74" s="94">
        <v>0</v>
      </c>
      <c r="BF74" s="159">
        <v>1</v>
      </c>
      <c r="BG74" s="45"/>
      <c r="BH74" s="142" t="s">
        <v>35</v>
      </c>
      <c r="BI74" s="55">
        <v>9</v>
      </c>
      <c r="BJ74" s="55">
        <v>1</v>
      </c>
      <c r="BK74" s="55">
        <v>0</v>
      </c>
      <c r="BL74" s="143">
        <v>0</v>
      </c>
      <c r="BM74" s="49"/>
    </row>
    <row r="75" spans="1:65" ht="12" customHeight="1">
      <c r="A75" s="142" t="s">
        <v>233</v>
      </c>
      <c r="B75" s="94">
        <v>0</v>
      </c>
      <c r="C75" s="94">
        <v>0</v>
      </c>
      <c r="D75" s="94">
        <v>0</v>
      </c>
      <c r="E75" s="94">
        <v>0</v>
      </c>
      <c r="F75" s="94">
        <v>0</v>
      </c>
      <c r="G75" s="94">
        <v>0</v>
      </c>
      <c r="H75" s="94">
        <v>0</v>
      </c>
      <c r="I75" s="94">
        <v>0</v>
      </c>
      <c r="J75" s="94">
        <v>0</v>
      </c>
      <c r="K75" s="94">
        <v>0</v>
      </c>
      <c r="L75" s="94">
        <v>0</v>
      </c>
      <c r="M75" s="94">
        <v>0</v>
      </c>
      <c r="N75" s="94">
        <v>0</v>
      </c>
      <c r="O75" s="94">
        <v>0</v>
      </c>
      <c r="P75" s="94">
        <v>0</v>
      </c>
      <c r="Q75" s="94">
        <v>0</v>
      </c>
      <c r="R75" s="94">
        <v>0</v>
      </c>
      <c r="S75" s="94">
        <v>0</v>
      </c>
      <c r="T75" s="191">
        <v>0</v>
      </c>
      <c r="U75" s="194">
        <v>0</v>
      </c>
      <c r="V75" s="45"/>
      <c r="W75" s="142" t="s">
        <v>233</v>
      </c>
      <c r="X75" s="94">
        <v>0</v>
      </c>
      <c r="Y75" s="94">
        <v>0</v>
      </c>
      <c r="Z75" s="94">
        <v>0</v>
      </c>
      <c r="AA75" s="94">
        <v>0</v>
      </c>
      <c r="AB75" s="94">
        <v>0</v>
      </c>
      <c r="AC75" s="94">
        <v>0</v>
      </c>
      <c r="AD75" s="94">
        <v>0</v>
      </c>
      <c r="AE75" s="94">
        <v>0</v>
      </c>
      <c r="AF75" s="94">
        <v>0</v>
      </c>
      <c r="AG75" s="94">
        <v>0</v>
      </c>
      <c r="AH75" s="94">
        <v>0</v>
      </c>
      <c r="AI75" s="94">
        <v>0</v>
      </c>
      <c r="AJ75" s="94">
        <v>0</v>
      </c>
      <c r="AK75" s="94">
        <v>0</v>
      </c>
      <c r="AL75" s="94">
        <v>0</v>
      </c>
      <c r="AM75" s="94">
        <v>0</v>
      </c>
      <c r="AN75" s="94">
        <v>0</v>
      </c>
      <c r="AO75" s="94">
        <v>0</v>
      </c>
      <c r="AP75" s="191">
        <v>0</v>
      </c>
      <c r="AQ75" s="194">
        <v>0</v>
      </c>
      <c r="AR75" s="45"/>
      <c r="AS75" s="144" t="s">
        <v>233</v>
      </c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159"/>
      <c r="BG75" s="45"/>
      <c r="BH75" s="142" t="s">
        <v>233</v>
      </c>
      <c r="BI75" s="55">
        <v>0</v>
      </c>
      <c r="BJ75" s="55">
        <v>0</v>
      </c>
      <c r="BK75" s="55">
        <v>0</v>
      </c>
      <c r="BL75" s="143">
        <v>0</v>
      </c>
      <c r="BM75" s="49"/>
    </row>
    <row r="76" spans="1:65" ht="12" customHeight="1">
      <c r="A76" s="142" t="s">
        <v>234</v>
      </c>
      <c r="B76" s="94">
        <v>0</v>
      </c>
      <c r="C76" s="94">
        <v>0</v>
      </c>
      <c r="D76" s="94">
        <v>0</v>
      </c>
      <c r="E76" s="94">
        <v>0</v>
      </c>
      <c r="F76" s="94">
        <v>0</v>
      </c>
      <c r="G76" s="94">
        <v>0</v>
      </c>
      <c r="H76" s="94">
        <v>0</v>
      </c>
      <c r="I76" s="94">
        <v>0</v>
      </c>
      <c r="J76" s="94">
        <v>0</v>
      </c>
      <c r="K76" s="94">
        <v>0</v>
      </c>
      <c r="L76" s="94">
        <v>0</v>
      </c>
      <c r="M76" s="94">
        <v>0</v>
      </c>
      <c r="N76" s="94">
        <v>0</v>
      </c>
      <c r="O76" s="94">
        <v>0</v>
      </c>
      <c r="P76" s="94">
        <v>0</v>
      </c>
      <c r="Q76" s="94">
        <v>0</v>
      </c>
      <c r="R76" s="94">
        <v>0</v>
      </c>
      <c r="S76" s="94">
        <v>0</v>
      </c>
      <c r="T76" s="191">
        <v>0</v>
      </c>
      <c r="U76" s="194">
        <v>0</v>
      </c>
      <c r="V76" s="45"/>
      <c r="W76" s="142" t="s">
        <v>234</v>
      </c>
      <c r="X76" s="94">
        <v>0</v>
      </c>
      <c r="Y76" s="94">
        <v>0</v>
      </c>
      <c r="Z76" s="94">
        <v>0</v>
      </c>
      <c r="AA76" s="94">
        <v>0</v>
      </c>
      <c r="AB76" s="94">
        <v>0</v>
      </c>
      <c r="AC76" s="94">
        <v>0</v>
      </c>
      <c r="AD76" s="94">
        <v>0</v>
      </c>
      <c r="AE76" s="94">
        <v>0</v>
      </c>
      <c r="AF76" s="94">
        <v>0</v>
      </c>
      <c r="AG76" s="94">
        <v>0</v>
      </c>
      <c r="AH76" s="94">
        <v>0</v>
      </c>
      <c r="AI76" s="94">
        <v>0</v>
      </c>
      <c r="AJ76" s="94">
        <v>0</v>
      </c>
      <c r="AK76" s="94">
        <v>0</v>
      </c>
      <c r="AL76" s="94">
        <v>0</v>
      </c>
      <c r="AM76" s="94">
        <v>0</v>
      </c>
      <c r="AN76" s="94">
        <v>0</v>
      </c>
      <c r="AO76" s="94">
        <v>0</v>
      </c>
      <c r="AP76" s="191">
        <v>0</v>
      </c>
      <c r="AQ76" s="194">
        <v>0</v>
      </c>
      <c r="AR76" s="45"/>
      <c r="AS76" s="144" t="s">
        <v>234</v>
      </c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159"/>
      <c r="BG76" s="45"/>
      <c r="BH76" s="142" t="s">
        <v>234</v>
      </c>
      <c r="BI76" s="55">
        <v>0</v>
      </c>
      <c r="BJ76" s="55">
        <v>0</v>
      </c>
      <c r="BK76" s="55">
        <v>0</v>
      </c>
      <c r="BL76" s="143">
        <v>0</v>
      </c>
      <c r="BM76" s="49"/>
    </row>
    <row r="77" spans="1:65" ht="12" customHeight="1">
      <c r="A77" s="142" t="s">
        <v>235</v>
      </c>
      <c r="B77" s="94">
        <v>0</v>
      </c>
      <c r="C77" s="94">
        <v>0</v>
      </c>
      <c r="D77" s="94">
        <v>0</v>
      </c>
      <c r="E77" s="94">
        <v>0</v>
      </c>
      <c r="F77" s="94">
        <v>0</v>
      </c>
      <c r="G77" s="94">
        <v>0</v>
      </c>
      <c r="H77" s="94">
        <v>0</v>
      </c>
      <c r="I77" s="94">
        <v>0</v>
      </c>
      <c r="J77" s="94">
        <v>0</v>
      </c>
      <c r="K77" s="94">
        <v>0</v>
      </c>
      <c r="L77" s="94">
        <v>0</v>
      </c>
      <c r="M77" s="94">
        <v>0</v>
      </c>
      <c r="N77" s="94">
        <v>0</v>
      </c>
      <c r="O77" s="94">
        <v>0</v>
      </c>
      <c r="P77" s="94">
        <v>0</v>
      </c>
      <c r="Q77" s="94">
        <v>0</v>
      </c>
      <c r="R77" s="94">
        <v>0</v>
      </c>
      <c r="S77" s="94">
        <v>0</v>
      </c>
      <c r="T77" s="191">
        <v>0</v>
      </c>
      <c r="U77" s="194">
        <v>0</v>
      </c>
      <c r="V77" s="45"/>
      <c r="W77" s="142" t="s">
        <v>235</v>
      </c>
      <c r="X77" s="94">
        <v>0</v>
      </c>
      <c r="Y77" s="94">
        <v>0</v>
      </c>
      <c r="Z77" s="94">
        <v>0</v>
      </c>
      <c r="AA77" s="94">
        <v>0</v>
      </c>
      <c r="AB77" s="94">
        <v>0</v>
      </c>
      <c r="AC77" s="94">
        <v>0</v>
      </c>
      <c r="AD77" s="94">
        <v>0</v>
      </c>
      <c r="AE77" s="94">
        <v>0</v>
      </c>
      <c r="AF77" s="94">
        <v>0</v>
      </c>
      <c r="AG77" s="94">
        <v>0</v>
      </c>
      <c r="AH77" s="94">
        <v>0</v>
      </c>
      <c r="AI77" s="94">
        <v>0</v>
      </c>
      <c r="AJ77" s="94">
        <v>0</v>
      </c>
      <c r="AK77" s="94">
        <v>0</v>
      </c>
      <c r="AL77" s="94">
        <v>0</v>
      </c>
      <c r="AM77" s="94">
        <v>0</v>
      </c>
      <c r="AN77" s="94">
        <v>0</v>
      </c>
      <c r="AO77" s="94">
        <v>0</v>
      </c>
      <c r="AP77" s="191">
        <v>0</v>
      </c>
      <c r="AQ77" s="194">
        <v>0</v>
      </c>
      <c r="AR77" s="45"/>
      <c r="AS77" s="144" t="s">
        <v>235</v>
      </c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159"/>
      <c r="BG77" s="45"/>
      <c r="BH77" s="142" t="s">
        <v>235</v>
      </c>
      <c r="BI77" s="55">
        <v>0</v>
      </c>
      <c r="BJ77" s="55">
        <v>0</v>
      </c>
      <c r="BK77" s="55">
        <v>0</v>
      </c>
      <c r="BL77" s="143">
        <v>0</v>
      </c>
      <c r="BM77" s="49"/>
    </row>
    <row r="78" spans="1:65" ht="12" customHeight="1">
      <c r="A78" s="142" t="s">
        <v>36</v>
      </c>
      <c r="B78" s="94">
        <v>221</v>
      </c>
      <c r="C78" s="94">
        <v>98</v>
      </c>
      <c r="D78" s="94">
        <v>124</v>
      </c>
      <c r="E78" s="94">
        <v>56</v>
      </c>
      <c r="F78" s="94">
        <v>0</v>
      </c>
      <c r="G78" s="94">
        <v>0</v>
      </c>
      <c r="H78" s="94">
        <v>0</v>
      </c>
      <c r="I78" s="94">
        <v>0</v>
      </c>
      <c r="J78" s="94">
        <v>14</v>
      </c>
      <c r="K78" s="94">
        <v>6</v>
      </c>
      <c r="L78" s="94">
        <v>160</v>
      </c>
      <c r="M78" s="94">
        <v>77</v>
      </c>
      <c r="N78" s="94">
        <v>0</v>
      </c>
      <c r="O78" s="94">
        <v>0</v>
      </c>
      <c r="P78" s="94">
        <v>0</v>
      </c>
      <c r="Q78" s="94">
        <v>0</v>
      </c>
      <c r="R78" s="94">
        <v>14</v>
      </c>
      <c r="S78" s="94">
        <v>5</v>
      </c>
      <c r="T78" s="191">
        <f t="shared" ref="T78:U82" si="78">+R78+P78+N78+L78+J78+H78+F78+D78+B78</f>
        <v>533</v>
      </c>
      <c r="U78" s="194">
        <f t="shared" si="78"/>
        <v>242</v>
      </c>
      <c r="V78" s="45"/>
      <c r="W78" s="142" t="s">
        <v>36</v>
      </c>
      <c r="X78" s="94">
        <v>2</v>
      </c>
      <c r="Y78" s="94">
        <v>1</v>
      </c>
      <c r="Z78" s="94">
        <v>1</v>
      </c>
      <c r="AA78" s="94">
        <v>0</v>
      </c>
      <c r="AB78" s="94">
        <v>0</v>
      </c>
      <c r="AC78" s="94">
        <v>0</v>
      </c>
      <c r="AD78" s="94">
        <v>0</v>
      </c>
      <c r="AE78" s="94">
        <v>0</v>
      </c>
      <c r="AF78" s="94">
        <v>0</v>
      </c>
      <c r="AG78" s="94">
        <v>0</v>
      </c>
      <c r="AH78" s="94">
        <v>23</v>
      </c>
      <c r="AI78" s="94">
        <v>10</v>
      </c>
      <c r="AJ78" s="94">
        <v>0</v>
      </c>
      <c r="AK78" s="94">
        <v>0</v>
      </c>
      <c r="AL78" s="94">
        <v>0</v>
      </c>
      <c r="AM78" s="94">
        <v>0</v>
      </c>
      <c r="AN78" s="94">
        <v>0</v>
      </c>
      <c r="AO78" s="94">
        <v>0</v>
      </c>
      <c r="AP78" s="191">
        <f>+AN78+AL78+AJ78+AH78+AF78+AD78+AB78+Z78+X78</f>
        <v>26</v>
      </c>
      <c r="AQ78" s="194">
        <f>+AO78+AM78+AK78+AI78+AG78+AE78+AC78+AA78+Y78</f>
        <v>11</v>
      </c>
      <c r="AR78" s="45"/>
      <c r="AS78" s="144" t="s">
        <v>36</v>
      </c>
      <c r="AT78" s="94">
        <v>4</v>
      </c>
      <c r="AU78" s="94">
        <v>4</v>
      </c>
      <c r="AV78" s="94">
        <v>0</v>
      </c>
      <c r="AW78" s="94">
        <v>0</v>
      </c>
      <c r="AX78" s="94">
        <v>1</v>
      </c>
      <c r="AY78" s="94">
        <v>4</v>
      </c>
      <c r="AZ78" s="94">
        <v>0</v>
      </c>
      <c r="BA78" s="94">
        <v>0</v>
      </c>
      <c r="BB78" s="94">
        <v>1</v>
      </c>
      <c r="BC78" s="94">
        <f>AT78+AU78+AV78+AW78+AX78+AY78+AZ78+BA78+BB78</f>
        <v>14</v>
      </c>
      <c r="BD78" s="94">
        <v>14</v>
      </c>
      <c r="BE78" s="94">
        <v>0</v>
      </c>
      <c r="BF78" s="159">
        <v>4</v>
      </c>
      <c r="BG78" s="45"/>
      <c r="BH78" s="142" t="s">
        <v>36</v>
      </c>
      <c r="BI78" s="55">
        <v>30</v>
      </c>
      <c r="BJ78" s="55">
        <v>11</v>
      </c>
      <c r="BK78" s="55">
        <v>1</v>
      </c>
      <c r="BL78" s="143">
        <v>0</v>
      </c>
      <c r="BM78" s="49"/>
    </row>
    <row r="79" spans="1:65" ht="12" customHeight="1">
      <c r="A79" s="142" t="s">
        <v>37</v>
      </c>
      <c r="B79" s="94">
        <v>42</v>
      </c>
      <c r="C79" s="94">
        <v>24</v>
      </c>
      <c r="D79" s="94">
        <v>17</v>
      </c>
      <c r="E79" s="94">
        <v>11</v>
      </c>
      <c r="F79" s="94">
        <v>0</v>
      </c>
      <c r="G79" s="94">
        <v>0</v>
      </c>
      <c r="H79" s="94">
        <v>0</v>
      </c>
      <c r="I79" s="94">
        <v>0</v>
      </c>
      <c r="J79" s="94">
        <v>22</v>
      </c>
      <c r="K79" s="94">
        <v>11</v>
      </c>
      <c r="L79" s="94">
        <v>25</v>
      </c>
      <c r="M79" s="94">
        <v>12</v>
      </c>
      <c r="N79" s="94">
        <v>0</v>
      </c>
      <c r="O79" s="94">
        <v>0</v>
      </c>
      <c r="P79" s="94">
        <v>9</v>
      </c>
      <c r="Q79" s="94">
        <v>4</v>
      </c>
      <c r="R79" s="94">
        <v>0</v>
      </c>
      <c r="S79" s="94">
        <v>0</v>
      </c>
      <c r="T79" s="191">
        <f t="shared" si="78"/>
        <v>115</v>
      </c>
      <c r="U79" s="194">
        <f t="shared" si="78"/>
        <v>62</v>
      </c>
      <c r="V79" s="45"/>
      <c r="W79" s="142" t="s">
        <v>37</v>
      </c>
      <c r="X79" s="94">
        <v>0</v>
      </c>
      <c r="Y79" s="94">
        <v>0</v>
      </c>
      <c r="Z79" s="94">
        <v>3</v>
      </c>
      <c r="AA79" s="94">
        <v>2</v>
      </c>
      <c r="AB79" s="94">
        <v>0</v>
      </c>
      <c r="AC79" s="94">
        <v>0</v>
      </c>
      <c r="AD79" s="94">
        <v>0</v>
      </c>
      <c r="AE79" s="94">
        <v>0</v>
      </c>
      <c r="AF79" s="94">
        <v>1</v>
      </c>
      <c r="AG79" s="94">
        <v>1</v>
      </c>
      <c r="AH79" s="94">
        <v>0</v>
      </c>
      <c r="AI79" s="94">
        <v>0</v>
      </c>
      <c r="AJ79" s="94">
        <v>0</v>
      </c>
      <c r="AK79" s="94">
        <v>0</v>
      </c>
      <c r="AL79" s="94">
        <v>0</v>
      </c>
      <c r="AM79" s="94">
        <v>0</v>
      </c>
      <c r="AN79" s="94">
        <v>0</v>
      </c>
      <c r="AO79" s="94">
        <v>0</v>
      </c>
      <c r="AP79" s="191">
        <f>+AN79+AL79+AJ79+AH79+AF79+AD79+AB79+Z79+X79</f>
        <v>4</v>
      </c>
      <c r="AQ79" s="194">
        <f>+AO79+AM79+AK79+AI79+AG79+AE79+AC79+AA79+Y79</f>
        <v>3</v>
      </c>
      <c r="AR79" s="45"/>
      <c r="AS79" s="144" t="s">
        <v>37</v>
      </c>
      <c r="AT79" s="94">
        <v>1</v>
      </c>
      <c r="AU79" s="94">
        <v>1</v>
      </c>
      <c r="AV79" s="94">
        <v>0</v>
      </c>
      <c r="AW79" s="94">
        <v>0</v>
      </c>
      <c r="AX79" s="94">
        <v>1</v>
      </c>
      <c r="AY79" s="94">
        <v>1</v>
      </c>
      <c r="AZ79" s="94">
        <v>0</v>
      </c>
      <c r="BA79" s="94">
        <v>1</v>
      </c>
      <c r="BB79" s="94">
        <v>0</v>
      </c>
      <c r="BC79" s="94">
        <f>AT79+AU79+AV79+AW79+AX79+AY79+AZ79+BA79+BB79</f>
        <v>5</v>
      </c>
      <c r="BD79" s="94">
        <v>5</v>
      </c>
      <c r="BE79" s="94">
        <v>1</v>
      </c>
      <c r="BF79" s="159">
        <v>1</v>
      </c>
      <c r="BG79" s="45"/>
      <c r="BH79" s="142" t="s">
        <v>37</v>
      </c>
      <c r="BI79" s="55">
        <v>6</v>
      </c>
      <c r="BJ79" s="55">
        <v>1</v>
      </c>
      <c r="BK79" s="55">
        <v>0</v>
      </c>
      <c r="BL79" s="143">
        <v>0</v>
      </c>
      <c r="BM79" s="49"/>
    </row>
    <row r="80" spans="1:65" s="386" customFormat="1" ht="12" customHeight="1">
      <c r="A80" s="142" t="s">
        <v>236</v>
      </c>
      <c r="B80" s="397">
        <v>58</v>
      </c>
      <c r="C80" s="397">
        <v>28</v>
      </c>
      <c r="D80" s="397">
        <v>21</v>
      </c>
      <c r="E80" s="397">
        <v>15</v>
      </c>
      <c r="F80" s="397"/>
      <c r="G80" s="397"/>
      <c r="H80" s="397">
        <v>12</v>
      </c>
      <c r="I80" s="397">
        <v>7</v>
      </c>
      <c r="J80" s="397">
        <v>0</v>
      </c>
      <c r="K80" s="397">
        <v>0</v>
      </c>
      <c r="L80" s="397">
        <v>0</v>
      </c>
      <c r="M80" s="397">
        <v>0</v>
      </c>
      <c r="N80" s="397">
        <v>0</v>
      </c>
      <c r="O80" s="397">
        <v>0</v>
      </c>
      <c r="P80" s="397">
        <v>0</v>
      </c>
      <c r="Q80" s="397">
        <v>0</v>
      </c>
      <c r="R80" s="397">
        <v>0</v>
      </c>
      <c r="S80" s="397">
        <v>0</v>
      </c>
      <c r="T80" s="398">
        <f t="shared" si="78"/>
        <v>91</v>
      </c>
      <c r="U80" s="398">
        <f t="shared" si="78"/>
        <v>50</v>
      </c>
      <c r="V80" s="399"/>
      <c r="W80" s="400" t="s">
        <v>236</v>
      </c>
      <c r="X80" s="397">
        <v>0</v>
      </c>
      <c r="Y80" s="397">
        <v>0</v>
      </c>
      <c r="Z80" s="397">
        <v>0</v>
      </c>
      <c r="AA80" s="397">
        <v>0</v>
      </c>
      <c r="AB80" s="397">
        <v>0</v>
      </c>
      <c r="AC80" s="397">
        <v>0</v>
      </c>
      <c r="AD80" s="397">
        <v>0</v>
      </c>
      <c r="AE80" s="397">
        <v>0</v>
      </c>
      <c r="AF80" s="397">
        <v>0</v>
      </c>
      <c r="AG80" s="397">
        <v>0</v>
      </c>
      <c r="AH80" s="397">
        <v>0</v>
      </c>
      <c r="AI80" s="397">
        <v>0</v>
      </c>
      <c r="AJ80" s="397">
        <v>0</v>
      </c>
      <c r="AK80" s="397">
        <v>0</v>
      </c>
      <c r="AL80" s="397">
        <v>0</v>
      </c>
      <c r="AM80" s="397">
        <v>0</v>
      </c>
      <c r="AN80" s="397">
        <v>0</v>
      </c>
      <c r="AO80" s="397">
        <v>0</v>
      </c>
      <c r="AP80" s="397">
        <v>0</v>
      </c>
      <c r="AQ80" s="397">
        <v>0</v>
      </c>
      <c r="AR80" s="399"/>
      <c r="AS80" s="401" t="s">
        <v>236</v>
      </c>
      <c r="AT80" s="397">
        <v>1</v>
      </c>
      <c r="AU80" s="397">
        <v>1</v>
      </c>
      <c r="AV80" s="397"/>
      <c r="AW80" s="397">
        <v>1</v>
      </c>
      <c r="AX80" s="397">
        <v>0</v>
      </c>
      <c r="AY80" s="397">
        <v>0</v>
      </c>
      <c r="AZ80" s="397">
        <v>0</v>
      </c>
      <c r="BA80" s="397">
        <v>0</v>
      </c>
      <c r="BB80" s="397">
        <v>0</v>
      </c>
      <c r="BC80" s="397">
        <f>AT80+AU80+AV80+AW80+AX80+AY80+AZ80+BA80+BB80</f>
        <v>3</v>
      </c>
      <c r="BD80" s="397">
        <v>3</v>
      </c>
      <c r="BE80" s="397">
        <v>0</v>
      </c>
      <c r="BF80" s="402">
        <v>1</v>
      </c>
      <c r="BG80" s="399"/>
      <c r="BH80" s="400" t="s">
        <v>236</v>
      </c>
      <c r="BI80" s="397">
        <v>3</v>
      </c>
      <c r="BJ80" s="397">
        <v>0</v>
      </c>
      <c r="BK80" s="397">
        <v>0</v>
      </c>
      <c r="BL80" s="402">
        <v>0</v>
      </c>
      <c r="BM80" s="385"/>
    </row>
    <row r="81" spans="1:65" ht="12" customHeight="1">
      <c r="A81" s="142" t="s">
        <v>237</v>
      </c>
      <c r="B81" s="397">
        <v>1260</v>
      </c>
      <c r="C81" s="397">
        <v>752</v>
      </c>
      <c r="D81" s="397">
        <v>573</v>
      </c>
      <c r="E81" s="397">
        <v>401</v>
      </c>
      <c r="F81" s="397">
        <v>8</v>
      </c>
      <c r="G81" s="397">
        <v>0</v>
      </c>
      <c r="H81" s="397">
        <v>119</v>
      </c>
      <c r="I81" s="397">
        <v>54</v>
      </c>
      <c r="J81" s="397">
        <v>239</v>
      </c>
      <c r="K81" s="397">
        <v>135</v>
      </c>
      <c r="L81" s="397">
        <v>766</v>
      </c>
      <c r="M81" s="397">
        <v>505</v>
      </c>
      <c r="N81" s="397">
        <v>3</v>
      </c>
      <c r="O81" s="397">
        <v>2</v>
      </c>
      <c r="P81" s="397">
        <v>172</v>
      </c>
      <c r="Q81" s="397">
        <v>67</v>
      </c>
      <c r="R81" s="397">
        <v>156</v>
      </c>
      <c r="S81" s="397">
        <v>82</v>
      </c>
      <c r="T81" s="398">
        <f t="shared" si="78"/>
        <v>3296</v>
      </c>
      <c r="U81" s="403">
        <f t="shared" si="78"/>
        <v>1998</v>
      </c>
      <c r="V81" s="399"/>
      <c r="W81" s="400" t="s">
        <v>237</v>
      </c>
      <c r="X81" s="397">
        <v>45</v>
      </c>
      <c r="Y81" s="397">
        <v>26</v>
      </c>
      <c r="Z81" s="397">
        <v>30</v>
      </c>
      <c r="AA81" s="397">
        <v>17</v>
      </c>
      <c r="AB81" s="397">
        <v>0</v>
      </c>
      <c r="AC81" s="397">
        <v>0</v>
      </c>
      <c r="AD81" s="397">
        <v>9</v>
      </c>
      <c r="AE81" s="397">
        <v>5</v>
      </c>
      <c r="AF81" s="397">
        <v>2</v>
      </c>
      <c r="AG81" s="397">
        <v>0</v>
      </c>
      <c r="AH81" s="397">
        <v>66</v>
      </c>
      <c r="AI81" s="397">
        <v>43</v>
      </c>
      <c r="AJ81" s="397">
        <v>0</v>
      </c>
      <c r="AK81" s="397">
        <v>0</v>
      </c>
      <c r="AL81" s="397">
        <v>20</v>
      </c>
      <c r="AM81" s="397">
        <v>10</v>
      </c>
      <c r="AN81" s="397">
        <v>4</v>
      </c>
      <c r="AO81" s="397">
        <v>2</v>
      </c>
      <c r="AP81" s="398">
        <f>+AN81+AL81+AJ81+AH81+AF81+AD81+AB81+Z81+X81</f>
        <v>176</v>
      </c>
      <c r="AQ81" s="403">
        <f>+AO81+AM81+AK81+AI81+AG81+AE81+AC81+AA81+Y81</f>
        <v>103</v>
      </c>
      <c r="AR81" s="399"/>
      <c r="AS81" s="401" t="s">
        <v>237</v>
      </c>
      <c r="AT81" s="397">
        <v>28</v>
      </c>
      <c r="AU81" s="397">
        <v>15</v>
      </c>
      <c r="AV81" s="397">
        <v>1</v>
      </c>
      <c r="AW81" s="397">
        <v>2</v>
      </c>
      <c r="AX81" s="397">
        <v>8</v>
      </c>
      <c r="AY81" s="397">
        <v>18</v>
      </c>
      <c r="AZ81" s="397">
        <v>1</v>
      </c>
      <c r="BA81" s="397">
        <v>8</v>
      </c>
      <c r="BB81" s="397">
        <v>5</v>
      </c>
      <c r="BC81" s="397">
        <f>AT81+AU81+AV81+AW81+AX81+AY81+AZ81+BA81+BB81</f>
        <v>86</v>
      </c>
      <c r="BD81" s="397">
        <v>85</v>
      </c>
      <c r="BE81" s="397">
        <v>5</v>
      </c>
      <c r="BF81" s="402">
        <v>16</v>
      </c>
      <c r="BG81" s="399"/>
      <c r="BH81" s="400" t="s">
        <v>237</v>
      </c>
      <c r="BI81" s="404">
        <v>168</v>
      </c>
      <c r="BJ81" s="404">
        <v>43</v>
      </c>
      <c r="BK81" s="404">
        <v>23</v>
      </c>
      <c r="BL81" s="405">
        <v>13</v>
      </c>
      <c r="BM81" s="49"/>
    </row>
    <row r="82" spans="1:65" ht="12" customHeight="1">
      <c r="A82" s="142" t="s">
        <v>238</v>
      </c>
      <c r="B82" s="94">
        <v>185</v>
      </c>
      <c r="C82" s="94">
        <v>70</v>
      </c>
      <c r="D82" s="94">
        <v>125</v>
      </c>
      <c r="E82" s="94">
        <v>57</v>
      </c>
      <c r="F82" s="94">
        <v>0</v>
      </c>
      <c r="G82" s="94">
        <v>0</v>
      </c>
      <c r="H82" s="94">
        <v>11</v>
      </c>
      <c r="I82" s="94">
        <v>2</v>
      </c>
      <c r="J82" s="94">
        <v>0</v>
      </c>
      <c r="K82" s="94">
        <v>0</v>
      </c>
      <c r="L82" s="94">
        <v>135</v>
      </c>
      <c r="M82" s="94">
        <v>59</v>
      </c>
      <c r="N82" s="94">
        <v>0</v>
      </c>
      <c r="O82" s="94">
        <v>0</v>
      </c>
      <c r="P82" s="94">
        <v>3</v>
      </c>
      <c r="Q82" s="94">
        <v>1</v>
      </c>
      <c r="R82" s="94">
        <v>0</v>
      </c>
      <c r="S82" s="94">
        <v>0</v>
      </c>
      <c r="T82" s="191">
        <f t="shared" si="78"/>
        <v>459</v>
      </c>
      <c r="U82" s="194">
        <f t="shared" si="78"/>
        <v>189</v>
      </c>
      <c r="V82" s="45"/>
      <c r="W82" s="142" t="s">
        <v>238</v>
      </c>
      <c r="X82" s="94">
        <v>13</v>
      </c>
      <c r="Y82" s="94">
        <v>2</v>
      </c>
      <c r="Z82" s="94">
        <v>6</v>
      </c>
      <c r="AA82" s="94">
        <v>3</v>
      </c>
      <c r="AB82" s="94">
        <v>0</v>
      </c>
      <c r="AC82" s="94">
        <v>0</v>
      </c>
      <c r="AD82" s="94">
        <v>0</v>
      </c>
      <c r="AE82" s="94">
        <v>0</v>
      </c>
      <c r="AF82" s="94">
        <v>0</v>
      </c>
      <c r="AG82" s="94">
        <v>0</v>
      </c>
      <c r="AH82" s="94">
        <v>15</v>
      </c>
      <c r="AI82" s="94">
        <v>5</v>
      </c>
      <c r="AJ82" s="94">
        <v>0</v>
      </c>
      <c r="AK82" s="94">
        <v>0</v>
      </c>
      <c r="AL82" s="94">
        <v>0</v>
      </c>
      <c r="AM82" s="94">
        <v>0</v>
      </c>
      <c r="AN82" s="94">
        <v>0</v>
      </c>
      <c r="AO82" s="94">
        <v>0</v>
      </c>
      <c r="AP82" s="191">
        <f>+AN82+AL82+AJ82+AH82+AF82+AD82+AB82+Z82+X82</f>
        <v>34</v>
      </c>
      <c r="AQ82" s="194">
        <f>+AO82+AM82+AK82+AI82+AG82+AE82+AC82+AA82+Y82</f>
        <v>10</v>
      </c>
      <c r="AR82" s="45"/>
      <c r="AS82" s="144" t="s">
        <v>238</v>
      </c>
      <c r="AT82" s="94">
        <v>3</v>
      </c>
      <c r="AU82" s="94">
        <v>3</v>
      </c>
      <c r="AV82" s="94">
        <v>0</v>
      </c>
      <c r="AW82" s="94">
        <v>1</v>
      </c>
      <c r="AX82" s="94">
        <v>0</v>
      </c>
      <c r="AY82" s="94">
        <v>3</v>
      </c>
      <c r="AZ82" s="94">
        <v>0</v>
      </c>
      <c r="BA82" s="94">
        <v>1</v>
      </c>
      <c r="BB82" s="94">
        <v>0</v>
      </c>
      <c r="BC82" s="94">
        <f>AT82+AU82+AV82+AW82+AX82+AY82+AZ82+BA82+BB82</f>
        <v>11</v>
      </c>
      <c r="BD82" s="94">
        <v>10</v>
      </c>
      <c r="BE82" s="94">
        <v>0</v>
      </c>
      <c r="BF82" s="159">
        <v>2</v>
      </c>
      <c r="BG82" s="45"/>
      <c r="BH82" s="142" t="s">
        <v>238</v>
      </c>
      <c r="BI82" s="55">
        <v>15</v>
      </c>
      <c r="BJ82" s="55">
        <v>7</v>
      </c>
      <c r="BK82" s="55">
        <v>0</v>
      </c>
      <c r="BL82" s="143">
        <v>0</v>
      </c>
      <c r="BM82" s="49"/>
    </row>
    <row r="83" spans="1:65" ht="12" customHeight="1">
      <c r="A83" s="131" t="s">
        <v>210</v>
      </c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191"/>
      <c r="U83" s="194"/>
      <c r="V83" s="45"/>
      <c r="W83" s="131" t="s">
        <v>210</v>
      </c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191">
        <f t="shared" ref="AP83:AQ83" si="79">+AN83+AL83+AJ83+AH83+AF83+AD83+AB83+Z83+X83</f>
        <v>0</v>
      </c>
      <c r="AQ83" s="194">
        <f t="shared" si="79"/>
        <v>0</v>
      </c>
      <c r="AR83" s="45"/>
      <c r="AS83" s="145" t="s">
        <v>210</v>
      </c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159"/>
      <c r="BG83" s="45"/>
      <c r="BH83" s="131" t="s">
        <v>210</v>
      </c>
      <c r="BI83" s="55">
        <v>0</v>
      </c>
      <c r="BJ83" s="55">
        <v>0</v>
      </c>
      <c r="BK83" s="55">
        <v>0</v>
      </c>
      <c r="BL83" s="143">
        <v>0</v>
      </c>
      <c r="BM83" s="49"/>
    </row>
    <row r="84" spans="1:65" ht="12" customHeight="1">
      <c r="A84" s="142" t="s">
        <v>38</v>
      </c>
      <c r="B84" s="94">
        <v>0</v>
      </c>
      <c r="C84" s="94">
        <v>0</v>
      </c>
      <c r="D84" s="94">
        <v>0</v>
      </c>
      <c r="E84" s="94">
        <v>0</v>
      </c>
      <c r="F84" s="94">
        <v>0</v>
      </c>
      <c r="G84" s="94">
        <v>0</v>
      </c>
      <c r="H84" s="94">
        <v>0</v>
      </c>
      <c r="I84" s="94">
        <v>0</v>
      </c>
      <c r="J84" s="94">
        <v>0</v>
      </c>
      <c r="K84" s="94">
        <v>0</v>
      </c>
      <c r="L84" s="94">
        <v>0</v>
      </c>
      <c r="M84" s="94">
        <v>0</v>
      </c>
      <c r="N84" s="94">
        <v>0</v>
      </c>
      <c r="O84" s="94">
        <v>0</v>
      </c>
      <c r="P84" s="94">
        <v>0</v>
      </c>
      <c r="Q84" s="94">
        <v>0</v>
      </c>
      <c r="R84" s="94">
        <v>0</v>
      </c>
      <c r="S84" s="94">
        <v>0</v>
      </c>
      <c r="T84" s="191">
        <v>0</v>
      </c>
      <c r="U84" s="194">
        <v>0</v>
      </c>
      <c r="V84" s="186">
        <v>0</v>
      </c>
      <c r="W84" s="142" t="s">
        <v>38</v>
      </c>
      <c r="X84" s="94">
        <v>0</v>
      </c>
      <c r="Y84" s="94">
        <v>0</v>
      </c>
      <c r="Z84" s="94">
        <v>0</v>
      </c>
      <c r="AA84" s="94">
        <v>0</v>
      </c>
      <c r="AB84" s="94">
        <v>0</v>
      </c>
      <c r="AC84" s="94">
        <v>0</v>
      </c>
      <c r="AD84" s="94">
        <v>0</v>
      </c>
      <c r="AE84" s="94">
        <v>0</v>
      </c>
      <c r="AF84" s="94">
        <v>0</v>
      </c>
      <c r="AG84" s="94">
        <v>0</v>
      </c>
      <c r="AH84" s="94">
        <v>0</v>
      </c>
      <c r="AI84" s="94">
        <v>0</v>
      </c>
      <c r="AJ84" s="94">
        <v>0</v>
      </c>
      <c r="AK84" s="94">
        <v>0</v>
      </c>
      <c r="AL84" s="94">
        <v>0</v>
      </c>
      <c r="AM84" s="94">
        <v>0</v>
      </c>
      <c r="AN84" s="94">
        <v>0</v>
      </c>
      <c r="AO84" s="94">
        <v>0</v>
      </c>
      <c r="AP84" s="191">
        <v>0</v>
      </c>
      <c r="AQ84" s="194">
        <v>0</v>
      </c>
      <c r="AR84" s="45"/>
      <c r="AS84" s="144" t="s">
        <v>38</v>
      </c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159"/>
      <c r="BG84" s="45"/>
      <c r="BH84" s="142" t="s">
        <v>38</v>
      </c>
      <c r="BI84" s="20"/>
      <c r="BJ84" s="20"/>
      <c r="BK84" s="20"/>
      <c r="BL84" s="167"/>
      <c r="BM84" s="49"/>
    </row>
    <row r="85" spans="1:65" ht="12" customHeight="1">
      <c r="A85" s="142" t="s">
        <v>239</v>
      </c>
      <c r="B85" s="94">
        <v>274</v>
      </c>
      <c r="C85" s="94">
        <v>122</v>
      </c>
      <c r="D85" s="94">
        <v>158</v>
      </c>
      <c r="E85" s="94">
        <v>71</v>
      </c>
      <c r="F85" s="94">
        <v>0</v>
      </c>
      <c r="G85" s="94">
        <v>0</v>
      </c>
      <c r="H85" s="94">
        <v>0</v>
      </c>
      <c r="I85" s="94">
        <v>0</v>
      </c>
      <c r="J85" s="94">
        <v>66</v>
      </c>
      <c r="K85" s="94">
        <v>25</v>
      </c>
      <c r="L85" s="94">
        <v>220</v>
      </c>
      <c r="M85" s="94">
        <v>89</v>
      </c>
      <c r="N85" s="94">
        <v>0</v>
      </c>
      <c r="O85" s="94">
        <v>0</v>
      </c>
      <c r="P85" s="94">
        <v>0</v>
      </c>
      <c r="Q85" s="94">
        <v>0</v>
      </c>
      <c r="R85" s="94">
        <v>40</v>
      </c>
      <c r="S85" s="94">
        <v>17</v>
      </c>
      <c r="T85" s="191">
        <f>+R85+P85+N85+L85+J85+H85+F85+D85+B85</f>
        <v>758</v>
      </c>
      <c r="U85" s="194">
        <f>+S85+Q85+O85+M85+K85+I85+G85+E85+C85</f>
        <v>324</v>
      </c>
      <c r="V85" s="45"/>
      <c r="W85" s="142" t="s">
        <v>239</v>
      </c>
      <c r="X85" s="94">
        <v>6</v>
      </c>
      <c r="Y85" s="94">
        <v>1</v>
      </c>
      <c r="Z85" s="94">
        <v>11</v>
      </c>
      <c r="AA85" s="94">
        <v>2</v>
      </c>
      <c r="AB85" s="94">
        <v>0</v>
      </c>
      <c r="AC85" s="94">
        <v>0</v>
      </c>
      <c r="AD85" s="94">
        <v>0</v>
      </c>
      <c r="AE85" s="94">
        <v>0</v>
      </c>
      <c r="AF85" s="94">
        <v>9</v>
      </c>
      <c r="AG85" s="94">
        <v>3</v>
      </c>
      <c r="AH85" s="94">
        <v>62</v>
      </c>
      <c r="AI85" s="94">
        <v>21</v>
      </c>
      <c r="AJ85" s="94">
        <v>0</v>
      </c>
      <c r="AK85" s="94">
        <v>0</v>
      </c>
      <c r="AL85" s="94">
        <v>0</v>
      </c>
      <c r="AM85" s="94">
        <v>0</v>
      </c>
      <c r="AN85" s="94">
        <v>7</v>
      </c>
      <c r="AO85" s="94">
        <v>2</v>
      </c>
      <c r="AP85" s="191">
        <f>+AN85+AL85+AJ85+AH85+AF85+AD85+AB85+Z85+X85</f>
        <v>95</v>
      </c>
      <c r="AQ85" s="194">
        <f>+AO85+AM85+AK85+AI85+AG85+AE85+AC85+AA85+Y85</f>
        <v>29</v>
      </c>
      <c r="AR85" s="45"/>
      <c r="AS85" s="144" t="s">
        <v>239</v>
      </c>
      <c r="AT85" s="94">
        <v>4</v>
      </c>
      <c r="AU85" s="94">
        <v>2</v>
      </c>
      <c r="AV85" s="94">
        <v>0</v>
      </c>
      <c r="AW85" s="94">
        <v>0</v>
      </c>
      <c r="AX85" s="94">
        <v>1</v>
      </c>
      <c r="AY85" s="94">
        <v>3</v>
      </c>
      <c r="AZ85" s="94">
        <v>0</v>
      </c>
      <c r="BA85" s="94">
        <v>0</v>
      </c>
      <c r="BB85" s="94">
        <v>1</v>
      </c>
      <c r="BC85" s="94">
        <f>AT85+AU85+AV85+AW85+AX85+AY85+AZ85+BA85+BB85</f>
        <v>11</v>
      </c>
      <c r="BD85" s="94">
        <v>11</v>
      </c>
      <c r="BE85" s="94">
        <v>0</v>
      </c>
      <c r="BF85" s="159">
        <v>2</v>
      </c>
      <c r="BG85" s="45"/>
      <c r="BH85" s="142" t="s">
        <v>239</v>
      </c>
      <c r="BI85" s="55">
        <v>15</v>
      </c>
      <c r="BJ85" s="55">
        <v>5</v>
      </c>
      <c r="BK85" s="55">
        <v>0</v>
      </c>
      <c r="BL85" s="143">
        <v>0</v>
      </c>
      <c r="BM85" s="49"/>
    </row>
    <row r="86" spans="1:65" ht="12" customHeight="1">
      <c r="A86" s="142" t="s">
        <v>240</v>
      </c>
      <c r="B86" s="94">
        <v>0</v>
      </c>
      <c r="C86" s="94">
        <v>0</v>
      </c>
      <c r="D86" s="94">
        <v>0</v>
      </c>
      <c r="E86" s="94">
        <v>0</v>
      </c>
      <c r="F86" s="94">
        <v>0</v>
      </c>
      <c r="G86" s="94">
        <v>0</v>
      </c>
      <c r="H86" s="94">
        <v>0</v>
      </c>
      <c r="I86" s="94">
        <v>0</v>
      </c>
      <c r="J86" s="94">
        <v>0</v>
      </c>
      <c r="K86" s="94">
        <v>0</v>
      </c>
      <c r="L86" s="94">
        <v>0</v>
      </c>
      <c r="M86" s="94">
        <v>0</v>
      </c>
      <c r="N86" s="94">
        <v>0</v>
      </c>
      <c r="O86" s="94">
        <v>0</v>
      </c>
      <c r="P86" s="94">
        <v>0</v>
      </c>
      <c r="Q86" s="94">
        <v>0</v>
      </c>
      <c r="R86" s="94">
        <v>0</v>
      </c>
      <c r="S86" s="94">
        <v>0</v>
      </c>
      <c r="T86" s="191">
        <v>0</v>
      </c>
      <c r="U86" s="194">
        <v>0</v>
      </c>
      <c r="V86" s="45"/>
      <c r="W86" s="142" t="s">
        <v>240</v>
      </c>
      <c r="X86" s="94">
        <v>0</v>
      </c>
      <c r="Y86" s="94">
        <v>0</v>
      </c>
      <c r="Z86" s="94">
        <v>0</v>
      </c>
      <c r="AA86" s="94">
        <v>0</v>
      </c>
      <c r="AB86" s="94">
        <v>0</v>
      </c>
      <c r="AC86" s="94">
        <v>0</v>
      </c>
      <c r="AD86" s="94">
        <v>0</v>
      </c>
      <c r="AE86" s="94">
        <v>0</v>
      </c>
      <c r="AF86" s="94">
        <v>0</v>
      </c>
      <c r="AG86" s="94">
        <v>0</v>
      </c>
      <c r="AH86" s="94">
        <v>0</v>
      </c>
      <c r="AI86" s="94">
        <v>0</v>
      </c>
      <c r="AJ86" s="94">
        <v>0</v>
      </c>
      <c r="AK86" s="94">
        <v>0</v>
      </c>
      <c r="AL86" s="94">
        <v>0</v>
      </c>
      <c r="AM86" s="94">
        <v>0</v>
      </c>
      <c r="AN86" s="94">
        <v>0</v>
      </c>
      <c r="AO86" s="94">
        <v>0</v>
      </c>
      <c r="AP86" s="191">
        <v>0</v>
      </c>
      <c r="AQ86" s="194">
        <v>0</v>
      </c>
      <c r="AR86" s="45"/>
      <c r="AS86" s="144" t="s">
        <v>240</v>
      </c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159"/>
      <c r="BG86" s="45"/>
      <c r="BH86" s="142" t="s">
        <v>240</v>
      </c>
      <c r="BI86" s="55">
        <v>0</v>
      </c>
      <c r="BJ86" s="55">
        <v>0</v>
      </c>
      <c r="BK86" s="55">
        <v>0</v>
      </c>
      <c r="BL86" s="143">
        <v>0</v>
      </c>
      <c r="BM86" s="49"/>
    </row>
    <row r="87" spans="1:65" ht="12" customHeight="1">
      <c r="A87" s="142" t="s">
        <v>241</v>
      </c>
      <c r="B87" s="94">
        <v>254</v>
      </c>
      <c r="C87" s="94">
        <v>105</v>
      </c>
      <c r="D87" s="94">
        <v>126</v>
      </c>
      <c r="E87" s="94">
        <v>57</v>
      </c>
      <c r="F87" s="94">
        <v>0</v>
      </c>
      <c r="G87" s="94">
        <v>0</v>
      </c>
      <c r="H87" s="94">
        <v>97</v>
      </c>
      <c r="I87" s="94">
        <v>30</v>
      </c>
      <c r="J87" s="94">
        <v>0</v>
      </c>
      <c r="K87" s="94">
        <v>0</v>
      </c>
      <c r="L87" s="94">
        <v>239</v>
      </c>
      <c r="M87" s="94">
        <v>100</v>
      </c>
      <c r="N87" s="94">
        <v>0</v>
      </c>
      <c r="O87" s="94">
        <v>0</v>
      </c>
      <c r="P87" s="94">
        <v>54</v>
      </c>
      <c r="Q87" s="94">
        <v>17</v>
      </c>
      <c r="R87" s="94">
        <v>0</v>
      </c>
      <c r="S87" s="94">
        <v>0</v>
      </c>
      <c r="T87" s="191">
        <f>+R87+P87+N87+L87+J87+H87+F87+D87+B87</f>
        <v>770</v>
      </c>
      <c r="U87" s="194">
        <f>+S87+Q87+O87+M87+K87+I87+G87+E87+C87</f>
        <v>309</v>
      </c>
      <c r="V87" s="45"/>
      <c r="W87" s="142" t="s">
        <v>241</v>
      </c>
      <c r="X87" s="94">
        <v>4</v>
      </c>
      <c r="Y87" s="94">
        <v>1</v>
      </c>
      <c r="Z87" s="94">
        <v>2</v>
      </c>
      <c r="AA87" s="94">
        <v>1</v>
      </c>
      <c r="AB87" s="94">
        <v>0</v>
      </c>
      <c r="AC87" s="94">
        <v>0</v>
      </c>
      <c r="AD87" s="94">
        <v>6</v>
      </c>
      <c r="AE87" s="94">
        <v>5</v>
      </c>
      <c r="AF87" s="94">
        <v>0</v>
      </c>
      <c r="AG87" s="94">
        <v>0</v>
      </c>
      <c r="AH87" s="94">
        <v>42</v>
      </c>
      <c r="AI87" s="94">
        <v>16</v>
      </c>
      <c r="AJ87" s="94">
        <v>0</v>
      </c>
      <c r="AK87" s="94">
        <v>0</v>
      </c>
      <c r="AL87" s="94">
        <v>10</v>
      </c>
      <c r="AM87" s="94">
        <v>3</v>
      </c>
      <c r="AN87" s="94">
        <v>0</v>
      </c>
      <c r="AO87" s="94">
        <v>0</v>
      </c>
      <c r="AP87" s="191">
        <f>+AN87+AL87+AJ87+AH87+AF87+AD87+AB87+Z87+X87</f>
        <v>64</v>
      </c>
      <c r="AQ87" s="194">
        <f>+AO87+AM87+AK87+AI87+AG87+AE87+AC87+AA87+Y87</f>
        <v>26</v>
      </c>
      <c r="AR87" s="45"/>
      <c r="AS87" s="144" t="s">
        <v>241</v>
      </c>
      <c r="AT87" s="94">
        <v>5</v>
      </c>
      <c r="AU87" s="94">
        <v>2</v>
      </c>
      <c r="AV87" s="94">
        <v>0</v>
      </c>
      <c r="AW87" s="94">
        <v>2</v>
      </c>
      <c r="AX87" s="94">
        <v>0</v>
      </c>
      <c r="AY87" s="94">
        <v>3</v>
      </c>
      <c r="AZ87" s="94">
        <v>0</v>
      </c>
      <c r="BA87" s="94">
        <v>2</v>
      </c>
      <c r="BB87" s="94">
        <v>0</v>
      </c>
      <c r="BC87" s="94">
        <f>AT87+AU87+AV87+AW87+AX87+AY87+AZ87+BA87+BB87</f>
        <v>14</v>
      </c>
      <c r="BD87" s="94">
        <v>13</v>
      </c>
      <c r="BE87" s="94">
        <v>2</v>
      </c>
      <c r="BF87" s="159">
        <v>2</v>
      </c>
      <c r="BG87" s="45"/>
      <c r="BH87" s="142" t="s">
        <v>241</v>
      </c>
      <c r="BI87" s="55">
        <v>14</v>
      </c>
      <c r="BJ87" s="55">
        <v>4</v>
      </c>
      <c r="BK87" s="55">
        <v>7</v>
      </c>
      <c r="BL87" s="143">
        <v>2</v>
      </c>
      <c r="BM87" s="49"/>
    </row>
    <row r="88" spans="1:65" ht="12" customHeight="1">
      <c r="A88" s="142" t="s">
        <v>39</v>
      </c>
      <c r="B88" s="94">
        <v>0</v>
      </c>
      <c r="C88" s="94">
        <v>0</v>
      </c>
      <c r="D88" s="94">
        <v>0</v>
      </c>
      <c r="E88" s="94">
        <v>0</v>
      </c>
      <c r="F88" s="94">
        <v>0</v>
      </c>
      <c r="G88" s="94">
        <v>0</v>
      </c>
      <c r="H88" s="94">
        <v>0</v>
      </c>
      <c r="I88" s="94">
        <v>0</v>
      </c>
      <c r="J88" s="94">
        <v>0</v>
      </c>
      <c r="K88" s="94">
        <v>0</v>
      </c>
      <c r="L88" s="94">
        <v>0</v>
      </c>
      <c r="M88" s="94">
        <v>0</v>
      </c>
      <c r="N88" s="94">
        <v>0</v>
      </c>
      <c r="O88" s="94">
        <v>0</v>
      </c>
      <c r="P88" s="94">
        <v>0</v>
      </c>
      <c r="Q88" s="94">
        <v>0</v>
      </c>
      <c r="R88" s="94">
        <v>0</v>
      </c>
      <c r="S88" s="94">
        <v>0</v>
      </c>
      <c r="T88" s="191">
        <v>0</v>
      </c>
      <c r="U88" s="194">
        <v>0</v>
      </c>
      <c r="V88" s="45"/>
      <c r="W88" s="142" t="s">
        <v>39</v>
      </c>
      <c r="X88" s="94">
        <v>0</v>
      </c>
      <c r="Y88" s="94">
        <v>0</v>
      </c>
      <c r="Z88" s="94">
        <v>0</v>
      </c>
      <c r="AA88" s="94">
        <v>0</v>
      </c>
      <c r="AB88" s="94">
        <v>0</v>
      </c>
      <c r="AC88" s="94">
        <v>0</v>
      </c>
      <c r="AD88" s="94">
        <v>0</v>
      </c>
      <c r="AE88" s="94">
        <v>0</v>
      </c>
      <c r="AF88" s="94">
        <v>0</v>
      </c>
      <c r="AG88" s="94">
        <v>0</v>
      </c>
      <c r="AH88" s="94">
        <v>0</v>
      </c>
      <c r="AI88" s="94">
        <v>0</v>
      </c>
      <c r="AJ88" s="94">
        <v>0</v>
      </c>
      <c r="AK88" s="94">
        <v>0</v>
      </c>
      <c r="AL88" s="94">
        <v>0</v>
      </c>
      <c r="AM88" s="94">
        <v>0</v>
      </c>
      <c r="AN88" s="94">
        <v>0</v>
      </c>
      <c r="AO88" s="94">
        <v>0</v>
      </c>
      <c r="AP88" s="191">
        <v>0</v>
      </c>
      <c r="AQ88" s="194">
        <v>0</v>
      </c>
      <c r="AR88" s="45"/>
      <c r="AS88" s="144" t="s">
        <v>39</v>
      </c>
      <c r="AT88" s="94">
        <v>0</v>
      </c>
      <c r="AU88" s="94">
        <v>0</v>
      </c>
      <c r="AV88" s="94">
        <v>0</v>
      </c>
      <c r="AW88" s="94">
        <v>0</v>
      </c>
      <c r="AX88" s="94">
        <v>0</v>
      </c>
      <c r="AY88" s="94">
        <v>0</v>
      </c>
      <c r="AZ88" s="94">
        <v>0</v>
      </c>
      <c r="BA88" s="94">
        <v>0</v>
      </c>
      <c r="BB88" s="94">
        <v>0</v>
      </c>
      <c r="BC88" s="94">
        <v>0</v>
      </c>
      <c r="BD88" s="94">
        <v>0</v>
      </c>
      <c r="BE88" s="94">
        <v>0</v>
      </c>
      <c r="BF88" s="159"/>
      <c r="BG88" s="45"/>
      <c r="BH88" s="142" t="s">
        <v>39</v>
      </c>
      <c r="BI88" s="55">
        <v>0</v>
      </c>
      <c r="BJ88" s="55">
        <v>0</v>
      </c>
      <c r="BK88" s="55">
        <v>0</v>
      </c>
      <c r="BL88" s="143">
        <v>0</v>
      </c>
      <c r="BM88" s="49"/>
    </row>
    <row r="89" spans="1:65" ht="12" customHeight="1">
      <c r="A89" s="131" t="s">
        <v>164</v>
      </c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191"/>
      <c r="U89" s="194"/>
      <c r="V89" s="45"/>
      <c r="W89" s="131" t="s">
        <v>164</v>
      </c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191"/>
      <c r="AQ89" s="194"/>
      <c r="AR89" s="45"/>
      <c r="AS89" s="145" t="s">
        <v>164</v>
      </c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159"/>
      <c r="BG89" s="45"/>
      <c r="BH89" s="131" t="s">
        <v>164</v>
      </c>
      <c r="BI89" s="20"/>
      <c r="BJ89" s="20"/>
      <c r="BK89" s="20"/>
      <c r="BL89" s="167"/>
      <c r="BM89" s="49"/>
    </row>
    <row r="90" spans="1:65" ht="12" customHeight="1">
      <c r="A90" s="142" t="s">
        <v>242</v>
      </c>
      <c r="B90" s="94">
        <v>0</v>
      </c>
      <c r="C90" s="94">
        <v>0</v>
      </c>
      <c r="D90" s="94">
        <v>0</v>
      </c>
      <c r="E90" s="94">
        <v>0</v>
      </c>
      <c r="F90" s="94">
        <v>0</v>
      </c>
      <c r="G90" s="94">
        <v>0</v>
      </c>
      <c r="H90" s="94">
        <v>0</v>
      </c>
      <c r="I90" s="94">
        <v>0</v>
      </c>
      <c r="J90" s="94">
        <v>0</v>
      </c>
      <c r="K90" s="94">
        <v>0</v>
      </c>
      <c r="L90" s="94">
        <v>0</v>
      </c>
      <c r="M90" s="94">
        <v>0</v>
      </c>
      <c r="N90" s="94">
        <v>0</v>
      </c>
      <c r="O90" s="94">
        <v>0</v>
      </c>
      <c r="P90" s="94">
        <v>0</v>
      </c>
      <c r="Q90" s="94">
        <v>0</v>
      </c>
      <c r="R90" s="94">
        <v>0</v>
      </c>
      <c r="S90" s="94">
        <v>0</v>
      </c>
      <c r="T90" s="191">
        <v>0</v>
      </c>
      <c r="U90" s="194">
        <v>0</v>
      </c>
      <c r="V90" s="45"/>
      <c r="W90" s="142" t="s">
        <v>242</v>
      </c>
      <c r="X90" s="94">
        <v>0</v>
      </c>
      <c r="Y90" s="94">
        <v>0</v>
      </c>
      <c r="Z90" s="94">
        <v>0</v>
      </c>
      <c r="AA90" s="94">
        <v>0</v>
      </c>
      <c r="AB90" s="94">
        <v>0</v>
      </c>
      <c r="AC90" s="94">
        <v>0</v>
      </c>
      <c r="AD90" s="94">
        <v>0</v>
      </c>
      <c r="AE90" s="94">
        <v>0</v>
      </c>
      <c r="AF90" s="94">
        <v>0</v>
      </c>
      <c r="AG90" s="94">
        <v>0</v>
      </c>
      <c r="AH90" s="94">
        <v>0</v>
      </c>
      <c r="AI90" s="94">
        <v>0</v>
      </c>
      <c r="AJ90" s="94">
        <v>0</v>
      </c>
      <c r="AK90" s="94">
        <v>0</v>
      </c>
      <c r="AL90" s="94">
        <v>0</v>
      </c>
      <c r="AM90" s="94">
        <v>0</v>
      </c>
      <c r="AN90" s="94">
        <v>0</v>
      </c>
      <c r="AO90" s="94">
        <v>0</v>
      </c>
      <c r="AP90" s="191">
        <v>0</v>
      </c>
      <c r="AQ90" s="194">
        <v>0</v>
      </c>
      <c r="AR90" s="45"/>
      <c r="AS90" s="144" t="s">
        <v>242</v>
      </c>
      <c r="AT90" s="94">
        <v>0</v>
      </c>
      <c r="AU90" s="94">
        <v>0</v>
      </c>
      <c r="AV90" s="94">
        <v>0</v>
      </c>
      <c r="AW90" s="94">
        <v>0</v>
      </c>
      <c r="AX90" s="94">
        <v>0</v>
      </c>
      <c r="AY90" s="94">
        <v>0</v>
      </c>
      <c r="AZ90" s="94">
        <v>0</v>
      </c>
      <c r="BA90" s="94">
        <v>0</v>
      </c>
      <c r="BB90" s="94">
        <v>0</v>
      </c>
      <c r="BC90" s="94">
        <v>0</v>
      </c>
      <c r="BD90" s="94">
        <v>0</v>
      </c>
      <c r="BE90" s="94">
        <v>0</v>
      </c>
      <c r="BF90" s="159">
        <v>0</v>
      </c>
      <c r="BG90" s="45"/>
      <c r="BH90" s="142" t="s">
        <v>242</v>
      </c>
      <c r="BI90" s="55">
        <v>0</v>
      </c>
      <c r="BJ90" s="55">
        <v>0</v>
      </c>
      <c r="BK90" s="55">
        <v>0</v>
      </c>
      <c r="BL90" s="143">
        <v>0</v>
      </c>
      <c r="BM90" s="49"/>
    </row>
    <row r="91" spans="1:65" ht="12" customHeight="1">
      <c r="A91" s="142" t="s">
        <v>243</v>
      </c>
      <c r="B91" s="94">
        <v>104</v>
      </c>
      <c r="C91" s="94">
        <v>47</v>
      </c>
      <c r="D91" s="94">
        <v>61</v>
      </c>
      <c r="E91" s="94">
        <v>35</v>
      </c>
      <c r="F91" s="94">
        <v>0</v>
      </c>
      <c r="G91" s="94">
        <v>0</v>
      </c>
      <c r="H91" s="94">
        <v>0</v>
      </c>
      <c r="I91" s="94">
        <v>0</v>
      </c>
      <c r="J91" s="94">
        <v>0</v>
      </c>
      <c r="K91" s="94">
        <v>0</v>
      </c>
      <c r="L91" s="94">
        <v>59</v>
      </c>
      <c r="M91" s="94">
        <v>36</v>
      </c>
      <c r="N91" s="94">
        <v>0</v>
      </c>
      <c r="O91" s="94">
        <v>0</v>
      </c>
      <c r="P91" s="94">
        <v>10</v>
      </c>
      <c r="Q91" s="94">
        <v>2</v>
      </c>
      <c r="R91" s="94">
        <v>0</v>
      </c>
      <c r="S91" s="94">
        <v>0</v>
      </c>
      <c r="T91" s="191">
        <f t="shared" ref="T91:U94" si="80">+R91+P91+N91+L91+J91+H91+F91+D91+B91</f>
        <v>234</v>
      </c>
      <c r="U91" s="194">
        <f t="shared" si="80"/>
        <v>120</v>
      </c>
      <c r="V91" s="45"/>
      <c r="W91" s="142" t="s">
        <v>243</v>
      </c>
      <c r="X91" s="94">
        <v>2</v>
      </c>
      <c r="Y91" s="94">
        <v>0</v>
      </c>
      <c r="Z91" s="94">
        <v>2</v>
      </c>
      <c r="AA91" s="94">
        <v>1</v>
      </c>
      <c r="AB91" s="94">
        <v>0</v>
      </c>
      <c r="AC91" s="94">
        <v>0</v>
      </c>
      <c r="AD91" s="94">
        <v>0</v>
      </c>
      <c r="AE91" s="94">
        <v>0</v>
      </c>
      <c r="AF91" s="94">
        <v>0</v>
      </c>
      <c r="AG91" s="94">
        <v>0</v>
      </c>
      <c r="AH91" s="94">
        <v>23</v>
      </c>
      <c r="AI91" s="94">
        <v>13</v>
      </c>
      <c r="AJ91" s="94">
        <v>0</v>
      </c>
      <c r="AK91" s="94">
        <v>0</v>
      </c>
      <c r="AL91" s="94">
        <v>4</v>
      </c>
      <c r="AM91" s="94">
        <v>2</v>
      </c>
      <c r="AN91" s="94">
        <v>0</v>
      </c>
      <c r="AO91" s="94">
        <v>0</v>
      </c>
      <c r="AP91" s="191">
        <f t="shared" ref="AP91:AQ94" si="81">+AN91+AL91+AJ91+AH91+AF91+AD91+AB91+Z91+X91</f>
        <v>31</v>
      </c>
      <c r="AQ91" s="194">
        <f t="shared" si="81"/>
        <v>16</v>
      </c>
      <c r="AR91" s="45"/>
      <c r="AS91" s="144" t="s">
        <v>243</v>
      </c>
      <c r="AT91" s="94">
        <v>2</v>
      </c>
      <c r="AU91" s="94">
        <v>1</v>
      </c>
      <c r="AV91" s="94">
        <v>0</v>
      </c>
      <c r="AW91" s="94">
        <v>0</v>
      </c>
      <c r="AX91" s="94">
        <v>0</v>
      </c>
      <c r="AY91" s="94">
        <v>2</v>
      </c>
      <c r="AZ91" s="94">
        <v>0</v>
      </c>
      <c r="BA91" s="94">
        <v>1</v>
      </c>
      <c r="BB91" s="94">
        <v>0</v>
      </c>
      <c r="BC91" s="94">
        <f>AT91+AU91+AV91+AW91+AX91+AY91+AZ91+BA91+BB91</f>
        <v>6</v>
      </c>
      <c r="BD91" s="94">
        <v>6</v>
      </c>
      <c r="BE91" s="94">
        <v>0</v>
      </c>
      <c r="BF91" s="159">
        <v>1</v>
      </c>
      <c r="BG91" s="45"/>
      <c r="BH91" s="142" t="s">
        <v>243</v>
      </c>
      <c r="BI91" s="55">
        <v>8</v>
      </c>
      <c r="BJ91" s="55">
        <v>4</v>
      </c>
      <c r="BK91" s="55">
        <v>0</v>
      </c>
      <c r="BL91" s="143">
        <v>0</v>
      </c>
      <c r="BM91" s="49"/>
    </row>
    <row r="92" spans="1:65" ht="12" customHeight="1">
      <c r="A92" s="142" t="s">
        <v>244</v>
      </c>
      <c r="B92" s="94">
        <v>60</v>
      </c>
      <c r="C92" s="94">
        <v>37</v>
      </c>
      <c r="D92" s="94">
        <v>35</v>
      </c>
      <c r="E92" s="94">
        <v>20</v>
      </c>
      <c r="F92" s="94">
        <v>0</v>
      </c>
      <c r="G92" s="94">
        <v>0</v>
      </c>
      <c r="H92" s="94">
        <v>0</v>
      </c>
      <c r="I92" s="94">
        <v>0</v>
      </c>
      <c r="J92" s="94">
        <v>0</v>
      </c>
      <c r="K92" s="94">
        <v>0</v>
      </c>
      <c r="L92" s="94">
        <v>69</v>
      </c>
      <c r="M92" s="94">
        <v>34</v>
      </c>
      <c r="N92" s="94">
        <v>0</v>
      </c>
      <c r="O92" s="94">
        <v>0</v>
      </c>
      <c r="P92" s="94">
        <v>5</v>
      </c>
      <c r="Q92" s="94">
        <v>1</v>
      </c>
      <c r="R92" s="94">
        <v>0</v>
      </c>
      <c r="S92" s="94">
        <v>0</v>
      </c>
      <c r="T92" s="191">
        <f t="shared" si="80"/>
        <v>169</v>
      </c>
      <c r="U92" s="194">
        <f t="shared" si="80"/>
        <v>92</v>
      </c>
      <c r="V92" s="45"/>
      <c r="W92" s="142" t="s">
        <v>244</v>
      </c>
      <c r="X92" s="94">
        <v>1</v>
      </c>
      <c r="Y92" s="94">
        <v>0</v>
      </c>
      <c r="Z92" s="94">
        <v>0</v>
      </c>
      <c r="AA92" s="94">
        <v>0</v>
      </c>
      <c r="AB92" s="94">
        <v>0</v>
      </c>
      <c r="AC92" s="94">
        <v>0</v>
      </c>
      <c r="AD92" s="94">
        <v>0</v>
      </c>
      <c r="AE92" s="94">
        <v>0</v>
      </c>
      <c r="AF92" s="94">
        <v>0</v>
      </c>
      <c r="AG92" s="94">
        <v>0</v>
      </c>
      <c r="AH92" s="94">
        <v>9</v>
      </c>
      <c r="AI92" s="94">
        <v>0</v>
      </c>
      <c r="AJ92" s="94">
        <v>0</v>
      </c>
      <c r="AK92" s="94">
        <v>0</v>
      </c>
      <c r="AL92" s="94">
        <v>1</v>
      </c>
      <c r="AM92" s="94">
        <v>0</v>
      </c>
      <c r="AN92" s="94">
        <v>0</v>
      </c>
      <c r="AO92" s="94">
        <v>0</v>
      </c>
      <c r="AP92" s="191">
        <f t="shared" si="81"/>
        <v>11</v>
      </c>
      <c r="AQ92" s="194">
        <f t="shared" si="81"/>
        <v>0</v>
      </c>
      <c r="AR92" s="45"/>
      <c r="AS92" s="144" t="s">
        <v>244</v>
      </c>
      <c r="AT92" s="94">
        <v>1</v>
      </c>
      <c r="AU92" s="94">
        <v>1</v>
      </c>
      <c r="AV92" s="94">
        <v>0</v>
      </c>
      <c r="AW92" s="94">
        <v>0</v>
      </c>
      <c r="AX92" s="94">
        <v>0</v>
      </c>
      <c r="AY92" s="94">
        <v>1</v>
      </c>
      <c r="AZ92" s="94">
        <v>0</v>
      </c>
      <c r="BA92" s="94">
        <v>1</v>
      </c>
      <c r="BB92" s="94">
        <v>0</v>
      </c>
      <c r="BC92" s="94">
        <f>AT92+AU92+AV92+AW92+AX92+AY92+AZ92+BA92+BB92</f>
        <v>4</v>
      </c>
      <c r="BD92" s="94">
        <v>3</v>
      </c>
      <c r="BE92" s="94">
        <v>0</v>
      </c>
      <c r="BF92" s="159">
        <v>1</v>
      </c>
      <c r="BG92" s="45"/>
      <c r="BH92" s="142" t="s">
        <v>244</v>
      </c>
      <c r="BI92" s="55">
        <v>14</v>
      </c>
      <c r="BJ92" s="55">
        <v>5</v>
      </c>
      <c r="BK92" s="55">
        <v>5</v>
      </c>
      <c r="BL92" s="143">
        <v>2</v>
      </c>
      <c r="BM92" s="49"/>
    </row>
    <row r="93" spans="1:65" ht="12" customHeight="1">
      <c r="A93" s="142" t="s">
        <v>40</v>
      </c>
      <c r="B93" s="94">
        <v>47</v>
      </c>
      <c r="C93" s="94">
        <v>22</v>
      </c>
      <c r="D93" s="94">
        <v>27</v>
      </c>
      <c r="E93" s="94">
        <v>14</v>
      </c>
      <c r="F93" s="94">
        <v>0</v>
      </c>
      <c r="G93" s="94">
        <v>0</v>
      </c>
      <c r="H93" s="94">
        <v>0</v>
      </c>
      <c r="I93" s="94">
        <v>0</v>
      </c>
      <c r="J93" s="94">
        <v>0</v>
      </c>
      <c r="K93" s="94">
        <v>0</v>
      </c>
      <c r="L93" s="94">
        <v>10</v>
      </c>
      <c r="M93" s="94">
        <v>5</v>
      </c>
      <c r="N93" s="94">
        <v>0</v>
      </c>
      <c r="O93" s="94">
        <v>0</v>
      </c>
      <c r="P93" s="94">
        <v>0</v>
      </c>
      <c r="Q93" s="94">
        <v>0</v>
      </c>
      <c r="R93" s="94">
        <v>0</v>
      </c>
      <c r="S93" s="94">
        <v>0</v>
      </c>
      <c r="T93" s="191">
        <f t="shared" si="80"/>
        <v>84</v>
      </c>
      <c r="U93" s="194">
        <f t="shared" si="80"/>
        <v>41</v>
      </c>
      <c r="V93" s="45"/>
      <c r="W93" s="142" t="s">
        <v>40</v>
      </c>
      <c r="X93" s="94">
        <v>0</v>
      </c>
      <c r="Y93" s="94">
        <v>0</v>
      </c>
      <c r="Z93" s="94">
        <v>1</v>
      </c>
      <c r="AA93" s="94">
        <v>1</v>
      </c>
      <c r="AB93" s="94">
        <v>0</v>
      </c>
      <c r="AC93" s="94">
        <v>0</v>
      </c>
      <c r="AD93" s="94">
        <v>0</v>
      </c>
      <c r="AE93" s="94">
        <v>0</v>
      </c>
      <c r="AF93" s="94">
        <v>0</v>
      </c>
      <c r="AG93" s="94">
        <v>0</v>
      </c>
      <c r="AH93" s="94">
        <v>5</v>
      </c>
      <c r="AI93" s="94">
        <v>3</v>
      </c>
      <c r="AJ93" s="94">
        <v>0</v>
      </c>
      <c r="AK93" s="94">
        <v>0</v>
      </c>
      <c r="AL93" s="94">
        <v>0</v>
      </c>
      <c r="AM93" s="94">
        <v>0</v>
      </c>
      <c r="AN93" s="94">
        <v>0</v>
      </c>
      <c r="AO93" s="94">
        <v>0</v>
      </c>
      <c r="AP93" s="191">
        <f t="shared" si="81"/>
        <v>6</v>
      </c>
      <c r="AQ93" s="194">
        <f t="shared" si="81"/>
        <v>4</v>
      </c>
      <c r="AR93" s="45"/>
      <c r="AS93" s="144" t="s">
        <v>40</v>
      </c>
      <c r="AT93" s="94">
        <v>1</v>
      </c>
      <c r="AU93" s="94">
        <v>1</v>
      </c>
      <c r="AV93" s="94">
        <v>0</v>
      </c>
      <c r="AW93" s="94">
        <v>0</v>
      </c>
      <c r="AX93" s="94">
        <v>0</v>
      </c>
      <c r="AY93" s="94">
        <v>1</v>
      </c>
      <c r="AZ93" s="94">
        <v>0</v>
      </c>
      <c r="BA93" s="94">
        <v>0</v>
      </c>
      <c r="BB93" s="94">
        <v>0</v>
      </c>
      <c r="BC93" s="94">
        <f>AT93+AU93+AV93+AW93+AX93+AY93+AZ93+BA93+BB93</f>
        <v>3</v>
      </c>
      <c r="BD93" s="94">
        <v>3</v>
      </c>
      <c r="BE93" s="94">
        <v>0</v>
      </c>
      <c r="BF93" s="159">
        <v>1</v>
      </c>
      <c r="BG93" s="45"/>
      <c r="BH93" s="142" t="s">
        <v>40</v>
      </c>
      <c r="BI93" s="55">
        <v>2</v>
      </c>
      <c r="BJ93" s="55">
        <v>0</v>
      </c>
      <c r="BK93" s="55">
        <v>3</v>
      </c>
      <c r="BL93" s="143">
        <v>2</v>
      </c>
      <c r="BM93" s="49"/>
    </row>
    <row r="94" spans="1:65" ht="12" customHeight="1">
      <c r="A94" s="142" t="s">
        <v>41</v>
      </c>
      <c r="B94" s="94">
        <v>1444</v>
      </c>
      <c r="C94" s="94">
        <v>842</v>
      </c>
      <c r="D94" s="94">
        <v>529</v>
      </c>
      <c r="E94" s="94">
        <v>329</v>
      </c>
      <c r="F94" s="94">
        <v>0</v>
      </c>
      <c r="G94" s="94">
        <v>0</v>
      </c>
      <c r="H94" s="94">
        <v>0</v>
      </c>
      <c r="I94" s="94">
        <v>0</v>
      </c>
      <c r="J94" s="94">
        <v>547</v>
      </c>
      <c r="K94" s="94">
        <v>264</v>
      </c>
      <c r="L94" s="94">
        <v>1094</v>
      </c>
      <c r="M94" s="94">
        <v>680</v>
      </c>
      <c r="N94" s="94">
        <v>40</v>
      </c>
      <c r="O94" s="94">
        <v>13</v>
      </c>
      <c r="P94" s="94">
        <v>467</v>
      </c>
      <c r="Q94" s="94">
        <v>185</v>
      </c>
      <c r="R94" s="94">
        <v>10</v>
      </c>
      <c r="S94" s="94">
        <v>4</v>
      </c>
      <c r="T94" s="191">
        <f t="shared" si="80"/>
        <v>4131</v>
      </c>
      <c r="U94" s="194">
        <f t="shared" si="80"/>
        <v>2317</v>
      </c>
      <c r="V94" s="45"/>
      <c r="W94" s="142" t="s">
        <v>41</v>
      </c>
      <c r="X94" s="94">
        <v>12</v>
      </c>
      <c r="Y94" s="94">
        <v>4</v>
      </c>
      <c r="Z94" s="94">
        <v>12</v>
      </c>
      <c r="AA94" s="94">
        <v>6</v>
      </c>
      <c r="AB94" s="94">
        <v>0</v>
      </c>
      <c r="AC94" s="94">
        <v>0</v>
      </c>
      <c r="AD94" s="94">
        <v>0</v>
      </c>
      <c r="AE94" s="94">
        <v>0</v>
      </c>
      <c r="AF94" s="94">
        <v>9</v>
      </c>
      <c r="AG94" s="94">
        <v>5</v>
      </c>
      <c r="AH94" s="94">
        <v>84</v>
      </c>
      <c r="AI94" s="94">
        <v>47</v>
      </c>
      <c r="AJ94" s="94">
        <v>1</v>
      </c>
      <c r="AK94" s="94">
        <v>0</v>
      </c>
      <c r="AL94" s="94">
        <v>35</v>
      </c>
      <c r="AM94" s="94">
        <v>17</v>
      </c>
      <c r="AN94" s="94">
        <v>1</v>
      </c>
      <c r="AO94" s="94">
        <v>1</v>
      </c>
      <c r="AP94" s="191">
        <f t="shared" si="81"/>
        <v>154</v>
      </c>
      <c r="AQ94" s="194">
        <f t="shared" si="81"/>
        <v>80</v>
      </c>
      <c r="AR94" s="45"/>
      <c r="AS94" s="144" t="s">
        <v>41</v>
      </c>
      <c r="AT94" s="94">
        <v>26</v>
      </c>
      <c r="AU94" s="94">
        <v>14</v>
      </c>
      <c r="AV94" s="94">
        <v>0</v>
      </c>
      <c r="AW94" s="94">
        <v>0</v>
      </c>
      <c r="AX94" s="94">
        <v>13</v>
      </c>
      <c r="AY94" s="94">
        <v>19</v>
      </c>
      <c r="AZ94" s="94">
        <v>1</v>
      </c>
      <c r="BA94" s="94">
        <v>12</v>
      </c>
      <c r="BB94" s="94">
        <v>1</v>
      </c>
      <c r="BC94" s="94">
        <f>AT94+AU94+AV94+AW94+AX94+AY94+AZ94+BA94+BB94</f>
        <v>86</v>
      </c>
      <c r="BD94" s="94">
        <v>85</v>
      </c>
      <c r="BE94" s="94">
        <v>14</v>
      </c>
      <c r="BF94" s="159">
        <v>13</v>
      </c>
      <c r="BG94" s="45"/>
      <c r="BH94" s="142" t="s">
        <v>41</v>
      </c>
      <c r="BI94" s="55">
        <v>210</v>
      </c>
      <c r="BJ94" s="55">
        <v>93</v>
      </c>
      <c r="BK94" s="55">
        <v>80</v>
      </c>
      <c r="BL94" s="143">
        <v>39</v>
      </c>
      <c r="BM94" s="49"/>
    </row>
    <row r="95" spans="1:65" ht="12" customHeight="1">
      <c r="A95" s="142" t="s">
        <v>245</v>
      </c>
      <c r="B95" s="94">
        <v>0</v>
      </c>
      <c r="C95" s="94">
        <v>0</v>
      </c>
      <c r="D95" s="94">
        <v>0</v>
      </c>
      <c r="E95" s="94">
        <v>0</v>
      </c>
      <c r="F95" s="94">
        <v>0</v>
      </c>
      <c r="G95" s="94">
        <v>0</v>
      </c>
      <c r="H95" s="94">
        <v>0</v>
      </c>
      <c r="I95" s="94">
        <v>0</v>
      </c>
      <c r="J95" s="94">
        <v>0</v>
      </c>
      <c r="K95" s="94">
        <v>0</v>
      </c>
      <c r="L95" s="94">
        <v>0</v>
      </c>
      <c r="M95" s="94">
        <v>0</v>
      </c>
      <c r="N95" s="94">
        <v>0</v>
      </c>
      <c r="O95" s="94">
        <v>0</v>
      </c>
      <c r="P95" s="94">
        <v>0</v>
      </c>
      <c r="Q95" s="94">
        <v>0</v>
      </c>
      <c r="R95" s="94">
        <v>0</v>
      </c>
      <c r="S95" s="94">
        <v>0</v>
      </c>
      <c r="T95" s="191">
        <v>0</v>
      </c>
      <c r="U95" s="194">
        <v>0</v>
      </c>
      <c r="V95" s="45"/>
      <c r="W95" s="142" t="s">
        <v>245</v>
      </c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191"/>
      <c r="AQ95" s="194"/>
      <c r="AR95" s="45"/>
      <c r="AS95" s="144" t="s">
        <v>245</v>
      </c>
      <c r="AT95" s="94">
        <v>0</v>
      </c>
      <c r="AU95" s="94">
        <v>0</v>
      </c>
      <c r="AV95" s="94">
        <v>0</v>
      </c>
      <c r="AW95" s="94">
        <v>0</v>
      </c>
      <c r="AX95" s="94">
        <v>0</v>
      </c>
      <c r="AY95" s="94">
        <v>0</v>
      </c>
      <c r="AZ95" s="94">
        <v>0</v>
      </c>
      <c r="BA95" s="94">
        <v>0</v>
      </c>
      <c r="BB95" s="94">
        <v>0</v>
      </c>
      <c r="BC95" s="94">
        <v>0</v>
      </c>
      <c r="BD95" s="94">
        <v>0</v>
      </c>
      <c r="BE95" s="94"/>
      <c r="BF95" s="159"/>
      <c r="BG95" s="45"/>
      <c r="BH95" s="142" t="s">
        <v>245</v>
      </c>
      <c r="BI95" s="55">
        <v>0</v>
      </c>
      <c r="BJ95" s="55">
        <v>0</v>
      </c>
      <c r="BK95" s="55">
        <v>0</v>
      </c>
      <c r="BL95" s="143">
        <v>0</v>
      </c>
      <c r="BM95" s="49"/>
    </row>
    <row r="96" spans="1:65" ht="12" customHeight="1">
      <c r="A96" s="142" t="s">
        <v>42</v>
      </c>
      <c r="B96" s="94">
        <v>223</v>
      </c>
      <c r="C96" s="94">
        <v>115</v>
      </c>
      <c r="D96" s="94">
        <v>92</v>
      </c>
      <c r="E96" s="94">
        <v>62</v>
      </c>
      <c r="F96" s="94">
        <v>0</v>
      </c>
      <c r="G96" s="94">
        <v>0</v>
      </c>
      <c r="H96" s="94">
        <v>16</v>
      </c>
      <c r="I96" s="94">
        <v>9</v>
      </c>
      <c r="J96" s="94">
        <v>0</v>
      </c>
      <c r="K96" s="94">
        <v>0</v>
      </c>
      <c r="L96" s="94">
        <v>123</v>
      </c>
      <c r="M96" s="94">
        <v>77</v>
      </c>
      <c r="N96" s="94">
        <v>0</v>
      </c>
      <c r="O96" s="94">
        <v>0</v>
      </c>
      <c r="P96" s="94">
        <v>24</v>
      </c>
      <c r="Q96" s="94">
        <v>9</v>
      </c>
      <c r="R96" s="94">
        <v>0</v>
      </c>
      <c r="S96" s="94">
        <v>0</v>
      </c>
      <c r="T96" s="191">
        <f>+R96+P96+N96+L96+J96+H96+F96+D96+B96</f>
        <v>478</v>
      </c>
      <c r="U96" s="194">
        <f>+S96+Q96+O96+M96+K96+I96+G96+E96+C96</f>
        <v>272</v>
      </c>
      <c r="V96" s="45"/>
      <c r="W96" s="142" t="s">
        <v>42</v>
      </c>
      <c r="X96" s="94">
        <v>1</v>
      </c>
      <c r="Y96" s="94">
        <v>1</v>
      </c>
      <c r="Z96" s="94">
        <v>0</v>
      </c>
      <c r="AA96" s="94">
        <v>0</v>
      </c>
      <c r="AB96" s="94">
        <v>0</v>
      </c>
      <c r="AC96" s="94">
        <v>0</v>
      </c>
      <c r="AD96" s="94">
        <v>0</v>
      </c>
      <c r="AE96" s="94">
        <v>0</v>
      </c>
      <c r="AF96" s="94">
        <v>0</v>
      </c>
      <c r="AG96" s="94">
        <v>0</v>
      </c>
      <c r="AH96" s="94">
        <v>16</v>
      </c>
      <c r="AI96" s="94">
        <v>12</v>
      </c>
      <c r="AJ96" s="94">
        <v>0</v>
      </c>
      <c r="AK96" s="94">
        <v>0</v>
      </c>
      <c r="AL96" s="94">
        <v>1</v>
      </c>
      <c r="AM96" s="94">
        <v>0</v>
      </c>
      <c r="AN96" s="94">
        <v>0</v>
      </c>
      <c r="AO96" s="94">
        <v>0</v>
      </c>
      <c r="AP96" s="191">
        <f>+AN96+AL96+AJ96+AH96+AF96+AD96+AB96+Z96+X96</f>
        <v>18</v>
      </c>
      <c r="AQ96" s="194">
        <f>+AO96+AM96+AK96+AI96+AG96+AE96+AC96+AA96+Y96</f>
        <v>13</v>
      </c>
      <c r="AR96" s="45"/>
      <c r="AS96" s="144" t="s">
        <v>42</v>
      </c>
      <c r="AT96" s="94">
        <v>5</v>
      </c>
      <c r="AU96" s="94">
        <v>3</v>
      </c>
      <c r="AV96" s="94">
        <v>0</v>
      </c>
      <c r="AW96" s="94">
        <v>1</v>
      </c>
      <c r="AX96" s="94">
        <v>0</v>
      </c>
      <c r="AY96" s="94">
        <v>3</v>
      </c>
      <c r="AZ96" s="94">
        <v>0</v>
      </c>
      <c r="BA96" s="94">
        <v>1</v>
      </c>
      <c r="BB96" s="94">
        <v>0</v>
      </c>
      <c r="BC96" s="94">
        <f>AT96+AU96+AV96+AW96+AX96+AY96+AZ96+BA96+BB96</f>
        <v>13</v>
      </c>
      <c r="BD96" s="94">
        <v>12</v>
      </c>
      <c r="BE96" s="94">
        <v>0</v>
      </c>
      <c r="BF96" s="159">
        <v>3</v>
      </c>
      <c r="BG96" s="45"/>
      <c r="BH96" s="142" t="s">
        <v>42</v>
      </c>
      <c r="BI96" s="55">
        <v>13</v>
      </c>
      <c r="BJ96" s="55">
        <v>3</v>
      </c>
      <c r="BK96" s="55">
        <v>2</v>
      </c>
      <c r="BL96" s="143">
        <v>1</v>
      </c>
      <c r="BM96" s="49"/>
    </row>
    <row r="97" spans="1:65" ht="12" customHeight="1">
      <c r="A97" s="131" t="s">
        <v>165</v>
      </c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191"/>
      <c r="U97" s="194"/>
      <c r="V97" s="45"/>
      <c r="W97" s="131" t="s">
        <v>165</v>
      </c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191"/>
      <c r="AQ97" s="194"/>
      <c r="AR97" s="45"/>
      <c r="AS97" s="145" t="s">
        <v>165</v>
      </c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159"/>
      <c r="BG97" s="45"/>
      <c r="BH97" s="131" t="s">
        <v>165</v>
      </c>
      <c r="BI97" s="20"/>
      <c r="BJ97" s="20"/>
      <c r="BK97" s="20"/>
      <c r="BL97" s="167"/>
      <c r="BM97" s="49"/>
    </row>
    <row r="98" spans="1:65" ht="12" customHeight="1">
      <c r="A98" s="142" t="s">
        <v>246</v>
      </c>
      <c r="B98" s="94">
        <v>0</v>
      </c>
      <c r="C98" s="94">
        <v>0</v>
      </c>
      <c r="D98" s="94">
        <v>0</v>
      </c>
      <c r="E98" s="94">
        <v>0</v>
      </c>
      <c r="F98" s="94">
        <v>0</v>
      </c>
      <c r="G98" s="94">
        <v>0</v>
      </c>
      <c r="H98" s="94">
        <v>0</v>
      </c>
      <c r="I98" s="94">
        <v>0</v>
      </c>
      <c r="J98" s="94">
        <v>0</v>
      </c>
      <c r="K98" s="94">
        <v>0</v>
      </c>
      <c r="L98" s="94">
        <v>0</v>
      </c>
      <c r="M98" s="94">
        <v>0</v>
      </c>
      <c r="N98" s="94">
        <v>0</v>
      </c>
      <c r="O98" s="94">
        <v>0</v>
      </c>
      <c r="P98" s="94">
        <v>0</v>
      </c>
      <c r="Q98" s="94">
        <v>0</v>
      </c>
      <c r="R98" s="94">
        <v>0</v>
      </c>
      <c r="S98" s="94">
        <v>0</v>
      </c>
      <c r="T98" s="191">
        <v>0</v>
      </c>
      <c r="U98" s="194">
        <v>0</v>
      </c>
      <c r="V98" s="45"/>
      <c r="W98" s="142" t="s">
        <v>246</v>
      </c>
      <c r="X98" s="94">
        <v>0</v>
      </c>
      <c r="Y98" s="94">
        <v>0</v>
      </c>
      <c r="Z98" s="94">
        <v>0</v>
      </c>
      <c r="AA98" s="94">
        <v>0</v>
      </c>
      <c r="AB98" s="94">
        <v>0</v>
      </c>
      <c r="AC98" s="94">
        <v>0</v>
      </c>
      <c r="AD98" s="94">
        <v>0</v>
      </c>
      <c r="AE98" s="94">
        <v>0</v>
      </c>
      <c r="AF98" s="94">
        <v>0</v>
      </c>
      <c r="AG98" s="94">
        <v>0</v>
      </c>
      <c r="AH98" s="94">
        <v>0</v>
      </c>
      <c r="AI98" s="94">
        <v>0</v>
      </c>
      <c r="AJ98" s="94">
        <v>0</v>
      </c>
      <c r="AK98" s="94">
        <v>0</v>
      </c>
      <c r="AL98" s="94">
        <v>0</v>
      </c>
      <c r="AM98" s="94">
        <v>0</v>
      </c>
      <c r="AN98" s="94">
        <v>0</v>
      </c>
      <c r="AO98" s="94">
        <v>0</v>
      </c>
      <c r="AP98" s="191">
        <v>0</v>
      </c>
      <c r="AQ98" s="194">
        <v>0</v>
      </c>
      <c r="AR98" s="45"/>
      <c r="AS98" s="144" t="s">
        <v>246</v>
      </c>
      <c r="AT98" s="94">
        <v>0</v>
      </c>
      <c r="AU98" s="94">
        <v>0</v>
      </c>
      <c r="AV98" s="94">
        <v>0</v>
      </c>
      <c r="AW98" s="94">
        <v>0</v>
      </c>
      <c r="AX98" s="94">
        <v>0</v>
      </c>
      <c r="AY98" s="94">
        <v>0</v>
      </c>
      <c r="AZ98" s="94">
        <v>0</v>
      </c>
      <c r="BA98" s="94">
        <v>0</v>
      </c>
      <c r="BB98" s="94">
        <v>0</v>
      </c>
      <c r="BC98" s="94">
        <v>0</v>
      </c>
      <c r="BD98" s="94">
        <v>0</v>
      </c>
      <c r="BE98" s="94">
        <v>0</v>
      </c>
      <c r="BF98" s="159">
        <v>0</v>
      </c>
      <c r="BG98" s="45"/>
      <c r="BH98" s="142" t="s">
        <v>246</v>
      </c>
      <c r="BI98" s="55">
        <v>0</v>
      </c>
      <c r="BJ98" s="55">
        <v>0</v>
      </c>
      <c r="BK98" s="55">
        <v>0</v>
      </c>
      <c r="BL98" s="143">
        <v>0</v>
      </c>
      <c r="BM98" s="49"/>
    </row>
    <row r="99" spans="1:65" ht="12" customHeight="1">
      <c r="A99" s="142" t="s">
        <v>330</v>
      </c>
      <c r="B99" s="50">
        <v>146</v>
      </c>
      <c r="C99" s="50">
        <v>81</v>
      </c>
      <c r="D99" s="50">
        <v>27</v>
      </c>
      <c r="E99" s="50">
        <v>18</v>
      </c>
      <c r="F99" s="50">
        <v>0</v>
      </c>
      <c r="G99" s="50">
        <v>0</v>
      </c>
      <c r="H99" s="50">
        <v>12</v>
      </c>
      <c r="I99" s="50">
        <v>7</v>
      </c>
      <c r="J99" s="50">
        <v>38</v>
      </c>
      <c r="K99" s="50">
        <v>21</v>
      </c>
      <c r="L99" s="50">
        <v>57</v>
      </c>
      <c r="M99" s="50">
        <v>31</v>
      </c>
      <c r="N99" s="50">
        <v>0</v>
      </c>
      <c r="O99" s="50">
        <v>0</v>
      </c>
      <c r="P99" s="50">
        <v>10</v>
      </c>
      <c r="Q99" s="50">
        <v>5</v>
      </c>
      <c r="R99" s="50">
        <v>0</v>
      </c>
      <c r="S99" s="50">
        <v>0</v>
      </c>
      <c r="T99" s="52">
        <f t="shared" ref="T99:U99" si="82">B99+D99+F99+H99+J99+L99+N99+P99+R99</f>
        <v>290</v>
      </c>
      <c r="U99" s="174">
        <f t="shared" si="82"/>
        <v>163</v>
      </c>
      <c r="V99" s="45"/>
      <c r="W99" s="142" t="s">
        <v>330</v>
      </c>
      <c r="X99" s="94">
        <v>8</v>
      </c>
      <c r="Y99" s="94">
        <v>4</v>
      </c>
      <c r="Z99" s="94">
        <v>4</v>
      </c>
      <c r="AA99" s="94">
        <v>1</v>
      </c>
      <c r="AB99" s="94">
        <v>0</v>
      </c>
      <c r="AC99" s="94">
        <v>0</v>
      </c>
      <c r="AD99" s="94">
        <v>0</v>
      </c>
      <c r="AE99" s="94">
        <v>0</v>
      </c>
      <c r="AF99" s="94">
        <v>0</v>
      </c>
      <c r="AG99" s="94">
        <v>0</v>
      </c>
      <c r="AH99" s="94">
        <v>0</v>
      </c>
      <c r="AI99" s="94">
        <v>0</v>
      </c>
      <c r="AJ99" s="94">
        <v>0</v>
      </c>
      <c r="AK99" s="94">
        <v>0</v>
      </c>
      <c r="AL99" s="94">
        <v>0</v>
      </c>
      <c r="AM99" s="94">
        <v>0</v>
      </c>
      <c r="AN99" s="94">
        <v>0</v>
      </c>
      <c r="AO99" s="94">
        <v>0</v>
      </c>
      <c r="AP99" s="191">
        <v>12</v>
      </c>
      <c r="AQ99" s="194">
        <v>5</v>
      </c>
      <c r="AR99" s="45"/>
      <c r="AS99" s="144" t="s">
        <v>330</v>
      </c>
      <c r="AT99" s="50">
        <v>4</v>
      </c>
      <c r="AU99" s="50">
        <v>1</v>
      </c>
      <c r="AV99" s="50"/>
      <c r="AW99" s="50">
        <v>1</v>
      </c>
      <c r="AX99" s="50">
        <v>1</v>
      </c>
      <c r="AY99" s="50">
        <v>2</v>
      </c>
      <c r="AZ99" s="50"/>
      <c r="BA99" s="50">
        <v>2</v>
      </c>
      <c r="BB99" s="56">
        <v>0</v>
      </c>
      <c r="BC99" s="52">
        <f t="shared" ref="BC99" si="83">SUM(AT99:BB99)</f>
        <v>11</v>
      </c>
      <c r="BD99" s="94">
        <v>4</v>
      </c>
      <c r="BE99" s="94"/>
      <c r="BF99" s="159">
        <v>2</v>
      </c>
      <c r="BG99" s="45"/>
      <c r="BH99" s="142" t="s">
        <v>330</v>
      </c>
      <c r="BI99" s="55">
        <v>16</v>
      </c>
      <c r="BJ99" s="55">
        <v>3</v>
      </c>
      <c r="BK99" s="55">
        <v>0</v>
      </c>
      <c r="BL99" s="143">
        <v>0</v>
      </c>
      <c r="BM99" s="49"/>
    </row>
    <row r="100" spans="1:65" ht="12" customHeight="1" thickBot="1">
      <c r="A100" s="146" t="s">
        <v>247</v>
      </c>
      <c r="B100" s="168">
        <v>17</v>
      </c>
      <c r="C100" s="168">
        <v>10</v>
      </c>
      <c r="D100" s="168">
        <v>28</v>
      </c>
      <c r="E100" s="168">
        <v>14</v>
      </c>
      <c r="F100" s="168">
        <v>0</v>
      </c>
      <c r="G100" s="168">
        <v>0</v>
      </c>
      <c r="H100" s="168">
        <v>0</v>
      </c>
      <c r="I100" s="168">
        <v>0</v>
      </c>
      <c r="J100" s="168">
        <v>0</v>
      </c>
      <c r="K100" s="168">
        <v>0</v>
      </c>
      <c r="L100" s="168">
        <v>20</v>
      </c>
      <c r="M100" s="168">
        <v>7</v>
      </c>
      <c r="N100" s="168">
        <v>0</v>
      </c>
      <c r="O100" s="168">
        <v>0</v>
      </c>
      <c r="P100" s="168">
        <v>0</v>
      </c>
      <c r="Q100" s="168">
        <v>0</v>
      </c>
      <c r="R100" s="168">
        <v>0</v>
      </c>
      <c r="S100" s="168">
        <v>0</v>
      </c>
      <c r="T100" s="188">
        <f>+R100+P100+N100+L100+J100+H100+F100+D100+B100</f>
        <v>65</v>
      </c>
      <c r="U100" s="189">
        <f>+S100+Q100+O100+M100+K100+I100+G100+E100+C100</f>
        <v>31</v>
      </c>
      <c r="V100" s="45"/>
      <c r="W100" s="146" t="s">
        <v>247</v>
      </c>
      <c r="X100" s="168">
        <v>0</v>
      </c>
      <c r="Y100" s="168">
        <v>0</v>
      </c>
      <c r="Z100" s="168">
        <v>1</v>
      </c>
      <c r="AA100" s="168">
        <v>0</v>
      </c>
      <c r="AB100" s="168">
        <v>0</v>
      </c>
      <c r="AC100" s="168">
        <v>0</v>
      </c>
      <c r="AD100" s="168">
        <v>0</v>
      </c>
      <c r="AE100" s="168">
        <v>0</v>
      </c>
      <c r="AF100" s="168">
        <v>0</v>
      </c>
      <c r="AG100" s="168">
        <v>0</v>
      </c>
      <c r="AH100" s="168">
        <v>0</v>
      </c>
      <c r="AI100" s="168">
        <v>0</v>
      </c>
      <c r="AJ100" s="168">
        <v>0</v>
      </c>
      <c r="AK100" s="168">
        <v>0</v>
      </c>
      <c r="AL100" s="168">
        <v>0</v>
      </c>
      <c r="AM100" s="168">
        <v>0</v>
      </c>
      <c r="AN100" s="168">
        <v>0</v>
      </c>
      <c r="AO100" s="168">
        <v>0</v>
      </c>
      <c r="AP100" s="188">
        <f>+AN100+AL100+AJ100+AH100+AF100+AD100+AB100+Z100+X100</f>
        <v>1</v>
      </c>
      <c r="AQ100" s="189">
        <f>+AO100+AM100+AK100+AI100+AG100+AE100+AC100+AA100+Y100</f>
        <v>0</v>
      </c>
      <c r="AR100" s="45"/>
      <c r="AS100" s="172" t="s">
        <v>247</v>
      </c>
      <c r="AT100" s="168">
        <v>1</v>
      </c>
      <c r="AU100" s="168">
        <v>1</v>
      </c>
      <c r="AV100" s="168">
        <v>0</v>
      </c>
      <c r="AW100" s="168">
        <v>0</v>
      </c>
      <c r="AX100" s="168">
        <v>0</v>
      </c>
      <c r="AY100" s="168">
        <v>1</v>
      </c>
      <c r="AZ100" s="168">
        <v>0</v>
      </c>
      <c r="BA100" s="168">
        <v>0</v>
      </c>
      <c r="BB100" s="168">
        <v>0</v>
      </c>
      <c r="BC100" s="168">
        <f>AT100+AU100+AV100+AW100+AX100+AY100+AZ100+BA100+BB100</f>
        <v>3</v>
      </c>
      <c r="BD100" s="168">
        <v>3</v>
      </c>
      <c r="BE100" s="168">
        <v>0</v>
      </c>
      <c r="BF100" s="169">
        <v>1</v>
      </c>
      <c r="BG100" s="45"/>
      <c r="BH100" s="146" t="s">
        <v>247</v>
      </c>
      <c r="BI100" s="149">
        <v>5</v>
      </c>
      <c r="BJ100" s="149">
        <v>1</v>
      </c>
      <c r="BK100" s="149">
        <v>1</v>
      </c>
      <c r="BL100" s="150">
        <v>1</v>
      </c>
      <c r="BM100" s="49"/>
    </row>
    <row r="101" spans="1:65" ht="12" customHeight="1">
      <c r="A101" s="478" t="s">
        <v>341</v>
      </c>
      <c r="B101" s="478"/>
      <c r="C101" s="478"/>
      <c r="D101" s="478"/>
      <c r="E101" s="478"/>
      <c r="F101" s="478"/>
      <c r="G101" s="478"/>
      <c r="H101" s="478"/>
      <c r="I101" s="478"/>
      <c r="J101" s="478"/>
      <c r="K101" s="478"/>
      <c r="L101" s="478"/>
      <c r="M101" s="478"/>
      <c r="N101" s="478"/>
      <c r="O101" s="478"/>
      <c r="P101" s="478"/>
      <c r="Q101" s="478"/>
      <c r="R101" s="478"/>
      <c r="S101" s="478"/>
      <c r="T101" s="478"/>
      <c r="U101" s="478"/>
      <c r="V101" s="49"/>
      <c r="W101" s="478" t="s">
        <v>342</v>
      </c>
      <c r="X101" s="478"/>
      <c r="Y101" s="478"/>
      <c r="Z101" s="478"/>
      <c r="AA101" s="478"/>
      <c r="AB101" s="478"/>
      <c r="AC101" s="478"/>
      <c r="AD101" s="478"/>
      <c r="AE101" s="478"/>
      <c r="AF101" s="478"/>
      <c r="AG101" s="478"/>
      <c r="AH101" s="478"/>
      <c r="AI101" s="478"/>
      <c r="AJ101" s="478"/>
      <c r="AK101" s="478"/>
      <c r="AL101" s="478"/>
      <c r="AM101" s="478"/>
      <c r="AN101" s="478"/>
      <c r="AO101" s="478"/>
      <c r="AP101" s="478"/>
      <c r="AQ101" s="478"/>
      <c r="AR101" s="49"/>
      <c r="AS101" s="478" t="s">
        <v>343</v>
      </c>
      <c r="AT101" s="478"/>
      <c r="AU101" s="478"/>
      <c r="AV101" s="478"/>
      <c r="AW101" s="478"/>
      <c r="AX101" s="478"/>
      <c r="AY101" s="478"/>
      <c r="AZ101" s="478"/>
      <c r="BA101" s="478"/>
      <c r="BB101" s="478"/>
      <c r="BC101" s="478"/>
      <c r="BD101" s="478"/>
      <c r="BE101" s="478"/>
      <c r="BF101" s="478"/>
      <c r="BG101" s="49"/>
      <c r="BH101" s="478" t="s">
        <v>329</v>
      </c>
      <c r="BI101" s="478"/>
      <c r="BJ101" s="478"/>
      <c r="BK101" s="478"/>
      <c r="BL101" s="478"/>
      <c r="BM101" s="49"/>
    </row>
    <row r="102" spans="1:65" ht="12" customHeight="1" thickBot="1">
      <c r="A102" s="487" t="s">
        <v>22</v>
      </c>
      <c r="B102" s="487"/>
      <c r="C102" s="487"/>
      <c r="D102" s="487"/>
      <c r="E102" s="487"/>
      <c r="F102" s="487"/>
      <c r="G102" s="487"/>
      <c r="H102" s="487"/>
      <c r="I102" s="487"/>
      <c r="J102" s="487"/>
      <c r="K102" s="487"/>
      <c r="L102" s="487"/>
      <c r="M102" s="487"/>
      <c r="N102" s="487"/>
      <c r="O102" s="487"/>
      <c r="P102" s="487"/>
      <c r="Q102" s="487"/>
      <c r="R102" s="487"/>
      <c r="S102" s="487"/>
      <c r="T102" s="487"/>
      <c r="U102" s="487"/>
      <c r="V102" s="49"/>
      <c r="W102" s="487" t="s">
        <v>22</v>
      </c>
      <c r="X102" s="487"/>
      <c r="Y102" s="487"/>
      <c r="Z102" s="487"/>
      <c r="AA102" s="487"/>
      <c r="AB102" s="487"/>
      <c r="AC102" s="487"/>
      <c r="AD102" s="487"/>
      <c r="AE102" s="487"/>
      <c r="AF102" s="487"/>
      <c r="AG102" s="487"/>
      <c r="AH102" s="487"/>
      <c r="AI102" s="487"/>
      <c r="AJ102" s="487"/>
      <c r="AK102" s="487"/>
      <c r="AL102" s="487"/>
      <c r="AM102" s="487"/>
      <c r="AN102" s="487"/>
      <c r="AO102" s="487"/>
      <c r="AP102" s="487"/>
      <c r="AQ102" s="487"/>
      <c r="AR102" s="49"/>
      <c r="AS102" s="487" t="s">
        <v>22</v>
      </c>
      <c r="AT102" s="487"/>
      <c r="AU102" s="487"/>
      <c r="AV102" s="487"/>
      <c r="AW102" s="487"/>
      <c r="AX102" s="487"/>
      <c r="AY102" s="487"/>
      <c r="AZ102" s="487"/>
      <c r="BA102" s="487"/>
      <c r="BB102" s="487"/>
      <c r="BC102" s="487"/>
      <c r="BD102" s="487"/>
      <c r="BE102" s="487"/>
      <c r="BF102" s="487"/>
      <c r="BG102" s="49"/>
      <c r="BH102" s="478" t="s">
        <v>22</v>
      </c>
      <c r="BI102" s="478"/>
      <c r="BJ102" s="478"/>
      <c r="BK102" s="478"/>
      <c r="BL102" s="478"/>
      <c r="BM102" s="49"/>
    </row>
    <row r="103" spans="1:65" ht="12" customHeight="1">
      <c r="A103" s="531" t="s">
        <v>152</v>
      </c>
      <c r="B103" s="520" t="s">
        <v>313</v>
      </c>
      <c r="C103" s="520"/>
      <c r="D103" s="520" t="s">
        <v>314</v>
      </c>
      <c r="E103" s="520"/>
      <c r="F103" s="520" t="s">
        <v>315</v>
      </c>
      <c r="G103" s="520"/>
      <c r="H103" s="520" t="s">
        <v>316</v>
      </c>
      <c r="I103" s="520"/>
      <c r="J103" s="536" t="s">
        <v>322</v>
      </c>
      <c r="K103" s="536"/>
      <c r="L103" s="520" t="s">
        <v>318</v>
      </c>
      <c r="M103" s="520"/>
      <c r="N103" s="520" t="s">
        <v>319</v>
      </c>
      <c r="O103" s="520"/>
      <c r="P103" s="520" t="s">
        <v>320</v>
      </c>
      <c r="Q103" s="520"/>
      <c r="R103" s="520" t="s">
        <v>321</v>
      </c>
      <c r="S103" s="520"/>
      <c r="T103" s="520" t="s">
        <v>7</v>
      </c>
      <c r="U103" s="520"/>
      <c r="V103" s="45"/>
      <c r="W103" s="508" t="s">
        <v>137</v>
      </c>
      <c r="X103" s="495" t="s">
        <v>313</v>
      </c>
      <c r="Y103" s="495"/>
      <c r="Z103" s="495" t="s">
        <v>314</v>
      </c>
      <c r="AA103" s="495"/>
      <c r="AB103" s="495" t="s">
        <v>315</v>
      </c>
      <c r="AC103" s="495"/>
      <c r="AD103" s="495" t="s">
        <v>316</v>
      </c>
      <c r="AE103" s="495"/>
      <c r="AF103" s="517" t="s">
        <v>322</v>
      </c>
      <c r="AG103" s="517"/>
      <c r="AH103" s="495" t="s">
        <v>318</v>
      </c>
      <c r="AI103" s="495"/>
      <c r="AJ103" s="495" t="s">
        <v>319</v>
      </c>
      <c r="AK103" s="495"/>
      <c r="AL103" s="495" t="s">
        <v>320</v>
      </c>
      <c r="AM103" s="495"/>
      <c r="AN103" s="495" t="s">
        <v>321</v>
      </c>
      <c r="AO103" s="495"/>
      <c r="AP103" s="495" t="s">
        <v>7</v>
      </c>
      <c r="AQ103" s="505"/>
      <c r="AR103" s="45"/>
      <c r="AS103" s="476" t="s">
        <v>137</v>
      </c>
      <c r="AT103" s="469" t="s">
        <v>203</v>
      </c>
      <c r="AU103" s="469"/>
      <c r="AV103" s="469"/>
      <c r="AW103" s="469"/>
      <c r="AX103" s="469"/>
      <c r="AY103" s="469"/>
      <c r="AZ103" s="469"/>
      <c r="BA103" s="469"/>
      <c r="BB103" s="469"/>
      <c r="BC103" s="469"/>
      <c r="BD103" s="469" t="s">
        <v>204</v>
      </c>
      <c r="BE103" s="469"/>
      <c r="BF103" s="463" t="s">
        <v>205</v>
      </c>
      <c r="BG103" s="45"/>
      <c r="BH103" s="476" t="s">
        <v>338</v>
      </c>
      <c r="BI103" s="491" t="s">
        <v>18</v>
      </c>
      <c r="BJ103" s="491"/>
      <c r="BK103" s="491" t="s">
        <v>19</v>
      </c>
      <c r="BL103" s="492"/>
      <c r="BM103" s="49"/>
    </row>
    <row r="104" spans="1:65" ht="49.5" customHeight="1">
      <c r="A104" s="531"/>
      <c r="B104" s="134" t="s">
        <v>154</v>
      </c>
      <c r="C104" s="134" t="s">
        <v>155</v>
      </c>
      <c r="D104" s="134" t="s">
        <v>154</v>
      </c>
      <c r="E104" s="134" t="s">
        <v>155</v>
      </c>
      <c r="F104" s="134" t="s">
        <v>154</v>
      </c>
      <c r="G104" s="134" t="s">
        <v>155</v>
      </c>
      <c r="H104" s="134" t="s">
        <v>154</v>
      </c>
      <c r="I104" s="134" t="s">
        <v>155</v>
      </c>
      <c r="J104" s="134" t="s">
        <v>154</v>
      </c>
      <c r="K104" s="134" t="s">
        <v>155</v>
      </c>
      <c r="L104" s="134" t="s">
        <v>154</v>
      </c>
      <c r="M104" s="134" t="s">
        <v>155</v>
      </c>
      <c r="N104" s="134" t="s">
        <v>154</v>
      </c>
      <c r="O104" s="134" t="s">
        <v>155</v>
      </c>
      <c r="P104" s="134" t="s">
        <v>154</v>
      </c>
      <c r="Q104" s="134" t="s">
        <v>155</v>
      </c>
      <c r="R104" s="134" t="s">
        <v>154</v>
      </c>
      <c r="S104" s="134" t="s">
        <v>155</v>
      </c>
      <c r="T104" s="134" t="s">
        <v>154</v>
      </c>
      <c r="U104" s="134" t="s">
        <v>155</v>
      </c>
      <c r="V104" s="45"/>
      <c r="W104" s="509"/>
      <c r="X104" s="134" t="s">
        <v>154</v>
      </c>
      <c r="Y104" s="134" t="s">
        <v>155</v>
      </c>
      <c r="Z104" s="134" t="s">
        <v>154</v>
      </c>
      <c r="AA104" s="134" t="s">
        <v>155</v>
      </c>
      <c r="AB104" s="134" t="s">
        <v>154</v>
      </c>
      <c r="AC104" s="134" t="s">
        <v>155</v>
      </c>
      <c r="AD104" s="134" t="s">
        <v>154</v>
      </c>
      <c r="AE104" s="134" t="s">
        <v>155</v>
      </c>
      <c r="AF104" s="134" t="s">
        <v>154</v>
      </c>
      <c r="AG104" s="232" t="s">
        <v>155</v>
      </c>
      <c r="AH104" s="134" t="s">
        <v>154</v>
      </c>
      <c r="AI104" s="134" t="s">
        <v>155</v>
      </c>
      <c r="AJ104" s="134" t="s">
        <v>154</v>
      </c>
      <c r="AK104" s="134" t="s">
        <v>155</v>
      </c>
      <c r="AL104" s="134" t="s">
        <v>154</v>
      </c>
      <c r="AM104" s="134" t="s">
        <v>155</v>
      </c>
      <c r="AN104" s="134" t="s">
        <v>154</v>
      </c>
      <c r="AO104" s="134" t="s">
        <v>155</v>
      </c>
      <c r="AP104" s="134" t="s">
        <v>154</v>
      </c>
      <c r="AQ104" s="9" t="s">
        <v>155</v>
      </c>
      <c r="AR104" s="45"/>
      <c r="AS104" s="477"/>
      <c r="AT104" s="227" t="s">
        <v>340</v>
      </c>
      <c r="AU104" s="227" t="s">
        <v>314</v>
      </c>
      <c r="AV104" s="227" t="s">
        <v>315</v>
      </c>
      <c r="AW104" s="227" t="s">
        <v>316</v>
      </c>
      <c r="AX104" s="227" t="s">
        <v>322</v>
      </c>
      <c r="AY104" s="227" t="s">
        <v>323</v>
      </c>
      <c r="AZ104" s="227" t="s">
        <v>324</v>
      </c>
      <c r="BA104" s="227" t="s">
        <v>325</v>
      </c>
      <c r="BB104" s="227" t="s">
        <v>326</v>
      </c>
      <c r="BC104" s="227" t="s">
        <v>7</v>
      </c>
      <c r="BD104" s="227" t="s">
        <v>465</v>
      </c>
      <c r="BE104" s="136" t="s">
        <v>453</v>
      </c>
      <c r="BF104" s="464"/>
      <c r="BG104" s="45"/>
      <c r="BH104" s="477"/>
      <c r="BI104" s="136" t="s">
        <v>20</v>
      </c>
      <c r="BJ104" s="136" t="s">
        <v>21</v>
      </c>
      <c r="BK104" s="136" t="s">
        <v>20</v>
      </c>
      <c r="BL104" s="133" t="s">
        <v>21</v>
      </c>
      <c r="BM104" s="49"/>
    </row>
    <row r="105" spans="1:65" ht="12" customHeight="1">
      <c r="A105" s="40" t="s">
        <v>166</v>
      </c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45"/>
      <c r="W105" s="170" t="s">
        <v>166</v>
      </c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159"/>
      <c r="AR105" s="45"/>
      <c r="AS105" s="131" t="s">
        <v>166</v>
      </c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167"/>
      <c r="BG105" s="45"/>
      <c r="BH105" s="131" t="s">
        <v>166</v>
      </c>
      <c r="BI105" s="20"/>
      <c r="BJ105" s="20"/>
      <c r="BK105" s="20"/>
      <c r="BL105" s="167"/>
      <c r="BM105" s="49"/>
    </row>
    <row r="106" spans="1:65" ht="12" customHeight="1">
      <c r="A106" s="20" t="s">
        <v>251</v>
      </c>
      <c r="B106" s="94">
        <v>175</v>
      </c>
      <c r="C106" s="94">
        <v>81</v>
      </c>
      <c r="D106" s="94">
        <v>105</v>
      </c>
      <c r="E106" s="94">
        <v>44</v>
      </c>
      <c r="F106" s="94">
        <v>0</v>
      </c>
      <c r="G106" s="94">
        <v>0</v>
      </c>
      <c r="H106" s="94">
        <v>0</v>
      </c>
      <c r="I106" s="94">
        <v>0</v>
      </c>
      <c r="J106" s="94">
        <v>33</v>
      </c>
      <c r="K106" s="94">
        <v>12</v>
      </c>
      <c r="L106" s="94">
        <v>104</v>
      </c>
      <c r="M106" s="94">
        <v>50</v>
      </c>
      <c r="N106" s="94">
        <v>0</v>
      </c>
      <c r="O106" s="94">
        <v>0</v>
      </c>
      <c r="P106" s="94">
        <v>0</v>
      </c>
      <c r="Q106" s="94">
        <v>0</v>
      </c>
      <c r="R106" s="94">
        <v>39</v>
      </c>
      <c r="S106" s="94">
        <v>10</v>
      </c>
      <c r="T106" s="191">
        <f t="shared" ref="T106:U111" si="84">+R106+P106+N106+L106+J106+H106+F106+D106+B106</f>
        <v>456</v>
      </c>
      <c r="U106" s="191">
        <f t="shared" si="84"/>
        <v>197</v>
      </c>
      <c r="V106" s="45"/>
      <c r="W106" s="144" t="s">
        <v>251</v>
      </c>
      <c r="X106" s="94">
        <v>3</v>
      </c>
      <c r="Y106" s="94">
        <v>1</v>
      </c>
      <c r="Z106" s="94">
        <v>2</v>
      </c>
      <c r="AA106" s="94">
        <v>0</v>
      </c>
      <c r="AB106" s="94">
        <v>0</v>
      </c>
      <c r="AC106" s="94">
        <v>0</v>
      </c>
      <c r="AD106" s="94">
        <v>0</v>
      </c>
      <c r="AE106" s="94">
        <v>0</v>
      </c>
      <c r="AF106" s="94">
        <v>0</v>
      </c>
      <c r="AG106" s="94">
        <v>0</v>
      </c>
      <c r="AH106" s="94">
        <v>4</v>
      </c>
      <c r="AI106" s="94">
        <v>1</v>
      </c>
      <c r="AJ106" s="94">
        <v>0</v>
      </c>
      <c r="AK106" s="94">
        <v>0</v>
      </c>
      <c r="AL106" s="94">
        <v>0</v>
      </c>
      <c r="AM106" s="94">
        <v>0</v>
      </c>
      <c r="AN106" s="94">
        <v>2</v>
      </c>
      <c r="AO106" s="94">
        <v>1</v>
      </c>
      <c r="AP106" s="191">
        <f t="shared" ref="AP106:AQ123" si="85">+AN106+AL106+AJ106+AH106+AF106+AD106+AB106+Z106+X106</f>
        <v>11</v>
      </c>
      <c r="AQ106" s="194">
        <f t="shared" si="85"/>
        <v>3</v>
      </c>
      <c r="AR106" s="45"/>
      <c r="AS106" s="144" t="s">
        <v>251</v>
      </c>
      <c r="AT106" s="94">
        <v>4</v>
      </c>
      <c r="AU106" s="94">
        <v>3</v>
      </c>
      <c r="AV106" s="94">
        <v>0</v>
      </c>
      <c r="AW106" s="94">
        <v>0</v>
      </c>
      <c r="AX106" s="94">
        <v>1</v>
      </c>
      <c r="AY106" s="94">
        <v>3</v>
      </c>
      <c r="AZ106" s="94">
        <v>0</v>
      </c>
      <c r="BA106" s="94">
        <v>0</v>
      </c>
      <c r="BB106" s="94">
        <v>1</v>
      </c>
      <c r="BC106" s="94">
        <f t="shared" ref="BC106:BC111" si="86">AT106+AU106+AV106+AW106+AX106+AY106+AZ106+BA106+BB106</f>
        <v>12</v>
      </c>
      <c r="BD106" s="94">
        <v>9</v>
      </c>
      <c r="BE106" s="94">
        <v>0</v>
      </c>
      <c r="BF106" s="159">
        <v>3</v>
      </c>
      <c r="BG106" s="45"/>
      <c r="BH106" s="142" t="s">
        <v>251</v>
      </c>
      <c r="BI106" s="55">
        <v>25</v>
      </c>
      <c r="BJ106" s="55">
        <v>7</v>
      </c>
      <c r="BK106" s="55">
        <v>9</v>
      </c>
      <c r="BL106" s="143">
        <v>2</v>
      </c>
      <c r="BM106" s="49"/>
    </row>
    <row r="107" spans="1:65" ht="12" customHeight="1">
      <c r="A107" s="20" t="s">
        <v>252</v>
      </c>
      <c r="B107" s="94">
        <v>1583</v>
      </c>
      <c r="C107" s="94">
        <v>901</v>
      </c>
      <c r="D107" s="94">
        <v>627</v>
      </c>
      <c r="E107" s="94">
        <v>395</v>
      </c>
      <c r="F107" s="94">
        <v>79</v>
      </c>
      <c r="G107" s="94">
        <v>36</v>
      </c>
      <c r="H107" s="94">
        <v>354</v>
      </c>
      <c r="I107" s="94">
        <v>160</v>
      </c>
      <c r="J107" s="94">
        <v>138</v>
      </c>
      <c r="K107" s="94">
        <v>63</v>
      </c>
      <c r="L107" s="94">
        <v>702</v>
      </c>
      <c r="M107" s="94">
        <v>415</v>
      </c>
      <c r="N107" s="94">
        <v>51</v>
      </c>
      <c r="O107" s="94">
        <v>23</v>
      </c>
      <c r="P107" s="94">
        <v>302</v>
      </c>
      <c r="Q107" s="94">
        <v>119</v>
      </c>
      <c r="R107" s="94">
        <v>48</v>
      </c>
      <c r="S107" s="94">
        <v>19</v>
      </c>
      <c r="T107" s="191">
        <f t="shared" si="84"/>
        <v>3884</v>
      </c>
      <c r="U107" s="191">
        <f t="shared" si="84"/>
        <v>2131</v>
      </c>
      <c r="V107" s="45"/>
      <c r="W107" s="144" t="s">
        <v>252</v>
      </c>
      <c r="X107" s="94">
        <v>42</v>
      </c>
      <c r="Y107" s="94">
        <v>25</v>
      </c>
      <c r="Z107" s="94">
        <v>17</v>
      </c>
      <c r="AA107" s="94">
        <v>12</v>
      </c>
      <c r="AB107" s="94">
        <v>0</v>
      </c>
      <c r="AC107" s="94">
        <v>0</v>
      </c>
      <c r="AD107" s="94">
        <v>7</v>
      </c>
      <c r="AE107" s="94">
        <v>3</v>
      </c>
      <c r="AF107" s="94">
        <v>0</v>
      </c>
      <c r="AG107" s="94">
        <v>0</v>
      </c>
      <c r="AH107" s="94">
        <v>84</v>
      </c>
      <c r="AI107" s="94">
        <v>49</v>
      </c>
      <c r="AJ107" s="94">
        <v>3</v>
      </c>
      <c r="AK107" s="94">
        <v>0</v>
      </c>
      <c r="AL107" s="94">
        <v>30</v>
      </c>
      <c r="AM107" s="94">
        <v>12</v>
      </c>
      <c r="AN107" s="94">
        <v>5</v>
      </c>
      <c r="AO107" s="94">
        <v>1</v>
      </c>
      <c r="AP107" s="191">
        <f t="shared" si="85"/>
        <v>188</v>
      </c>
      <c r="AQ107" s="194">
        <f t="shared" si="85"/>
        <v>102</v>
      </c>
      <c r="AR107" s="45"/>
      <c r="AS107" s="144" t="s">
        <v>252</v>
      </c>
      <c r="AT107" s="94">
        <v>38</v>
      </c>
      <c r="AU107" s="94">
        <v>20</v>
      </c>
      <c r="AV107" s="94">
        <v>3</v>
      </c>
      <c r="AW107" s="94">
        <v>11</v>
      </c>
      <c r="AX107" s="94">
        <v>6</v>
      </c>
      <c r="AY107" s="94">
        <v>23</v>
      </c>
      <c r="AZ107" s="94">
        <v>3</v>
      </c>
      <c r="BA107" s="94">
        <v>13</v>
      </c>
      <c r="BB107" s="94">
        <v>2</v>
      </c>
      <c r="BC107" s="94">
        <f t="shared" si="86"/>
        <v>119</v>
      </c>
      <c r="BD107" s="94">
        <v>114</v>
      </c>
      <c r="BE107" s="94">
        <v>18</v>
      </c>
      <c r="BF107" s="159">
        <v>25</v>
      </c>
      <c r="BG107" s="45"/>
      <c r="BH107" s="142" t="s">
        <v>252</v>
      </c>
      <c r="BI107" s="55">
        <v>219</v>
      </c>
      <c r="BJ107" s="55">
        <v>83</v>
      </c>
      <c r="BK107" s="55">
        <v>28</v>
      </c>
      <c r="BL107" s="143">
        <v>15</v>
      </c>
      <c r="BM107" s="49"/>
    </row>
    <row r="108" spans="1:65" ht="12" customHeight="1">
      <c r="A108" s="20" t="s">
        <v>253</v>
      </c>
      <c r="B108" s="94">
        <v>74</v>
      </c>
      <c r="C108" s="94">
        <v>32</v>
      </c>
      <c r="D108" s="94">
        <v>24</v>
      </c>
      <c r="E108" s="94">
        <v>11</v>
      </c>
      <c r="F108" s="94">
        <v>0</v>
      </c>
      <c r="G108" s="94">
        <v>0</v>
      </c>
      <c r="H108" s="94">
        <v>27</v>
      </c>
      <c r="I108" s="94">
        <v>12</v>
      </c>
      <c r="J108" s="94">
        <v>0</v>
      </c>
      <c r="K108" s="94">
        <v>0</v>
      </c>
      <c r="L108" s="94">
        <v>7</v>
      </c>
      <c r="M108" s="94">
        <v>3</v>
      </c>
      <c r="N108" s="94">
        <v>0</v>
      </c>
      <c r="O108" s="94">
        <v>0</v>
      </c>
      <c r="P108" s="94">
        <v>9</v>
      </c>
      <c r="Q108" s="94">
        <v>4</v>
      </c>
      <c r="R108" s="94">
        <v>0</v>
      </c>
      <c r="S108" s="94">
        <v>0</v>
      </c>
      <c r="T108" s="191">
        <f t="shared" si="84"/>
        <v>141</v>
      </c>
      <c r="U108" s="191">
        <f t="shared" si="84"/>
        <v>62</v>
      </c>
      <c r="V108" s="45"/>
      <c r="W108" s="144" t="s">
        <v>253</v>
      </c>
      <c r="X108" s="94">
        <v>2</v>
      </c>
      <c r="Y108" s="94">
        <v>1</v>
      </c>
      <c r="Z108" s="94">
        <v>0</v>
      </c>
      <c r="AA108" s="94">
        <v>0</v>
      </c>
      <c r="AB108" s="94">
        <v>0</v>
      </c>
      <c r="AC108" s="94">
        <v>0</v>
      </c>
      <c r="AD108" s="94">
        <v>0</v>
      </c>
      <c r="AE108" s="94">
        <v>0</v>
      </c>
      <c r="AF108" s="94">
        <v>0</v>
      </c>
      <c r="AG108" s="94">
        <v>0</v>
      </c>
      <c r="AH108" s="94">
        <v>0</v>
      </c>
      <c r="AI108" s="94">
        <v>0</v>
      </c>
      <c r="AJ108" s="94">
        <v>0</v>
      </c>
      <c r="AK108" s="94">
        <v>0</v>
      </c>
      <c r="AL108" s="94">
        <v>0</v>
      </c>
      <c r="AM108" s="94">
        <v>0</v>
      </c>
      <c r="AN108" s="94">
        <v>0</v>
      </c>
      <c r="AO108" s="94">
        <v>0</v>
      </c>
      <c r="AP108" s="191">
        <f t="shared" si="85"/>
        <v>2</v>
      </c>
      <c r="AQ108" s="194">
        <f t="shared" si="85"/>
        <v>1</v>
      </c>
      <c r="AR108" s="45"/>
      <c r="AS108" s="144" t="s">
        <v>253</v>
      </c>
      <c r="AT108" s="94">
        <v>2</v>
      </c>
      <c r="AU108" s="94">
        <v>2</v>
      </c>
      <c r="AV108" s="94">
        <v>0</v>
      </c>
      <c r="AW108" s="94">
        <v>2</v>
      </c>
      <c r="AX108" s="94">
        <v>0</v>
      </c>
      <c r="AY108" s="94">
        <v>1</v>
      </c>
      <c r="AZ108" s="94">
        <v>0</v>
      </c>
      <c r="BA108" s="94">
        <v>1</v>
      </c>
      <c r="BB108" s="94">
        <v>0</v>
      </c>
      <c r="BC108" s="94">
        <f t="shared" si="86"/>
        <v>8</v>
      </c>
      <c r="BD108" s="94">
        <v>8</v>
      </c>
      <c r="BE108" s="94">
        <v>4</v>
      </c>
      <c r="BF108" s="159">
        <v>2</v>
      </c>
      <c r="BG108" s="45"/>
      <c r="BH108" s="142" t="s">
        <v>253</v>
      </c>
      <c r="BI108" s="55">
        <v>14</v>
      </c>
      <c r="BJ108" s="55">
        <v>3</v>
      </c>
      <c r="BK108" s="55">
        <v>0</v>
      </c>
      <c r="BL108" s="143">
        <v>0</v>
      </c>
      <c r="BM108" s="49"/>
    </row>
    <row r="109" spans="1:65" ht="12" customHeight="1">
      <c r="A109" s="20" t="s">
        <v>254</v>
      </c>
      <c r="B109" s="94">
        <v>177</v>
      </c>
      <c r="C109" s="94">
        <v>95</v>
      </c>
      <c r="D109" s="94">
        <v>101</v>
      </c>
      <c r="E109" s="94">
        <v>57</v>
      </c>
      <c r="F109" s="94">
        <v>0</v>
      </c>
      <c r="G109" s="94">
        <v>0</v>
      </c>
      <c r="H109" s="94">
        <v>0</v>
      </c>
      <c r="I109" s="94">
        <v>0</v>
      </c>
      <c r="J109" s="94">
        <v>43</v>
      </c>
      <c r="K109" s="94">
        <v>17</v>
      </c>
      <c r="L109" s="94">
        <v>106</v>
      </c>
      <c r="M109" s="94">
        <v>52</v>
      </c>
      <c r="N109" s="94">
        <v>0</v>
      </c>
      <c r="O109" s="94">
        <v>0</v>
      </c>
      <c r="P109" s="94">
        <v>28</v>
      </c>
      <c r="Q109" s="94">
        <v>6</v>
      </c>
      <c r="R109" s="94">
        <v>0</v>
      </c>
      <c r="S109" s="94">
        <v>0</v>
      </c>
      <c r="T109" s="191">
        <f t="shared" si="84"/>
        <v>455</v>
      </c>
      <c r="U109" s="191">
        <f t="shared" si="84"/>
        <v>227</v>
      </c>
      <c r="V109" s="45"/>
      <c r="W109" s="144" t="s">
        <v>254</v>
      </c>
      <c r="X109" s="94">
        <v>2</v>
      </c>
      <c r="Y109" s="94">
        <v>1</v>
      </c>
      <c r="Z109" s="94">
        <v>0</v>
      </c>
      <c r="AA109" s="94">
        <v>0</v>
      </c>
      <c r="AB109" s="94">
        <v>0</v>
      </c>
      <c r="AC109" s="94">
        <v>0</v>
      </c>
      <c r="AD109" s="94">
        <v>0</v>
      </c>
      <c r="AE109" s="94">
        <v>0</v>
      </c>
      <c r="AF109" s="94">
        <v>0</v>
      </c>
      <c r="AG109" s="94">
        <v>0</v>
      </c>
      <c r="AH109" s="94">
        <v>8</v>
      </c>
      <c r="AI109" s="94">
        <v>3</v>
      </c>
      <c r="AJ109" s="94">
        <v>0</v>
      </c>
      <c r="AK109" s="94">
        <v>0</v>
      </c>
      <c r="AL109" s="94">
        <v>3</v>
      </c>
      <c r="AM109" s="94">
        <v>0</v>
      </c>
      <c r="AN109" s="94">
        <v>0</v>
      </c>
      <c r="AO109" s="94">
        <v>0</v>
      </c>
      <c r="AP109" s="191">
        <f t="shared" si="85"/>
        <v>13</v>
      </c>
      <c r="AQ109" s="194">
        <f t="shared" si="85"/>
        <v>4</v>
      </c>
      <c r="AR109" s="45"/>
      <c r="AS109" s="144" t="s">
        <v>254</v>
      </c>
      <c r="AT109" s="94">
        <v>4</v>
      </c>
      <c r="AU109" s="94">
        <v>2</v>
      </c>
      <c r="AV109" s="94">
        <v>0</v>
      </c>
      <c r="AW109" s="94">
        <v>0</v>
      </c>
      <c r="AX109" s="94">
        <v>1</v>
      </c>
      <c r="AY109" s="94">
        <v>2</v>
      </c>
      <c r="AZ109" s="94">
        <v>0</v>
      </c>
      <c r="BA109" s="94">
        <v>1</v>
      </c>
      <c r="BB109" s="94">
        <v>0</v>
      </c>
      <c r="BC109" s="94">
        <f t="shared" si="86"/>
        <v>10</v>
      </c>
      <c r="BD109" s="94">
        <v>10</v>
      </c>
      <c r="BE109" s="94">
        <v>0</v>
      </c>
      <c r="BF109" s="159">
        <v>2</v>
      </c>
      <c r="BG109" s="45"/>
      <c r="BH109" s="142" t="s">
        <v>254</v>
      </c>
      <c r="BI109" s="55">
        <v>30</v>
      </c>
      <c r="BJ109" s="55">
        <v>11</v>
      </c>
      <c r="BK109" s="55">
        <v>2</v>
      </c>
      <c r="BL109" s="143">
        <v>0</v>
      </c>
      <c r="BM109" s="49"/>
    </row>
    <row r="110" spans="1:65" ht="12" customHeight="1">
      <c r="A110" s="20" t="s">
        <v>255</v>
      </c>
      <c r="B110" s="94">
        <v>92</v>
      </c>
      <c r="C110" s="94">
        <v>41</v>
      </c>
      <c r="D110" s="94">
        <v>53</v>
      </c>
      <c r="E110" s="94">
        <v>18</v>
      </c>
      <c r="F110" s="94">
        <v>0</v>
      </c>
      <c r="G110" s="94">
        <v>0</v>
      </c>
      <c r="H110" s="94">
        <v>27</v>
      </c>
      <c r="I110" s="94">
        <v>11</v>
      </c>
      <c r="J110" s="94">
        <v>0</v>
      </c>
      <c r="K110" s="94">
        <v>0</v>
      </c>
      <c r="L110" s="94">
        <v>65</v>
      </c>
      <c r="M110" s="94">
        <v>22</v>
      </c>
      <c r="N110" s="94">
        <v>0</v>
      </c>
      <c r="O110" s="94">
        <v>0</v>
      </c>
      <c r="P110" s="94">
        <v>0</v>
      </c>
      <c r="Q110" s="94">
        <v>0</v>
      </c>
      <c r="R110" s="94">
        <v>0</v>
      </c>
      <c r="S110" s="94">
        <v>0</v>
      </c>
      <c r="T110" s="191">
        <f t="shared" si="84"/>
        <v>237</v>
      </c>
      <c r="U110" s="191">
        <f t="shared" si="84"/>
        <v>92</v>
      </c>
      <c r="V110" s="45"/>
      <c r="W110" s="144" t="s">
        <v>255</v>
      </c>
      <c r="X110" s="94">
        <v>17</v>
      </c>
      <c r="Y110" s="94">
        <v>11</v>
      </c>
      <c r="Z110" s="94">
        <v>5</v>
      </c>
      <c r="AA110" s="94">
        <v>3</v>
      </c>
      <c r="AB110" s="94">
        <v>0</v>
      </c>
      <c r="AC110" s="94">
        <v>0</v>
      </c>
      <c r="AD110" s="94">
        <v>5</v>
      </c>
      <c r="AE110" s="94">
        <v>2</v>
      </c>
      <c r="AF110" s="94">
        <v>0</v>
      </c>
      <c r="AG110" s="94">
        <v>0</v>
      </c>
      <c r="AH110" s="94">
        <v>16</v>
      </c>
      <c r="AI110" s="94">
        <v>4</v>
      </c>
      <c r="AJ110" s="94">
        <v>0</v>
      </c>
      <c r="AK110" s="94">
        <v>0</v>
      </c>
      <c r="AL110" s="94">
        <v>0</v>
      </c>
      <c r="AM110" s="94">
        <v>0</v>
      </c>
      <c r="AN110" s="94">
        <v>0</v>
      </c>
      <c r="AO110" s="94">
        <v>0</v>
      </c>
      <c r="AP110" s="191">
        <f t="shared" si="85"/>
        <v>43</v>
      </c>
      <c r="AQ110" s="194">
        <f t="shared" si="85"/>
        <v>20</v>
      </c>
      <c r="AR110" s="45"/>
      <c r="AS110" s="144" t="s">
        <v>255</v>
      </c>
      <c r="AT110" s="94">
        <v>2</v>
      </c>
      <c r="AU110" s="94">
        <v>1</v>
      </c>
      <c r="AV110" s="94">
        <v>0</v>
      </c>
      <c r="AW110" s="94">
        <v>1</v>
      </c>
      <c r="AX110" s="94">
        <v>0</v>
      </c>
      <c r="AY110" s="94">
        <v>2</v>
      </c>
      <c r="AZ110" s="94">
        <v>0</v>
      </c>
      <c r="BA110" s="94">
        <v>0</v>
      </c>
      <c r="BB110" s="94">
        <v>0</v>
      </c>
      <c r="BC110" s="94">
        <f t="shared" si="86"/>
        <v>6</v>
      </c>
      <c r="BD110" s="94">
        <v>6</v>
      </c>
      <c r="BE110" s="94">
        <v>0</v>
      </c>
      <c r="BF110" s="159">
        <v>2</v>
      </c>
      <c r="BG110" s="45"/>
      <c r="BH110" s="142" t="s">
        <v>255</v>
      </c>
      <c r="BI110" s="55">
        <v>13</v>
      </c>
      <c r="BJ110" s="55">
        <v>4</v>
      </c>
      <c r="BK110" s="55">
        <v>1</v>
      </c>
      <c r="BL110" s="143">
        <v>0</v>
      </c>
      <c r="BM110" s="49"/>
    </row>
    <row r="111" spans="1:65" ht="12" customHeight="1">
      <c r="A111" s="20" t="s">
        <v>44</v>
      </c>
      <c r="B111" s="94">
        <v>24</v>
      </c>
      <c r="C111" s="94">
        <v>10</v>
      </c>
      <c r="D111" s="94">
        <v>2</v>
      </c>
      <c r="E111" s="94">
        <v>2</v>
      </c>
      <c r="F111" s="94">
        <v>0</v>
      </c>
      <c r="G111" s="94">
        <v>0</v>
      </c>
      <c r="H111" s="94">
        <v>11</v>
      </c>
      <c r="I111" s="94">
        <v>4</v>
      </c>
      <c r="J111" s="94">
        <v>0</v>
      </c>
      <c r="K111" s="94">
        <v>0</v>
      </c>
      <c r="L111" s="94">
        <v>0</v>
      </c>
      <c r="M111" s="94">
        <v>0</v>
      </c>
      <c r="N111" s="94">
        <v>0</v>
      </c>
      <c r="O111" s="94">
        <v>0</v>
      </c>
      <c r="P111" s="94">
        <v>0</v>
      </c>
      <c r="Q111" s="94">
        <v>0</v>
      </c>
      <c r="R111" s="94">
        <v>0</v>
      </c>
      <c r="S111" s="94">
        <v>0</v>
      </c>
      <c r="T111" s="191">
        <f t="shared" si="84"/>
        <v>37</v>
      </c>
      <c r="U111" s="191">
        <f t="shared" si="84"/>
        <v>16</v>
      </c>
      <c r="V111" s="45"/>
      <c r="W111" s="144" t="s">
        <v>44</v>
      </c>
      <c r="X111" s="94">
        <v>0</v>
      </c>
      <c r="Y111" s="94">
        <v>0</v>
      </c>
      <c r="Z111" s="94">
        <v>0</v>
      </c>
      <c r="AA111" s="94">
        <v>0</v>
      </c>
      <c r="AB111" s="94">
        <v>0</v>
      </c>
      <c r="AC111" s="94">
        <v>0</v>
      </c>
      <c r="AD111" s="94">
        <v>0</v>
      </c>
      <c r="AE111" s="94">
        <v>0</v>
      </c>
      <c r="AF111" s="94">
        <v>0</v>
      </c>
      <c r="AG111" s="94">
        <v>0</v>
      </c>
      <c r="AH111" s="94">
        <v>0</v>
      </c>
      <c r="AI111" s="94">
        <v>0</v>
      </c>
      <c r="AJ111" s="94">
        <v>0</v>
      </c>
      <c r="AK111" s="94">
        <v>0</v>
      </c>
      <c r="AL111" s="94">
        <v>0</v>
      </c>
      <c r="AM111" s="94">
        <v>0</v>
      </c>
      <c r="AN111" s="94">
        <v>0</v>
      </c>
      <c r="AO111" s="94">
        <v>0</v>
      </c>
      <c r="AP111" s="191">
        <f t="shared" si="85"/>
        <v>0</v>
      </c>
      <c r="AQ111" s="194">
        <f t="shared" si="85"/>
        <v>0</v>
      </c>
      <c r="AR111" s="45"/>
      <c r="AS111" s="144" t="s">
        <v>44</v>
      </c>
      <c r="AT111" s="94">
        <v>1</v>
      </c>
      <c r="AU111" s="94">
        <v>1</v>
      </c>
      <c r="AV111" s="94">
        <v>0</v>
      </c>
      <c r="AW111" s="94">
        <v>1</v>
      </c>
      <c r="AX111" s="94">
        <v>0</v>
      </c>
      <c r="AY111" s="94">
        <v>0</v>
      </c>
      <c r="AZ111" s="94">
        <v>0</v>
      </c>
      <c r="BA111" s="94">
        <v>0</v>
      </c>
      <c r="BB111" s="94">
        <v>0</v>
      </c>
      <c r="BC111" s="94">
        <f t="shared" si="86"/>
        <v>3</v>
      </c>
      <c r="BD111" s="94">
        <v>3</v>
      </c>
      <c r="BE111" s="94">
        <v>0</v>
      </c>
      <c r="BF111" s="159">
        <v>1</v>
      </c>
      <c r="BG111" s="45"/>
      <c r="BH111" s="142" t="s">
        <v>44</v>
      </c>
      <c r="BI111" s="55">
        <v>3</v>
      </c>
      <c r="BJ111" s="55">
        <v>0</v>
      </c>
      <c r="BK111" s="55">
        <v>0</v>
      </c>
      <c r="BL111" s="143">
        <v>0</v>
      </c>
      <c r="BM111" s="49"/>
    </row>
    <row r="112" spans="1:65" ht="12" customHeight="1">
      <c r="A112" s="40" t="s">
        <v>167</v>
      </c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191"/>
      <c r="U112" s="191"/>
      <c r="V112" s="45"/>
      <c r="W112" s="145" t="s">
        <v>167</v>
      </c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191"/>
      <c r="AQ112" s="194"/>
      <c r="AR112" s="45"/>
      <c r="AS112" s="145" t="s">
        <v>167</v>
      </c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159"/>
      <c r="BG112" s="45"/>
      <c r="BH112" s="131" t="s">
        <v>167</v>
      </c>
      <c r="BI112" s="20"/>
      <c r="BJ112" s="20"/>
      <c r="BK112" s="20"/>
      <c r="BL112" s="167"/>
      <c r="BM112" s="49"/>
    </row>
    <row r="113" spans="1:65" ht="12" customHeight="1">
      <c r="A113" s="20" t="s">
        <v>256</v>
      </c>
      <c r="B113" s="94">
        <v>33</v>
      </c>
      <c r="C113" s="94">
        <v>17</v>
      </c>
      <c r="D113" s="94">
        <v>25</v>
      </c>
      <c r="E113" s="94">
        <v>14</v>
      </c>
      <c r="F113" s="94">
        <v>0</v>
      </c>
      <c r="G113" s="94">
        <v>0</v>
      </c>
      <c r="H113" s="94">
        <v>0</v>
      </c>
      <c r="I113" s="94">
        <v>0</v>
      </c>
      <c r="J113" s="94">
        <v>0</v>
      </c>
      <c r="K113" s="94">
        <v>0</v>
      </c>
      <c r="L113" s="94">
        <v>42</v>
      </c>
      <c r="M113" s="94">
        <v>19</v>
      </c>
      <c r="N113" s="94">
        <v>0</v>
      </c>
      <c r="O113" s="94">
        <v>0</v>
      </c>
      <c r="P113" s="94">
        <v>0</v>
      </c>
      <c r="Q113" s="94">
        <v>0</v>
      </c>
      <c r="R113" s="94">
        <v>0</v>
      </c>
      <c r="S113" s="94">
        <v>0</v>
      </c>
      <c r="T113" s="191">
        <f>+R113+P113+N113+L113+J113+H113+F113+D113+B113</f>
        <v>100</v>
      </c>
      <c r="U113" s="191">
        <f>+S113+Q113+O113+M113+K113+I113+G113+E113+C113</f>
        <v>50</v>
      </c>
      <c r="V113" s="45"/>
      <c r="W113" s="144" t="s">
        <v>256</v>
      </c>
      <c r="X113" s="94">
        <v>0</v>
      </c>
      <c r="Y113" s="94">
        <v>0</v>
      </c>
      <c r="Z113" s="94">
        <v>0</v>
      </c>
      <c r="AA113" s="94">
        <v>0</v>
      </c>
      <c r="AB113" s="94">
        <v>0</v>
      </c>
      <c r="AC113" s="94">
        <v>0</v>
      </c>
      <c r="AD113" s="94">
        <v>0</v>
      </c>
      <c r="AE113" s="94">
        <v>0</v>
      </c>
      <c r="AF113" s="94">
        <v>0</v>
      </c>
      <c r="AG113" s="94">
        <v>0</v>
      </c>
      <c r="AH113" s="94">
        <v>4</v>
      </c>
      <c r="AI113" s="94">
        <v>0</v>
      </c>
      <c r="AJ113" s="94">
        <v>0</v>
      </c>
      <c r="AK113" s="94">
        <v>0</v>
      </c>
      <c r="AL113" s="94">
        <v>0</v>
      </c>
      <c r="AM113" s="94">
        <v>0</v>
      </c>
      <c r="AN113" s="94">
        <v>0</v>
      </c>
      <c r="AO113" s="94">
        <v>0</v>
      </c>
      <c r="AP113" s="191">
        <f t="shared" si="85"/>
        <v>4</v>
      </c>
      <c r="AQ113" s="194">
        <f t="shared" si="85"/>
        <v>0</v>
      </c>
      <c r="AR113" s="45"/>
      <c r="AS113" s="144" t="s">
        <v>256</v>
      </c>
      <c r="AT113" s="94">
        <v>1</v>
      </c>
      <c r="AU113" s="94">
        <v>1</v>
      </c>
      <c r="AV113" s="94">
        <v>0</v>
      </c>
      <c r="AW113" s="94">
        <v>0</v>
      </c>
      <c r="AX113" s="94">
        <v>0</v>
      </c>
      <c r="AY113" s="94">
        <v>1</v>
      </c>
      <c r="AZ113" s="94">
        <v>0</v>
      </c>
      <c r="BA113" s="94">
        <v>0</v>
      </c>
      <c r="BB113" s="94">
        <v>0</v>
      </c>
      <c r="BC113" s="94">
        <f>AT113+AU113+AV113+AW113+AX113+AY113+AZ113+BA113+BB113</f>
        <v>3</v>
      </c>
      <c r="BD113" s="94">
        <v>3</v>
      </c>
      <c r="BE113" s="94">
        <v>0</v>
      </c>
      <c r="BF113" s="159">
        <v>1</v>
      </c>
      <c r="BG113" s="45"/>
      <c r="BH113" s="142" t="s">
        <v>256</v>
      </c>
      <c r="BI113" s="55">
        <v>6</v>
      </c>
      <c r="BJ113" s="55">
        <v>0</v>
      </c>
      <c r="BK113" s="55">
        <v>0</v>
      </c>
      <c r="BL113" s="143">
        <v>0</v>
      </c>
      <c r="BM113" s="49"/>
    </row>
    <row r="114" spans="1:65" ht="12" customHeight="1">
      <c r="A114" s="20" t="s">
        <v>45</v>
      </c>
      <c r="B114" s="94">
        <v>888</v>
      </c>
      <c r="C114" s="94">
        <v>436</v>
      </c>
      <c r="D114" s="94">
        <v>373</v>
      </c>
      <c r="E114" s="94">
        <v>211</v>
      </c>
      <c r="F114" s="94">
        <v>0</v>
      </c>
      <c r="G114" s="94">
        <v>0</v>
      </c>
      <c r="H114" s="94">
        <v>118</v>
      </c>
      <c r="I114" s="94">
        <v>29</v>
      </c>
      <c r="J114" s="94">
        <v>111</v>
      </c>
      <c r="K114" s="94">
        <v>71</v>
      </c>
      <c r="L114" s="94">
        <v>479</v>
      </c>
      <c r="M114" s="94">
        <v>222</v>
      </c>
      <c r="N114" s="94">
        <v>3</v>
      </c>
      <c r="O114" s="94">
        <v>0</v>
      </c>
      <c r="P114" s="94">
        <v>58</v>
      </c>
      <c r="Q114" s="94">
        <v>17</v>
      </c>
      <c r="R114" s="94">
        <v>0</v>
      </c>
      <c r="S114" s="94">
        <v>0</v>
      </c>
      <c r="T114" s="191">
        <f>+R114+P114+N114+L114+J114+H114+F114+D114+B114</f>
        <v>2030</v>
      </c>
      <c r="U114" s="191">
        <f>+S114+Q114+O114+M114+K114+I114+G114+E114+C114</f>
        <v>986</v>
      </c>
      <c r="V114" s="45"/>
      <c r="W114" s="144" t="s">
        <v>45</v>
      </c>
      <c r="X114" s="94">
        <v>13</v>
      </c>
      <c r="Y114" s="94">
        <v>5</v>
      </c>
      <c r="Z114" s="94">
        <v>7</v>
      </c>
      <c r="AA114" s="94">
        <v>4</v>
      </c>
      <c r="AB114" s="94">
        <v>0</v>
      </c>
      <c r="AC114" s="94">
        <v>0</v>
      </c>
      <c r="AD114" s="94">
        <v>1</v>
      </c>
      <c r="AE114" s="94">
        <v>0</v>
      </c>
      <c r="AF114" s="94">
        <v>2</v>
      </c>
      <c r="AG114" s="94">
        <v>1</v>
      </c>
      <c r="AH114" s="94">
        <v>57</v>
      </c>
      <c r="AI114" s="94">
        <v>27</v>
      </c>
      <c r="AJ114" s="94">
        <v>0</v>
      </c>
      <c r="AK114" s="94">
        <v>0</v>
      </c>
      <c r="AL114" s="94">
        <v>15</v>
      </c>
      <c r="AM114" s="94">
        <v>4</v>
      </c>
      <c r="AN114" s="94">
        <v>0</v>
      </c>
      <c r="AO114" s="94">
        <v>0</v>
      </c>
      <c r="AP114" s="191">
        <f t="shared" si="85"/>
        <v>95</v>
      </c>
      <c r="AQ114" s="194">
        <f t="shared" si="85"/>
        <v>41</v>
      </c>
      <c r="AR114" s="45"/>
      <c r="AS114" s="144" t="s">
        <v>45</v>
      </c>
      <c r="AT114" s="94">
        <v>15</v>
      </c>
      <c r="AU114" s="94">
        <v>8</v>
      </c>
      <c r="AV114" s="94">
        <v>0</v>
      </c>
      <c r="AW114" s="94">
        <v>4</v>
      </c>
      <c r="AX114" s="94">
        <v>2</v>
      </c>
      <c r="AY114" s="94">
        <v>11</v>
      </c>
      <c r="AZ114" s="94">
        <v>1</v>
      </c>
      <c r="BA114" s="94">
        <v>4</v>
      </c>
      <c r="BB114" s="94">
        <v>0</v>
      </c>
      <c r="BC114" s="94">
        <f>AT114+AU114+AV114+AW114+AX114+AY114+AZ114+BA114+BB114</f>
        <v>45</v>
      </c>
      <c r="BD114" s="94">
        <v>39</v>
      </c>
      <c r="BE114" s="94">
        <v>5</v>
      </c>
      <c r="BF114" s="159">
        <v>9</v>
      </c>
      <c r="BG114" s="45"/>
      <c r="BH114" s="142" t="s">
        <v>45</v>
      </c>
      <c r="BI114" s="55">
        <v>40</v>
      </c>
      <c r="BJ114" s="55">
        <v>12</v>
      </c>
      <c r="BK114" s="55">
        <v>70</v>
      </c>
      <c r="BL114" s="143">
        <v>23</v>
      </c>
      <c r="BM114" s="49"/>
    </row>
    <row r="115" spans="1:65" ht="12" customHeight="1">
      <c r="A115" s="40" t="s">
        <v>168</v>
      </c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191"/>
      <c r="U115" s="191"/>
      <c r="V115" s="45"/>
      <c r="W115" s="145" t="s">
        <v>168</v>
      </c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191"/>
      <c r="AQ115" s="194"/>
      <c r="AR115" s="45"/>
      <c r="AS115" s="145" t="s">
        <v>168</v>
      </c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159"/>
      <c r="BG115" s="45"/>
      <c r="BH115" s="131" t="s">
        <v>168</v>
      </c>
      <c r="BI115" s="20"/>
      <c r="BJ115" s="20"/>
      <c r="BK115" s="20"/>
      <c r="BL115" s="167"/>
      <c r="BM115" s="49"/>
    </row>
    <row r="116" spans="1:65" ht="12" customHeight="1">
      <c r="A116" s="20" t="s">
        <v>257</v>
      </c>
      <c r="B116" s="94">
        <v>775</v>
      </c>
      <c r="C116" s="94">
        <v>404</v>
      </c>
      <c r="D116" s="94">
        <v>297</v>
      </c>
      <c r="E116" s="94">
        <v>161</v>
      </c>
      <c r="F116" s="94">
        <v>0</v>
      </c>
      <c r="G116" s="94">
        <v>0</v>
      </c>
      <c r="H116" s="94">
        <v>137</v>
      </c>
      <c r="I116" s="94">
        <v>58</v>
      </c>
      <c r="J116" s="94">
        <v>0</v>
      </c>
      <c r="K116" s="94">
        <v>0</v>
      </c>
      <c r="L116" s="94">
        <v>412</v>
      </c>
      <c r="M116" s="94">
        <v>200</v>
      </c>
      <c r="N116" s="94">
        <v>0</v>
      </c>
      <c r="O116" s="94">
        <v>0</v>
      </c>
      <c r="P116" s="94">
        <v>112</v>
      </c>
      <c r="Q116" s="94">
        <v>46</v>
      </c>
      <c r="R116" s="94">
        <v>0</v>
      </c>
      <c r="S116" s="94">
        <v>0</v>
      </c>
      <c r="T116" s="191">
        <f t="shared" ref="T116:U120" si="87">+R116+P116+N116+L116+J116+H116+F116+D116+B116</f>
        <v>1733</v>
      </c>
      <c r="U116" s="191">
        <f t="shared" si="87"/>
        <v>869</v>
      </c>
      <c r="V116" s="45"/>
      <c r="W116" s="144" t="s">
        <v>257</v>
      </c>
      <c r="X116" s="94">
        <v>70</v>
      </c>
      <c r="Y116" s="94">
        <v>37</v>
      </c>
      <c r="Z116" s="94">
        <v>10</v>
      </c>
      <c r="AA116" s="94">
        <v>6</v>
      </c>
      <c r="AB116" s="94">
        <v>0</v>
      </c>
      <c r="AC116" s="94">
        <v>0</v>
      </c>
      <c r="AD116" s="94">
        <v>2</v>
      </c>
      <c r="AE116" s="94">
        <v>1</v>
      </c>
      <c r="AF116" s="94">
        <v>0</v>
      </c>
      <c r="AG116" s="94">
        <v>0</v>
      </c>
      <c r="AH116" s="94">
        <v>92</v>
      </c>
      <c r="AI116" s="94">
        <v>47</v>
      </c>
      <c r="AJ116" s="94">
        <v>0</v>
      </c>
      <c r="AK116" s="94">
        <v>0</v>
      </c>
      <c r="AL116" s="94">
        <v>13</v>
      </c>
      <c r="AM116" s="94">
        <v>6</v>
      </c>
      <c r="AN116" s="94">
        <v>0</v>
      </c>
      <c r="AO116" s="94">
        <v>0</v>
      </c>
      <c r="AP116" s="191">
        <f t="shared" si="85"/>
        <v>187</v>
      </c>
      <c r="AQ116" s="194">
        <f t="shared" si="85"/>
        <v>97</v>
      </c>
      <c r="AR116" s="45"/>
      <c r="AS116" s="144" t="s">
        <v>257</v>
      </c>
      <c r="AT116" s="94">
        <v>14</v>
      </c>
      <c r="AU116" s="94">
        <v>8</v>
      </c>
      <c r="AV116" s="94">
        <v>0</v>
      </c>
      <c r="AW116" s="94">
        <v>4</v>
      </c>
      <c r="AX116" s="94">
        <v>0</v>
      </c>
      <c r="AY116" s="94">
        <v>10</v>
      </c>
      <c r="AZ116" s="94">
        <v>0</v>
      </c>
      <c r="BA116" s="94">
        <v>5</v>
      </c>
      <c r="BB116" s="94">
        <v>0</v>
      </c>
      <c r="BC116" s="94">
        <f>AT116+AU116+AV116+AW116+AX116+AY116+AZ116+BA116+BB116</f>
        <v>41</v>
      </c>
      <c r="BD116" s="94">
        <v>40</v>
      </c>
      <c r="BE116" s="94">
        <v>16</v>
      </c>
      <c r="BF116" s="159">
        <v>8</v>
      </c>
      <c r="BG116" s="45"/>
      <c r="BH116" s="142" t="s">
        <v>257</v>
      </c>
      <c r="BI116" s="55">
        <v>50</v>
      </c>
      <c r="BJ116" s="55">
        <v>9</v>
      </c>
      <c r="BK116" s="55">
        <v>10</v>
      </c>
      <c r="BL116" s="143">
        <v>2</v>
      </c>
      <c r="BM116" s="49"/>
    </row>
    <row r="117" spans="1:65" ht="12" customHeight="1">
      <c r="A117" s="20" t="s">
        <v>46</v>
      </c>
      <c r="B117" s="94">
        <v>765</v>
      </c>
      <c r="C117" s="94">
        <v>385</v>
      </c>
      <c r="D117" s="94">
        <v>247</v>
      </c>
      <c r="E117" s="94">
        <v>127</v>
      </c>
      <c r="F117" s="94">
        <v>0</v>
      </c>
      <c r="G117" s="94">
        <v>0</v>
      </c>
      <c r="H117" s="94">
        <v>194</v>
      </c>
      <c r="I117" s="94">
        <v>85</v>
      </c>
      <c r="J117" s="94">
        <v>52</v>
      </c>
      <c r="K117" s="94">
        <v>30</v>
      </c>
      <c r="L117" s="94">
        <v>602</v>
      </c>
      <c r="M117" s="94">
        <v>309</v>
      </c>
      <c r="N117" s="94">
        <v>0</v>
      </c>
      <c r="O117" s="94">
        <v>0</v>
      </c>
      <c r="P117" s="94">
        <v>137</v>
      </c>
      <c r="Q117" s="94">
        <v>42</v>
      </c>
      <c r="R117" s="94">
        <v>0</v>
      </c>
      <c r="S117" s="94">
        <v>0</v>
      </c>
      <c r="T117" s="191">
        <f t="shared" si="87"/>
        <v>1997</v>
      </c>
      <c r="U117" s="191">
        <f t="shared" si="87"/>
        <v>978</v>
      </c>
      <c r="V117" s="45"/>
      <c r="W117" s="144" t="s">
        <v>46</v>
      </c>
      <c r="X117" s="94">
        <v>15</v>
      </c>
      <c r="Y117" s="94">
        <v>7</v>
      </c>
      <c r="Z117" s="94">
        <v>7</v>
      </c>
      <c r="AA117" s="94">
        <v>4</v>
      </c>
      <c r="AB117" s="94">
        <v>0</v>
      </c>
      <c r="AC117" s="94">
        <v>0</v>
      </c>
      <c r="AD117" s="94">
        <v>2</v>
      </c>
      <c r="AE117" s="94">
        <v>1</v>
      </c>
      <c r="AF117" s="94">
        <v>2</v>
      </c>
      <c r="AG117" s="94">
        <v>0</v>
      </c>
      <c r="AH117" s="94">
        <v>124</v>
      </c>
      <c r="AI117" s="94">
        <v>68</v>
      </c>
      <c r="AJ117" s="94">
        <v>0</v>
      </c>
      <c r="AK117" s="94">
        <v>0</v>
      </c>
      <c r="AL117" s="94">
        <v>17</v>
      </c>
      <c r="AM117" s="94">
        <v>4</v>
      </c>
      <c r="AN117" s="94">
        <v>0</v>
      </c>
      <c r="AO117" s="94">
        <v>0</v>
      </c>
      <c r="AP117" s="191">
        <f t="shared" si="85"/>
        <v>167</v>
      </c>
      <c r="AQ117" s="194">
        <f t="shared" si="85"/>
        <v>84</v>
      </c>
      <c r="AR117" s="45"/>
      <c r="AS117" s="144" t="s">
        <v>46</v>
      </c>
      <c r="AT117" s="94">
        <v>12</v>
      </c>
      <c r="AU117" s="94">
        <v>5</v>
      </c>
      <c r="AV117" s="94">
        <v>0</v>
      </c>
      <c r="AW117" s="94">
        <v>4</v>
      </c>
      <c r="AX117" s="94">
        <v>1</v>
      </c>
      <c r="AY117" s="94">
        <v>8</v>
      </c>
      <c r="AZ117" s="94">
        <v>0</v>
      </c>
      <c r="BA117" s="94">
        <v>6</v>
      </c>
      <c r="BB117" s="94">
        <v>7</v>
      </c>
      <c r="BC117" s="94">
        <f>AT117+AU117+AV117+AW117+AX117+AY117+AZ117+BA117+BB117</f>
        <v>43</v>
      </c>
      <c r="BD117" s="94">
        <v>33</v>
      </c>
      <c r="BE117" s="94">
        <v>0</v>
      </c>
      <c r="BF117" s="159">
        <v>7</v>
      </c>
      <c r="BG117" s="45"/>
      <c r="BH117" s="142" t="s">
        <v>46</v>
      </c>
      <c r="BI117" s="55">
        <v>69</v>
      </c>
      <c r="BJ117" s="55">
        <v>12</v>
      </c>
      <c r="BK117" s="55">
        <v>10</v>
      </c>
      <c r="BL117" s="143">
        <v>4</v>
      </c>
      <c r="BM117" s="49"/>
    </row>
    <row r="118" spans="1:65" ht="12" customHeight="1">
      <c r="A118" s="20" t="s">
        <v>258</v>
      </c>
      <c r="B118" s="94">
        <v>573</v>
      </c>
      <c r="C118" s="94">
        <v>330</v>
      </c>
      <c r="D118" s="94">
        <v>272</v>
      </c>
      <c r="E118" s="94">
        <v>181</v>
      </c>
      <c r="F118" s="94">
        <v>0</v>
      </c>
      <c r="G118" s="94">
        <v>0</v>
      </c>
      <c r="H118" s="94">
        <v>176</v>
      </c>
      <c r="I118" s="94">
        <v>79</v>
      </c>
      <c r="J118" s="94">
        <v>6</v>
      </c>
      <c r="K118" s="94">
        <v>2</v>
      </c>
      <c r="L118" s="94">
        <v>477</v>
      </c>
      <c r="M118" s="94">
        <v>316</v>
      </c>
      <c r="N118" s="94">
        <v>0</v>
      </c>
      <c r="O118" s="94">
        <v>0</v>
      </c>
      <c r="P118" s="94">
        <v>176</v>
      </c>
      <c r="Q118" s="94">
        <v>69</v>
      </c>
      <c r="R118" s="94">
        <v>7</v>
      </c>
      <c r="S118" s="94">
        <v>1</v>
      </c>
      <c r="T118" s="191">
        <f t="shared" si="87"/>
        <v>1687</v>
      </c>
      <c r="U118" s="191">
        <f t="shared" si="87"/>
        <v>978</v>
      </c>
      <c r="V118" s="45"/>
      <c r="W118" s="144" t="s">
        <v>258</v>
      </c>
      <c r="X118" s="94">
        <v>25</v>
      </c>
      <c r="Y118" s="94">
        <v>13</v>
      </c>
      <c r="Z118" s="94">
        <v>3</v>
      </c>
      <c r="AA118" s="94">
        <v>1</v>
      </c>
      <c r="AB118" s="94">
        <v>0</v>
      </c>
      <c r="AC118" s="94">
        <v>0</v>
      </c>
      <c r="AD118" s="94">
        <v>0</v>
      </c>
      <c r="AE118" s="94">
        <v>0</v>
      </c>
      <c r="AF118" s="94">
        <v>0</v>
      </c>
      <c r="AG118" s="94">
        <v>0</v>
      </c>
      <c r="AH118" s="94">
        <v>53</v>
      </c>
      <c r="AI118" s="94">
        <v>33</v>
      </c>
      <c r="AJ118" s="94">
        <v>0</v>
      </c>
      <c r="AK118" s="94">
        <v>0</v>
      </c>
      <c r="AL118" s="94">
        <v>18</v>
      </c>
      <c r="AM118" s="94">
        <v>9</v>
      </c>
      <c r="AN118" s="94">
        <v>2</v>
      </c>
      <c r="AO118" s="94">
        <v>0</v>
      </c>
      <c r="AP118" s="191">
        <f t="shared" si="85"/>
        <v>101</v>
      </c>
      <c r="AQ118" s="194">
        <f t="shared" si="85"/>
        <v>56</v>
      </c>
      <c r="AR118" s="45"/>
      <c r="AS118" s="144" t="s">
        <v>258</v>
      </c>
      <c r="AT118" s="94">
        <v>14</v>
      </c>
      <c r="AU118" s="94">
        <v>10</v>
      </c>
      <c r="AV118" s="94">
        <v>0</v>
      </c>
      <c r="AW118" s="94">
        <v>7</v>
      </c>
      <c r="AX118" s="94">
        <v>1</v>
      </c>
      <c r="AY118" s="94">
        <v>11</v>
      </c>
      <c r="AZ118" s="94">
        <v>0</v>
      </c>
      <c r="BA118" s="94">
        <v>7</v>
      </c>
      <c r="BB118" s="94">
        <v>1</v>
      </c>
      <c r="BC118" s="94">
        <f>AT118+AU118+AV118+AW118+AX118+AY118+AZ118+BA118+BB118</f>
        <v>51</v>
      </c>
      <c r="BD118" s="94">
        <v>45</v>
      </c>
      <c r="BE118" s="94">
        <v>16</v>
      </c>
      <c r="BF118" s="159">
        <v>9</v>
      </c>
      <c r="BG118" s="45"/>
      <c r="BH118" s="142" t="s">
        <v>258</v>
      </c>
      <c r="BI118" s="55">
        <v>102</v>
      </c>
      <c r="BJ118" s="55">
        <v>31</v>
      </c>
      <c r="BK118" s="55">
        <v>14</v>
      </c>
      <c r="BL118" s="143">
        <v>8</v>
      </c>
      <c r="BM118" s="49"/>
    </row>
    <row r="119" spans="1:65" ht="12" customHeight="1">
      <c r="A119" s="20" t="s">
        <v>259</v>
      </c>
      <c r="B119" s="94">
        <v>29</v>
      </c>
      <c r="C119" s="94">
        <v>17</v>
      </c>
      <c r="D119" s="94">
        <v>7</v>
      </c>
      <c r="E119" s="94">
        <v>4</v>
      </c>
      <c r="F119" s="94">
        <v>0</v>
      </c>
      <c r="G119" s="94">
        <v>0</v>
      </c>
      <c r="H119" s="94">
        <v>0</v>
      </c>
      <c r="I119" s="94">
        <v>0</v>
      </c>
      <c r="J119" s="94">
        <v>4</v>
      </c>
      <c r="K119" s="94">
        <v>0</v>
      </c>
      <c r="L119" s="94">
        <v>0</v>
      </c>
      <c r="M119" s="94">
        <v>0</v>
      </c>
      <c r="N119" s="94">
        <v>0</v>
      </c>
      <c r="O119" s="94">
        <v>0</v>
      </c>
      <c r="P119" s="94">
        <v>0</v>
      </c>
      <c r="Q119" s="94">
        <v>0</v>
      </c>
      <c r="R119" s="94">
        <v>0</v>
      </c>
      <c r="S119" s="94">
        <v>0</v>
      </c>
      <c r="T119" s="191">
        <f t="shared" si="87"/>
        <v>40</v>
      </c>
      <c r="U119" s="191">
        <f t="shared" si="87"/>
        <v>21</v>
      </c>
      <c r="V119" s="45"/>
      <c r="W119" s="144" t="s">
        <v>259</v>
      </c>
      <c r="X119" s="94">
        <v>0</v>
      </c>
      <c r="Y119" s="94">
        <v>0</v>
      </c>
      <c r="Z119" s="94">
        <v>0</v>
      </c>
      <c r="AA119" s="94">
        <v>0</v>
      </c>
      <c r="AB119" s="94">
        <v>0</v>
      </c>
      <c r="AC119" s="94">
        <v>0</v>
      </c>
      <c r="AD119" s="94">
        <v>0</v>
      </c>
      <c r="AE119" s="94">
        <v>0</v>
      </c>
      <c r="AF119" s="94">
        <v>0</v>
      </c>
      <c r="AG119" s="94">
        <v>0</v>
      </c>
      <c r="AH119" s="94">
        <v>0</v>
      </c>
      <c r="AI119" s="94">
        <v>0</v>
      </c>
      <c r="AJ119" s="94">
        <v>0</v>
      </c>
      <c r="AK119" s="94">
        <v>0</v>
      </c>
      <c r="AL119" s="94">
        <v>0</v>
      </c>
      <c r="AM119" s="94">
        <v>0</v>
      </c>
      <c r="AN119" s="94">
        <v>0</v>
      </c>
      <c r="AO119" s="94">
        <v>0</v>
      </c>
      <c r="AP119" s="191">
        <f t="shared" si="85"/>
        <v>0</v>
      </c>
      <c r="AQ119" s="194">
        <f t="shared" si="85"/>
        <v>0</v>
      </c>
      <c r="AR119" s="45"/>
      <c r="AS119" s="144" t="s">
        <v>259</v>
      </c>
      <c r="AT119" s="94">
        <v>1</v>
      </c>
      <c r="AU119" s="94">
        <v>1</v>
      </c>
      <c r="AV119" s="94">
        <v>0</v>
      </c>
      <c r="AW119" s="94">
        <v>0</v>
      </c>
      <c r="AX119" s="94">
        <v>1</v>
      </c>
      <c r="AY119" s="94">
        <v>0</v>
      </c>
      <c r="AZ119" s="94">
        <v>0</v>
      </c>
      <c r="BA119" s="94">
        <v>0</v>
      </c>
      <c r="BB119" s="94">
        <v>0</v>
      </c>
      <c r="BC119" s="94">
        <f>AT119+AU119+AV119+AW119+AX119+AY119+AZ119+BA119+BB119</f>
        <v>3</v>
      </c>
      <c r="BD119" s="94">
        <v>0</v>
      </c>
      <c r="BE119" s="94">
        <v>4</v>
      </c>
      <c r="BF119" s="159">
        <v>1</v>
      </c>
      <c r="BG119" s="45"/>
      <c r="BH119" s="142" t="s">
        <v>259</v>
      </c>
      <c r="BI119" s="55">
        <v>6</v>
      </c>
      <c r="BJ119" s="55">
        <v>1</v>
      </c>
      <c r="BK119" s="55">
        <v>1</v>
      </c>
      <c r="BL119" s="143">
        <v>0</v>
      </c>
      <c r="BM119" s="49"/>
    </row>
    <row r="120" spans="1:65" ht="12" customHeight="1">
      <c r="A120" s="20" t="s">
        <v>260</v>
      </c>
      <c r="B120" s="94">
        <v>418</v>
      </c>
      <c r="C120" s="94">
        <v>219</v>
      </c>
      <c r="D120" s="94">
        <v>210</v>
      </c>
      <c r="E120" s="94">
        <v>136</v>
      </c>
      <c r="F120" s="94">
        <v>0</v>
      </c>
      <c r="G120" s="94">
        <v>0</v>
      </c>
      <c r="H120" s="94">
        <v>56</v>
      </c>
      <c r="I120" s="94">
        <v>15</v>
      </c>
      <c r="J120" s="94">
        <v>0</v>
      </c>
      <c r="K120" s="94">
        <v>0</v>
      </c>
      <c r="L120" s="94">
        <v>287</v>
      </c>
      <c r="M120" s="94">
        <v>166</v>
      </c>
      <c r="N120" s="94">
        <v>0</v>
      </c>
      <c r="O120" s="94">
        <v>0</v>
      </c>
      <c r="P120" s="94">
        <v>45</v>
      </c>
      <c r="Q120" s="94">
        <v>13</v>
      </c>
      <c r="R120" s="94">
        <v>0</v>
      </c>
      <c r="S120" s="94">
        <v>0</v>
      </c>
      <c r="T120" s="191">
        <f t="shared" si="87"/>
        <v>1016</v>
      </c>
      <c r="U120" s="191">
        <f t="shared" si="87"/>
        <v>549</v>
      </c>
      <c r="V120" s="45"/>
      <c r="W120" s="144" t="s">
        <v>260</v>
      </c>
      <c r="X120" s="94">
        <v>48</v>
      </c>
      <c r="Y120" s="94">
        <v>25</v>
      </c>
      <c r="Z120" s="94">
        <v>12</v>
      </c>
      <c r="AA120" s="94">
        <v>6</v>
      </c>
      <c r="AB120" s="94">
        <v>0</v>
      </c>
      <c r="AC120" s="94">
        <v>0</v>
      </c>
      <c r="AD120" s="94">
        <v>0</v>
      </c>
      <c r="AE120" s="94">
        <v>0</v>
      </c>
      <c r="AF120" s="94">
        <v>0</v>
      </c>
      <c r="AG120" s="94">
        <v>0</v>
      </c>
      <c r="AH120" s="94">
        <v>49</v>
      </c>
      <c r="AI120" s="94">
        <v>26</v>
      </c>
      <c r="AJ120" s="94">
        <v>0</v>
      </c>
      <c r="AK120" s="94">
        <v>0</v>
      </c>
      <c r="AL120" s="94">
        <v>4</v>
      </c>
      <c r="AM120" s="94">
        <v>1</v>
      </c>
      <c r="AN120" s="94">
        <v>0</v>
      </c>
      <c r="AO120" s="94">
        <v>0</v>
      </c>
      <c r="AP120" s="191">
        <f t="shared" si="85"/>
        <v>113</v>
      </c>
      <c r="AQ120" s="194">
        <f t="shared" si="85"/>
        <v>58</v>
      </c>
      <c r="AR120" s="45"/>
      <c r="AS120" s="144" t="s">
        <v>260</v>
      </c>
      <c r="AT120" s="94">
        <v>7</v>
      </c>
      <c r="AU120" s="94">
        <v>6</v>
      </c>
      <c r="AV120" s="94">
        <v>0</v>
      </c>
      <c r="AW120" s="94">
        <v>6</v>
      </c>
      <c r="AX120" s="94">
        <v>0</v>
      </c>
      <c r="AY120" s="94">
        <v>6</v>
      </c>
      <c r="AZ120" s="94">
        <v>0</v>
      </c>
      <c r="BA120" s="94">
        <v>5</v>
      </c>
      <c r="BB120" s="94">
        <v>0</v>
      </c>
      <c r="BC120" s="94">
        <f>AT120+AU120+AV120+AW120+AX120+AY120+AZ120+BA120+BB120</f>
        <v>30</v>
      </c>
      <c r="BD120" s="94">
        <v>25</v>
      </c>
      <c r="BE120" s="94">
        <v>6</v>
      </c>
      <c r="BF120" s="159">
        <v>6</v>
      </c>
      <c r="BG120" s="45"/>
      <c r="BH120" s="142" t="s">
        <v>260</v>
      </c>
      <c r="BI120" s="55">
        <v>54</v>
      </c>
      <c r="BJ120" s="55">
        <v>13</v>
      </c>
      <c r="BK120" s="55">
        <v>8</v>
      </c>
      <c r="BL120" s="143">
        <v>3</v>
      </c>
      <c r="BM120" s="49"/>
    </row>
    <row r="121" spans="1:65" ht="12" customHeight="1">
      <c r="A121" s="40" t="s">
        <v>169</v>
      </c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191"/>
      <c r="U121" s="191"/>
      <c r="V121" s="45"/>
      <c r="W121" s="145" t="s">
        <v>169</v>
      </c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191"/>
      <c r="AQ121" s="194"/>
      <c r="AR121" s="45"/>
      <c r="AS121" s="145" t="s">
        <v>169</v>
      </c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159"/>
      <c r="BG121" s="45"/>
      <c r="BH121" s="131" t="s">
        <v>169</v>
      </c>
      <c r="BI121" s="20"/>
      <c r="BJ121" s="20"/>
      <c r="BK121" s="20"/>
      <c r="BL121" s="167"/>
      <c r="BM121" s="49"/>
    </row>
    <row r="122" spans="1:65" ht="12" customHeight="1">
      <c r="A122" s="20" t="s">
        <v>261</v>
      </c>
      <c r="B122" s="94">
        <v>698</v>
      </c>
      <c r="C122" s="94">
        <v>333</v>
      </c>
      <c r="D122" s="94">
        <v>309</v>
      </c>
      <c r="E122" s="94">
        <v>173</v>
      </c>
      <c r="F122" s="94">
        <v>0</v>
      </c>
      <c r="G122" s="94">
        <v>0</v>
      </c>
      <c r="H122" s="94">
        <v>99</v>
      </c>
      <c r="I122" s="94">
        <v>38</v>
      </c>
      <c r="J122" s="94">
        <v>149</v>
      </c>
      <c r="K122" s="94">
        <v>73</v>
      </c>
      <c r="L122" s="94">
        <v>519</v>
      </c>
      <c r="M122" s="94">
        <v>278</v>
      </c>
      <c r="N122" s="94">
        <v>0</v>
      </c>
      <c r="O122" s="94">
        <v>0</v>
      </c>
      <c r="P122" s="94">
        <v>88</v>
      </c>
      <c r="Q122" s="94">
        <v>40</v>
      </c>
      <c r="R122" s="94">
        <v>70</v>
      </c>
      <c r="S122" s="94">
        <v>30</v>
      </c>
      <c r="T122" s="191">
        <f t="shared" ref="T122:U136" si="88">+R122+P122+N122+L122+J122+H122+F122+D122+B122</f>
        <v>1932</v>
      </c>
      <c r="U122" s="191">
        <f t="shared" si="88"/>
        <v>965</v>
      </c>
      <c r="V122" s="45"/>
      <c r="W122" s="144" t="s">
        <v>261</v>
      </c>
      <c r="X122" s="94">
        <v>33</v>
      </c>
      <c r="Y122" s="94">
        <v>15</v>
      </c>
      <c r="Z122" s="94">
        <v>14</v>
      </c>
      <c r="AA122" s="94">
        <v>9</v>
      </c>
      <c r="AB122" s="94">
        <v>0</v>
      </c>
      <c r="AC122" s="94">
        <v>0</v>
      </c>
      <c r="AD122" s="94">
        <v>1</v>
      </c>
      <c r="AE122" s="94">
        <v>0</v>
      </c>
      <c r="AF122" s="94">
        <v>5</v>
      </c>
      <c r="AG122" s="94">
        <v>3</v>
      </c>
      <c r="AH122" s="94">
        <v>129</v>
      </c>
      <c r="AI122" s="94">
        <v>67</v>
      </c>
      <c r="AJ122" s="94">
        <v>0</v>
      </c>
      <c r="AK122" s="94">
        <v>0</v>
      </c>
      <c r="AL122" s="94">
        <v>24</v>
      </c>
      <c r="AM122" s="94">
        <v>13</v>
      </c>
      <c r="AN122" s="94">
        <v>0</v>
      </c>
      <c r="AO122" s="94">
        <v>0</v>
      </c>
      <c r="AP122" s="191">
        <f t="shared" si="85"/>
        <v>206</v>
      </c>
      <c r="AQ122" s="194">
        <f t="shared" si="85"/>
        <v>107</v>
      </c>
      <c r="AR122" s="45"/>
      <c r="AS122" s="144" t="s">
        <v>261</v>
      </c>
      <c r="AT122" s="94">
        <v>14</v>
      </c>
      <c r="AU122" s="94">
        <v>7</v>
      </c>
      <c r="AV122" s="94">
        <v>0</v>
      </c>
      <c r="AW122" s="94">
        <v>3</v>
      </c>
      <c r="AX122" s="94">
        <v>4</v>
      </c>
      <c r="AY122" s="94">
        <v>10</v>
      </c>
      <c r="AZ122" s="94">
        <v>0</v>
      </c>
      <c r="BA122" s="94">
        <v>4</v>
      </c>
      <c r="BB122" s="94">
        <v>2</v>
      </c>
      <c r="BC122" s="94">
        <f t="shared" ref="BC122:BC136" si="89">AT122+AU122+AV122+AW122+AX122+AY122+AZ122+BA122+BB122</f>
        <v>44</v>
      </c>
      <c r="BD122" s="94">
        <v>46</v>
      </c>
      <c r="BE122" s="94">
        <v>1</v>
      </c>
      <c r="BF122" s="159">
        <v>7</v>
      </c>
      <c r="BG122" s="45"/>
      <c r="BH122" s="142" t="s">
        <v>261</v>
      </c>
      <c r="BI122" s="55">
        <v>66</v>
      </c>
      <c r="BJ122" s="55">
        <v>20</v>
      </c>
      <c r="BK122" s="55">
        <v>4</v>
      </c>
      <c r="BL122" s="143">
        <v>2</v>
      </c>
      <c r="BM122" s="49"/>
    </row>
    <row r="123" spans="1:65" ht="12" customHeight="1">
      <c r="A123" s="20" t="s">
        <v>262</v>
      </c>
      <c r="B123" s="94">
        <v>256</v>
      </c>
      <c r="C123" s="94">
        <v>148</v>
      </c>
      <c r="D123" s="94">
        <v>186</v>
      </c>
      <c r="E123" s="94">
        <v>97</v>
      </c>
      <c r="F123" s="94">
        <v>0</v>
      </c>
      <c r="G123" s="94">
        <v>0</v>
      </c>
      <c r="H123" s="94">
        <v>0</v>
      </c>
      <c r="I123" s="94">
        <v>0</v>
      </c>
      <c r="J123" s="94">
        <v>51</v>
      </c>
      <c r="K123" s="94">
        <v>16</v>
      </c>
      <c r="L123" s="94">
        <v>119</v>
      </c>
      <c r="M123" s="94">
        <v>62</v>
      </c>
      <c r="N123" s="94">
        <v>0</v>
      </c>
      <c r="O123" s="94">
        <v>0</v>
      </c>
      <c r="P123" s="94">
        <v>8</v>
      </c>
      <c r="Q123" s="94">
        <v>0</v>
      </c>
      <c r="R123" s="94">
        <v>42</v>
      </c>
      <c r="S123" s="94">
        <v>19</v>
      </c>
      <c r="T123" s="191">
        <f t="shared" si="88"/>
        <v>662</v>
      </c>
      <c r="U123" s="191">
        <f t="shared" si="88"/>
        <v>342</v>
      </c>
      <c r="V123" s="45"/>
      <c r="W123" s="144" t="s">
        <v>262</v>
      </c>
      <c r="X123" s="94">
        <v>5</v>
      </c>
      <c r="Y123" s="94">
        <v>3</v>
      </c>
      <c r="Z123" s="94">
        <v>5</v>
      </c>
      <c r="AA123" s="94">
        <v>5</v>
      </c>
      <c r="AB123" s="94">
        <v>0</v>
      </c>
      <c r="AC123" s="94">
        <v>0</v>
      </c>
      <c r="AD123" s="94">
        <v>0</v>
      </c>
      <c r="AE123" s="94">
        <v>0</v>
      </c>
      <c r="AF123" s="94">
        <v>1</v>
      </c>
      <c r="AG123" s="94">
        <v>1</v>
      </c>
      <c r="AH123" s="94">
        <v>4</v>
      </c>
      <c r="AI123" s="94">
        <v>2</v>
      </c>
      <c r="AJ123" s="94">
        <v>0</v>
      </c>
      <c r="AK123" s="94">
        <v>0</v>
      </c>
      <c r="AL123" s="94">
        <v>4</v>
      </c>
      <c r="AM123" s="94">
        <v>0</v>
      </c>
      <c r="AN123" s="94">
        <v>0</v>
      </c>
      <c r="AO123" s="94">
        <v>0</v>
      </c>
      <c r="AP123" s="191">
        <f t="shared" si="85"/>
        <v>19</v>
      </c>
      <c r="AQ123" s="194">
        <f t="shared" si="85"/>
        <v>11</v>
      </c>
      <c r="AR123" s="45"/>
      <c r="AS123" s="144" t="s">
        <v>262</v>
      </c>
      <c r="AT123" s="94">
        <v>6</v>
      </c>
      <c r="AU123" s="94">
        <v>3</v>
      </c>
      <c r="AV123" s="94">
        <v>0</v>
      </c>
      <c r="AW123" s="94">
        <v>0</v>
      </c>
      <c r="AX123" s="94">
        <v>1</v>
      </c>
      <c r="AY123" s="94">
        <v>3</v>
      </c>
      <c r="AZ123" s="94">
        <v>0</v>
      </c>
      <c r="BA123" s="94">
        <v>1</v>
      </c>
      <c r="BB123" s="94">
        <v>1</v>
      </c>
      <c r="BC123" s="94">
        <f t="shared" si="89"/>
        <v>15</v>
      </c>
      <c r="BD123" s="94">
        <v>17</v>
      </c>
      <c r="BE123" s="94">
        <v>0</v>
      </c>
      <c r="BF123" s="159">
        <v>3</v>
      </c>
      <c r="BG123" s="45"/>
      <c r="BH123" s="142" t="s">
        <v>262</v>
      </c>
      <c r="BI123" s="55">
        <v>12</v>
      </c>
      <c r="BJ123" s="55">
        <v>6</v>
      </c>
      <c r="BK123" s="55">
        <v>4</v>
      </c>
      <c r="BL123" s="143">
        <v>1</v>
      </c>
      <c r="BM123" s="49"/>
    </row>
    <row r="124" spans="1:65" ht="12" customHeight="1">
      <c r="A124" s="20" t="s">
        <v>263</v>
      </c>
      <c r="B124" s="94">
        <v>1718</v>
      </c>
      <c r="C124" s="94">
        <v>928</v>
      </c>
      <c r="D124" s="94">
        <v>918</v>
      </c>
      <c r="E124" s="94">
        <v>460</v>
      </c>
      <c r="F124" s="94">
        <v>7</v>
      </c>
      <c r="G124" s="94">
        <v>1</v>
      </c>
      <c r="H124" s="94">
        <v>10</v>
      </c>
      <c r="I124" s="94">
        <v>6</v>
      </c>
      <c r="J124" s="94">
        <v>510</v>
      </c>
      <c r="K124" s="94">
        <v>242</v>
      </c>
      <c r="L124" s="94">
        <v>1240</v>
      </c>
      <c r="M124" s="94">
        <v>699</v>
      </c>
      <c r="N124" s="94">
        <v>58</v>
      </c>
      <c r="O124" s="94">
        <v>23</v>
      </c>
      <c r="P124" s="94">
        <v>81</v>
      </c>
      <c r="Q124" s="94">
        <v>47</v>
      </c>
      <c r="R124" s="94">
        <v>434</v>
      </c>
      <c r="S124" s="94">
        <v>187</v>
      </c>
      <c r="T124" s="191">
        <f>+R124+P124+N124+L124+J124+H124+F124+D124+B124</f>
        <v>4976</v>
      </c>
      <c r="U124" s="191">
        <f>+S124+Q124+O124+M124+K124+I124+G124+E124+C124</f>
        <v>2593</v>
      </c>
      <c r="V124" s="45"/>
      <c r="W124" s="144" t="s">
        <v>263</v>
      </c>
      <c r="X124" s="94">
        <v>26</v>
      </c>
      <c r="Y124" s="94">
        <v>18</v>
      </c>
      <c r="Z124" s="94">
        <v>10</v>
      </c>
      <c r="AA124" s="94">
        <v>5</v>
      </c>
      <c r="AB124" s="94">
        <v>0</v>
      </c>
      <c r="AC124" s="94">
        <v>0</v>
      </c>
      <c r="AD124" s="94">
        <v>0</v>
      </c>
      <c r="AE124" s="94">
        <v>0</v>
      </c>
      <c r="AF124" s="94">
        <v>2</v>
      </c>
      <c r="AG124" s="94">
        <v>1</v>
      </c>
      <c r="AH124" s="94">
        <v>144</v>
      </c>
      <c r="AI124" s="94">
        <v>87</v>
      </c>
      <c r="AJ124" s="94">
        <v>5</v>
      </c>
      <c r="AK124" s="94">
        <v>2</v>
      </c>
      <c r="AL124" s="94">
        <v>9</v>
      </c>
      <c r="AM124" s="94">
        <v>1</v>
      </c>
      <c r="AN124" s="94">
        <v>67</v>
      </c>
      <c r="AO124" s="94">
        <v>27</v>
      </c>
      <c r="AP124" s="191">
        <f>+AN124+AL124+AJ124+AH124+AF124+AD124+AB124+Z124+X124</f>
        <v>263</v>
      </c>
      <c r="AQ124" s="194">
        <f>+AO124+AM124+AK124+AI124+AG124+AE124+AC124+AA124+Y124</f>
        <v>141</v>
      </c>
      <c r="AR124" s="45"/>
      <c r="AS124" s="144" t="s">
        <v>263</v>
      </c>
      <c r="AT124" s="94">
        <v>46</v>
      </c>
      <c r="AU124" s="94">
        <v>29</v>
      </c>
      <c r="AV124" s="94">
        <v>1</v>
      </c>
      <c r="AW124" s="94">
        <v>1</v>
      </c>
      <c r="AX124" s="94">
        <v>14</v>
      </c>
      <c r="AY124" s="94">
        <v>28</v>
      </c>
      <c r="AZ124" s="94">
        <v>5</v>
      </c>
      <c r="BA124" s="94">
        <v>4</v>
      </c>
      <c r="BB124" s="94">
        <v>13</v>
      </c>
      <c r="BC124" s="94">
        <f>AT124+AU124+AV124+AW124+AX124+AY124+AZ124+BA124+BB124</f>
        <v>141</v>
      </c>
      <c r="BD124" s="94">
        <v>139</v>
      </c>
      <c r="BE124" s="94">
        <v>10</v>
      </c>
      <c r="BF124" s="159">
        <v>25</v>
      </c>
      <c r="BG124" s="45"/>
      <c r="BH124" s="142" t="s">
        <v>263</v>
      </c>
      <c r="BI124" s="55">
        <v>274</v>
      </c>
      <c r="BJ124" s="55">
        <v>108</v>
      </c>
      <c r="BK124" s="55">
        <v>57</v>
      </c>
      <c r="BL124" s="143">
        <v>31</v>
      </c>
      <c r="BM124" s="49"/>
    </row>
    <row r="125" spans="1:65" ht="12" customHeight="1">
      <c r="A125" s="20" t="s">
        <v>47</v>
      </c>
      <c r="B125" s="94">
        <v>0</v>
      </c>
      <c r="C125" s="94">
        <v>0</v>
      </c>
      <c r="D125" s="94">
        <v>0</v>
      </c>
      <c r="E125" s="94">
        <v>0</v>
      </c>
      <c r="F125" s="94">
        <v>0</v>
      </c>
      <c r="G125" s="94">
        <v>0</v>
      </c>
      <c r="H125" s="94">
        <v>0</v>
      </c>
      <c r="I125" s="94">
        <v>0</v>
      </c>
      <c r="J125" s="94">
        <v>0</v>
      </c>
      <c r="K125" s="94">
        <v>0</v>
      </c>
      <c r="L125" s="94">
        <v>0</v>
      </c>
      <c r="M125" s="94">
        <v>0</v>
      </c>
      <c r="N125" s="94">
        <v>0</v>
      </c>
      <c r="O125" s="94">
        <v>0</v>
      </c>
      <c r="P125" s="94">
        <v>0</v>
      </c>
      <c r="Q125" s="94">
        <v>0</v>
      </c>
      <c r="R125" s="94">
        <v>0</v>
      </c>
      <c r="S125" s="94">
        <v>0</v>
      </c>
      <c r="T125" s="191">
        <v>0</v>
      </c>
      <c r="U125" s="191">
        <v>0</v>
      </c>
      <c r="V125" s="45"/>
      <c r="W125" s="144" t="s">
        <v>47</v>
      </c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191"/>
      <c r="AQ125" s="194"/>
      <c r="AR125" s="45"/>
      <c r="AS125" s="144" t="s">
        <v>47</v>
      </c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159"/>
      <c r="BG125" s="45"/>
      <c r="BH125" s="142" t="s">
        <v>47</v>
      </c>
      <c r="BI125" s="55">
        <v>0</v>
      </c>
      <c r="BJ125" s="55">
        <v>0</v>
      </c>
      <c r="BK125" s="55">
        <v>0</v>
      </c>
      <c r="BL125" s="143">
        <v>0</v>
      </c>
      <c r="BM125" s="49"/>
    </row>
    <row r="126" spans="1:65" ht="12" customHeight="1">
      <c r="A126" s="20" t="s">
        <v>48</v>
      </c>
      <c r="B126" s="94">
        <v>203</v>
      </c>
      <c r="C126" s="94">
        <v>104</v>
      </c>
      <c r="D126" s="94">
        <v>98</v>
      </c>
      <c r="E126" s="94">
        <v>58</v>
      </c>
      <c r="F126" s="94">
        <v>0</v>
      </c>
      <c r="G126" s="94">
        <v>0</v>
      </c>
      <c r="H126" s="94">
        <v>0</v>
      </c>
      <c r="I126" s="94">
        <v>0</v>
      </c>
      <c r="J126" s="94">
        <v>38</v>
      </c>
      <c r="K126" s="94">
        <v>17</v>
      </c>
      <c r="L126" s="94">
        <v>103</v>
      </c>
      <c r="M126" s="94">
        <v>53</v>
      </c>
      <c r="N126" s="94">
        <v>0</v>
      </c>
      <c r="O126" s="94">
        <v>0</v>
      </c>
      <c r="P126" s="94">
        <v>22</v>
      </c>
      <c r="Q126" s="94">
        <v>10</v>
      </c>
      <c r="R126" s="94">
        <v>0</v>
      </c>
      <c r="S126" s="94">
        <v>0</v>
      </c>
      <c r="T126" s="191">
        <f t="shared" ref="T126:U128" si="90">+R126+P126+N126+L126+J126+H126+F126+D126+B126</f>
        <v>464</v>
      </c>
      <c r="U126" s="191">
        <f t="shared" si="90"/>
        <v>242</v>
      </c>
      <c r="V126" s="45"/>
      <c r="W126" s="144" t="s">
        <v>48</v>
      </c>
      <c r="X126" s="94">
        <v>1</v>
      </c>
      <c r="Y126" s="94">
        <v>1</v>
      </c>
      <c r="Z126" s="94">
        <v>10</v>
      </c>
      <c r="AA126" s="94">
        <v>6</v>
      </c>
      <c r="AB126" s="94">
        <v>0</v>
      </c>
      <c r="AC126" s="94">
        <v>0</v>
      </c>
      <c r="AD126" s="94">
        <v>0</v>
      </c>
      <c r="AE126" s="94">
        <v>0</v>
      </c>
      <c r="AF126" s="94">
        <v>1</v>
      </c>
      <c r="AG126" s="94">
        <v>0</v>
      </c>
      <c r="AH126" s="94">
        <v>43</v>
      </c>
      <c r="AI126" s="94">
        <v>20</v>
      </c>
      <c r="AJ126" s="94">
        <v>0</v>
      </c>
      <c r="AK126" s="94">
        <v>0</v>
      </c>
      <c r="AL126" s="94">
        <v>6</v>
      </c>
      <c r="AM126" s="94">
        <v>2</v>
      </c>
      <c r="AN126" s="94">
        <v>0</v>
      </c>
      <c r="AO126" s="94">
        <v>0</v>
      </c>
      <c r="AP126" s="191">
        <f t="shared" ref="AP126:AQ136" si="91">+AN126+AL126+AJ126+AH126+AF126+AD126+AB126+Z126+X126</f>
        <v>61</v>
      </c>
      <c r="AQ126" s="194">
        <f t="shared" si="91"/>
        <v>29</v>
      </c>
      <c r="AR126" s="45"/>
      <c r="AS126" s="144" t="s">
        <v>48</v>
      </c>
      <c r="AT126" s="94">
        <v>5</v>
      </c>
      <c r="AU126" s="94">
        <v>3</v>
      </c>
      <c r="AV126" s="94">
        <v>0</v>
      </c>
      <c r="AW126" s="94">
        <v>0</v>
      </c>
      <c r="AX126" s="94">
        <v>2</v>
      </c>
      <c r="AY126" s="94">
        <v>3</v>
      </c>
      <c r="AZ126" s="94">
        <v>0</v>
      </c>
      <c r="BA126" s="94">
        <v>1</v>
      </c>
      <c r="BB126" s="94">
        <v>0</v>
      </c>
      <c r="BC126" s="94">
        <f>AT126+AU126+AV126+AW126+AX126+AY126+AZ126+BA126+BB126</f>
        <v>14</v>
      </c>
      <c r="BD126" s="94">
        <v>11</v>
      </c>
      <c r="BE126" s="94">
        <v>3</v>
      </c>
      <c r="BF126" s="159">
        <v>4</v>
      </c>
      <c r="BG126" s="45"/>
      <c r="BH126" s="142" t="s">
        <v>48</v>
      </c>
      <c r="BI126" s="55">
        <v>20</v>
      </c>
      <c r="BJ126" s="55">
        <v>8</v>
      </c>
      <c r="BK126" s="55">
        <v>0</v>
      </c>
      <c r="BL126" s="143">
        <v>0</v>
      </c>
      <c r="BM126" s="49"/>
    </row>
    <row r="127" spans="1:65" ht="12" customHeight="1">
      <c r="A127" s="20" t="s">
        <v>264</v>
      </c>
      <c r="B127" s="94">
        <v>95</v>
      </c>
      <c r="C127" s="94">
        <v>59</v>
      </c>
      <c r="D127" s="94">
        <v>0</v>
      </c>
      <c r="E127" s="94">
        <v>0</v>
      </c>
      <c r="F127" s="94">
        <v>0</v>
      </c>
      <c r="G127" s="94">
        <v>0</v>
      </c>
      <c r="H127" s="94">
        <v>0</v>
      </c>
      <c r="I127" s="94">
        <v>0</v>
      </c>
      <c r="J127" s="94">
        <v>53</v>
      </c>
      <c r="K127" s="94">
        <v>31</v>
      </c>
      <c r="L127" s="94">
        <v>61</v>
      </c>
      <c r="M127" s="94">
        <v>38</v>
      </c>
      <c r="N127" s="94">
        <v>0</v>
      </c>
      <c r="O127" s="94">
        <v>0</v>
      </c>
      <c r="P127" s="94">
        <v>0</v>
      </c>
      <c r="Q127" s="94">
        <v>0</v>
      </c>
      <c r="R127" s="94">
        <v>0</v>
      </c>
      <c r="S127" s="94">
        <v>0</v>
      </c>
      <c r="T127" s="191">
        <f t="shared" si="90"/>
        <v>209</v>
      </c>
      <c r="U127" s="191">
        <f t="shared" si="90"/>
        <v>128</v>
      </c>
      <c r="V127" s="45"/>
      <c r="W127" s="144" t="s">
        <v>264</v>
      </c>
      <c r="X127" s="94">
        <v>2</v>
      </c>
      <c r="Y127" s="94">
        <v>1</v>
      </c>
      <c r="Z127" s="94">
        <v>0</v>
      </c>
      <c r="AA127" s="94">
        <v>0</v>
      </c>
      <c r="AB127" s="94">
        <v>0</v>
      </c>
      <c r="AC127" s="94">
        <v>0</v>
      </c>
      <c r="AD127" s="94">
        <v>0</v>
      </c>
      <c r="AE127" s="94">
        <v>0</v>
      </c>
      <c r="AF127" s="94">
        <v>0</v>
      </c>
      <c r="AG127" s="94">
        <v>0</v>
      </c>
      <c r="AH127" s="94">
        <v>12</v>
      </c>
      <c r="AI127" s="94">
        <v>5</v>
      </c>
      <c r="AJ127" s="94">
        <v>0</v>
      </c>
      <c r="AK127" s="94">
        <v>0</v>
      </c>
      <c r="AL127" s="94">
        <v>0</v>
      </c>
      <c r="AM127" s="94">
        <v>0</v>
      </c>
      <c r="AN127" s="94">
        <v>0</v>
      </c>
      <c r="AO127" s="94">
        <v>0</v>
      </c>
      <c r="AP127" s="191">
        <f t="shared" si="91"/>
        <v>14</v>
      </c>
      <c r="AQ127" s="194">
        <f t="shared" si="91"/>
        <v>6</v>
      </c>
      <c r="AR127" s="45"/>
      <c r="AS127" s="144" t="s">
        <v>264</v>
      </c>
      <c r="AT127" s="94">
        <v>2</v>
      </c>
      <c r="AU127" s="94">
        <v>0</v>
      </c>
      <c r="AV127" s="94">
        <v>0</v>
      </c>
      <c r="AW127" s="94">
        <v>0</v>
      </c>
      <c r="AX127" s="94">
        <v>1</v>
      </c>
      <c r="AY127" s="94">
        <v>1</v>
      </c>
      <c r="AZ127" s="94">
        <v>0</v>
      </c>
      <c r="BA127" s="94">
        <v>0</v>
      </c>
      <c r="BB127" s="94">
        <v>0</v>
      </c>
      <c r="BC127" s="94">
        <f>AT127+AU127+AV127+AW127+AX127+AY127+AZ127+BA127+BB127</f>
        <v>4</v>
      </c>
      <c r="BD127" s="94">
        <v>4</v>
      </c>
      <c r="BE127" s="94">
        <v>0</v>
      </c>
      <c r="BF127" s="159">
        <v>1</v>
      </c>
      <c r="BG127" s="45"/>
      <c r="BH127" s="142" t="s">
        <v>264</v>
      </c>
      <c r="BI127" s="55">
        <v>11</v>
      </c>
      <c r="BJ127" s="55">
        <v>5</v>
      </c>
      <c r="BK127" s="55">
        <v>0</v>
      </c>
      <c r="BL127" s="143">
        <v>0</v>
      </c>
      <c r="BM127" s="49"/>
    </row>
    <row r="128" spans="1:65" ht="12" customHeight="1">
      <c r="A128" s="20" t="s">
        <v>265</v>
      </c>
      <c r="B128" s="94">
        <v>238</v>
      </c>
      <c r="C128" s="94">
        <v>141</v>
      </c>
      <c r="D128" s="94">
        <v>64</v>
      </c>
      <c r="E128" s="94">
        <v>41</v>
      </c>
      <c r="F128" s="94">
        <v>0</v>
      </c>
      <c r="G128" s="94">
        <v>0</v>
      </c>
      <c r="H128" s="94">
        <v>18</v>
      </c>
      <c r="I128" s="94">
        <v>6</v>
      </c>
      <c r="J128" s="94">
        <v>122</v>
      </c>
      <c r="K128" s="94">
        <v>63</v>
      </c>
      <c r="L128" s="94">
        <v>183</v>
      </c>
      <c r="M128" s="94">
        <v>111</v>
      </c>
      <c r="N128" s="94">
        <v>0</v>
      </c>
      <c r="O128" s="94">
        <v>0</v>
      </c>
      <c r="P128" s="94">
        <v>29</v>
      </c>
      <c r="Q128" s="94">
        <v>10</v>
      </c>
      <c r="R128" s="94">
        <v>0</v>
      </c>
      <c r="S128" s="94">
        <v>0</v>
      </c>
      <c r="T128" s="191">
        <f t="shared" si="90"/>
        <v>654</v>
      </c>
      <c r="U128" s="191">
        <f t="shared" si="90"/>
        <v>372</v>
      </c>
      <c r="V128" s="45"/>
      <c r="W128" s="144" t="s">
        <v>265</v>
      </c>
      <c r="X128" s="94">
        <v>12</v>
      </c>
      <c r="Y128" s="94">
        <v>7</v>
      </c>
      <c r="Z128" s="94">
        <v>6</v>
      </c>
      <c r="AA128" s="94">
        <v>3</v>
      </c>
      <c r="AB128" s="94">
        <v>0</v>
      </c>
      <c r="AC128" s="94">
        <v>0</v>
      </c>
      <c r="AD128" s="94">
        <v>2</v>
      </c>
      <c r="AE128" s="94">
        <v>1</v>
      </c>
      <c r="AF128" s="94">
        <v>1</v>
      </c>
      <c r="AG128" s="94">
        <v>1</v>
      </c>
      <c r="AH128" s="94">
        <v>9</v>
      </c>
      <c r="AI128" s="94">
        <v>7</v>
      </c>
      <c r="AJ128" s="94">
        <v>0</v>
      </c>
      <c r="AK128" s="94">
        <v>0</v>
      </c>
      <c r="AL128" s="94">
        <v>5</v>
      </c>
      <c r="AM128" s="94">
        <v>1</v>
      </c>
      <c r="AN128" s="94">
        <v>0</v>
      </c>
      <c r="AO128" s="94">
        <v>0</v>
      </c>
      <c r="AP128" s="191">
        <f t="shared" si="91"/>
        <v>35</v>
      </c>
      <c r="AQ128" s="194">
        <f t="shared" si="91"/>
        <v>20</v>
      </c>
      <c r="AR128" s="45"/>
      <c r="AS128" s="144" t="s">
        <v>265</v>
      </c>
      <c r="AT128" s="94">
        <v>6</v>
      </c>
      <c r="AU128" s="94">
        <v>3</v>
      </c>
      <c r="AV128" s="94">
        <v>0</v>
      </c>
      <c r="AW128" s="94">
        <v>1</v>
      </c>
      <c r="AX128" s="94">
        <v>4</v>
      </c>
      <c r="AY128" s="94">
        <v>4</v>
      </c>
      <c r="AZ128" s="94">
        <v>0</v>
      </c>
      <c r="BA128" s="94">
        <v>2</v>
      </c>
      <c r="BB128" s="94">
        <v>0</v>
      </c>
      <c r="BC128" s="94">
        <f>AT128+AU128+AV128+AW128+AX128+AY128+AZ128+BA128+BB128</f>
        <v>20</v>
      </c>
      <c r="BD128" s="94">
        <v>20</v>
      </c>
      <c r="BE128" s="94">
        <v>4</v>
      </c>
      <c r="BF128" s="159">
        <v>5</v>
      </c>
      <c r="BG128" s="45"/>
      <c r="BH128" s="142" t="s">
        <v>265</v>
      </c>
      <c r="BI128" s="55">
        <v>35</v>
      </c>
      <c r="BJ128" s="55">
        <v>9</v>
      </c>
      <c r="BK128" s="55">
        <v>6</v>
      </c>
      <c r="BL128" s="143">
        <v>3</v>
      </c>
      <c r="BM128" s="49"/>
    </row>
    <row r="129" spans="1:65" ht="12" customHeight="1">
      <c r="A129" s="40" t="s">
        <v>170</v>
      </c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191"/>
      <c r="U129" s="191"/>
      <c r="V129" s="45"/>
      <c r="W129" s="145" t="s">
        <v>170</v>
      </c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191"/>
      <c r="AQ129" s="194"/>
      <c r="AR129" s="45"/>
      <c r="AS129" s="145" t="s">
        <v>170</v>
      </c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159"/>
      <c r="BG129" s="45"/>
      <c r="BH129" s="131" t="s">
        <v>170</v>
      </c>
      <c r="BI129" s="20"/>
      <c r="BJ129" s="20"/>
      <c r="BK129" s="20"/>
      <c r="BL129" s="167"/>
      <c r="BM129" s="49"/>
    </row>
    <row r="130" spans="1:65" ht="12" customHeight="1">
      <c r="A130" s="20" t="s">
        <v>266</v>
      </c>
      <c r="B130" s="94">
        <v>0</v>
      </c>
      <c r="C130" s="94">
        <v>0</v>
      </c>
      <c r="D130" s="94">
        <v>0</v>
      </c>
      <c r="E130" s="94">
        <v>0</v>
      </c>
      <c r="F130" s="94">
        <v>0</v>
      </c>
      <c r="G130" s="94">
        <v>0</v>
      </c>
      <c r="H130" s="94">
        <v>0</v>
      </c>
      <c r="I130" s="94">
        <v>0</v>
      </c>
      <c r="J130" s="94">
        <v>0</v>
      </c>
      <c r="K130" s="94">
        <v>0</v>
      </c>
      <c r="L130" s="94">
        <v>0</v>
      </c>
      <c r="M130" s="94">
        <v>0</v>
      </c>
      <c r="N130" s="94">
        <v>0</v>
      </c>
      <c r="O130" s="94">
        <v>0</v>
      </c>
      <c r="P130" s="94">
        <v>0</v>
      </c>
      <c r="Q130" s="94">
        <v>0</v>
      </c>
      <c r="R130" s="94">
        <v>0</v>
      </c>
      <c r="S130" s="94">
        <v>0</v>
      </c>
      <c r="T130" s="191">
        <v>0</v>
      </c>
      <c r="U130" s="191">
        <v>0</v>
      </c>
      <c r="V130" s="45"/>
      <c r="W130" s="144" t="s">
        <v>266</v>
      </c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191"/>
      <c r="AQ130" s="194"/>
      <c r="AR130" s="45"/>
      <c r="AS130" s="144" t="s">
        <v>266</v>
      </c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159"/>
      <c r="BG130" s="45"/>
      <c r="BH130" s="142" t="s">
        <v>266</v>
      </c>
      <c r="BI130" s="55">
        <v>0</v>
      </c>
      <c r="BJ130" s="55">
        <v>0</v>
      </c>
      <c r="BK130" s="55">
        <v>0</v>
      </c>
      <c r="BL130" s="143">
        <v>0</v>
      </c>
      <c r="BM130" s="49"/>
    </row>
    <row r="131" spans="1:65" ht="12" customHeight="1">
      <c r="A131" s="20" t="s">
        <v>267</v>
      </c>
      <c r="B131" s="94">
        <v>419</v>
      </c>
      <c r="C131" s="94">
        <v>217</v>
      </c>
      <c r="D131" s="94">
        <v>168</v>
      </c>
      <c r="E131" s="94">
        <v>93</v>
      </c>
      <c r="F131" s="94">
        <v>0</v>
      </c>
      <c r="G131" s="94">
        <v>0</v>
      </c>
      <c r="H131" s="94">
        <v>54</v>
      </c>
      <c r="I131" s="94">
        <v>19</v>
      </c>
      <c r="J131" s="94">
        <v>12</v>
      </c>
      <c r="K131" s="94">
        <v>2</v>
      </c>
      <c r="L131" s="94">
        <v>125</v>
      </c>
      <c r="M131" s="94">
        <v>58</v>
      </c>
      <c r="N131" s="94">
        <v>0</v>
      </c>
      <c r="O131" s="94">
        <v>0</v>
      </c>
      <c r="P131" s="94">
        <v>60</v>
      </c>
      <c r="Q131" s="94">
        <v>36</v>
      </c>
      <c r="R131" s="94">
        <v>12</v>
      </c>
      <c r="S131" s="94">
        <v>2</v>
      </c>
      <c r="T131" s="191">
        <f>+R131+P131+N131+L131+J131+H131+F131+D131+B131</f>
        <v>850</v>
      </c>
      <c r="U131" s="191">
        <f>+S131+Q131+O131+M131+K131+I131+G131+E131+C131</f>
        <v>427</v>
      </c>
      <c r="V131" s="45"/>
      <c r="W131" s="144" t="s">
        <v>267</v>
      </c>
      <c r="X131" s="94">
        <v>8</v>
      </c>
      <c r="Y131" s="94">
        <v>1</v>
      </c>
      <c r="Z131" s="94">
        <v>3</v>
      </c>
      <c r="AA131" s="94">
        <v>1</v>
      </c>
      <c r="AB131" s="94">
        <v>0</v>
      </c>
      <c r="AC131" s="94">
        <v>0</v>
      </c>
      <c r="AD131" s="94">
        <v>3</v>
      </c>
      <c r="AE131" s="94">
        <v>3</v>
      </c>
      <c r="AF131" s="94">
        <v>0</v>
      </c>
      <c r="AG131" s="94">
        <v>0</v>
      </c>
      <c r="AH131" s="94">
        <v>14</v>
      </c>
      <c r="AI131" s="94">
        <v>8</v>
      </c>
      <c r="AJ131" s="94">
        <v>0</v>
      </c>
      <c r="AK131" s="94">
        <v>0</v>
      </c>
      <c r="AL131" s="94">
        <v>6</v>
      </c>
      <c r="AM131" s="94">
        <v>2</v>
      </c>
      <c r="AN131" s="94">
        <v>3</v>
      </c>
      <c r="AO131" s="94">
        <v>0</v>
      </c>
      <c r="AP131" s="191">
        <f>+AN131+AL131+AJ131+AH131+AF131+AD131+AB131+Z131+X131</f>
        <v>37</v>
      </c>
      <c r="AQ131" s="194">
        <f>+AO131+AM131+AK131+AI131+AG131+AE131+AC131+AA131+Y131</f>
        <v>15</v>
      </c>
      <c r="AR131" s="45"/>
      <c r="AS131" s="144" t="s">
        <v>267</v>
      </c>
      <c r="AT131" s="94">
        <v>8</v>
      </c>
      <c r="AU131" s="94">
        <v>5</v>
      </c>
      <c r="AV131" s="94">
        <v>0</v>
      </c>
      <c r="AW131" s="94">
        <v>1</v>
      </c>
      <c r="AX131" s="94">
        <v>1</v>
      </c>
      <c r="AY131" s="94">
        <v>3</v>
      </c>
      <c r="AZ131" s="94">
        <v>0</v>
      </c>
      <c r="BA131" s="94">
        <v>1</v>
      </c>
      <c r="BB131" s="94">
        <v>1</v>
      </c>
      <c r="BC131" s="94">
        <f>AT131+AU131+AV131+AW131+AX131+AY131+AZ131+BA131+BB131</f>
        <v>20</v>
      </c>
      <c r="BD131" s="94">
        <v>16</v>
      </c>
      <c r="BE131" s="94">
        <v>4</v>
      </c>
      <c r="BF131" s="159">
        <v>6</v>
      </c>
      <c r="BG131" s="45"/>
      <c r="BH131" s="142" t="s">
        <v>267</v>
      </c>
      <c r="BI131" s="55">
        <v>0</v>
      </c>
      <c r="BJ131" s="55">
        <v>0</v>
      </c>
      <c r="BK131" s="55">
        <v>0</v>
      </c>
      <c r="BL131" s="143">
        <v>0</v>
      </c>
      <c r="BM131" s="49"/>
    </row>
    <row r="132" spans="1:65" ht="12" customHeight="1">
      <c r="A132" s="20" t="s">
        <v>268</v>
      </c>
      <c r="B132" s="94">
        <v>0</v>
      </c>
      <c r="C132" s="94">
        <v>0</v>
      </c>
      <c r="D132" s="94">
        <v>0</v>
      </c>
      <c r="E132" s="94">
        <v>0</v>
      </c>
      <c r="F132" s="94">
        <v>0</v>
      </c>
      <c r="G132" s="94">
        <v>0</v>
      </c>
      <c r="H132" s="94">
        <v>0</v>
      </c>
      <c r="I132" s="94">
        <v>0</v>
      </c>
      <c r="J132" s="94">
        <v>0</v>
      </c>
      <c r="K132" s="94">
        <v>0</v>
      </c>
      <c r="L132" s="94">
        <v>0</v>
      </c>
      <c r="M132" s="94">
        <v>0</v>
      </c>
      <c r="N132" s="94">
        <v>0</v>
      </c>
      <c r="O132" s="94">
        <v>0</v>
      </c>
      <c r="P132" s="94">
        <v>0</v>
      </c>
      <c r="Q132" s="94">
        <v>0</v>
      </c>
      <c r="R132" s="94">
        <v>0</v>
      </c>
      <c r="S132" s="94">
        <v>0</v>
      </c>
      <c r="T132" s="191">
        <v>0</v>
      </c>
      <c r="U132" s="191">
        <v>0</v>
      </c>
      <c r="V132" s="45"/>
      <c r="W132" s="144" t="s">
        <v>268</v>
      </c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191"/>
      <c r="AQ132" s="194"/>
      <c r="AR132" s="45"/>
      <c r="AS132" s="144" t="s">
        <v>268</v>
      </c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159"/>
      <c r="BG132" s="45"/>
      <c r="BH132" s="142" t="s">
        <v>268</v>
      </c>
      <c r="BI132" s="55">
        <v>57</v>
      </c>
      <c r="BJ132" s="55">
        <v>18</v>
      </c>
      <c r="BK132" s="55">
        <v>11</v>
      </c>
      <c r="BL132" s="143">
        <v>0</v>
      </c>
      <c r="BM132" s="49"/>
    </row>
    <row r="133" spans="1:65" ht="12" customHeight="1">
      <c r="A133" s="40" t="s">
        <v>171</v>
      </c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191"/>
      <c r="U133" s="191"/>
      <c r="V133" s="45"/>
      <c r="W133" s="145" t="s">
        <v>171</v>
      </c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191"/>
      <c r="AQ133" s="194"/>
      <c r="AR133" s="45"/>
      <c r="AS133" s="145" t="s">
        <v>171</v>
      </c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159"/>
      <c r="BG133" s="45"/>
      <c r="BH133" s="131" t="s">
        <v>171</v>
      </c>
      <c r="BI133" s="20"/>
      <c r="BJ133" s="20"/>
      <c r="BK133" s="20"/>
      <c r="BL133" s="167"/>
      <c r="BM133" s="49"/>
    </row>
    <row r="134" spans="1:65" ht="12" customHeight="1">
      <c r="A134" s="20" t="s">
        <v>269</v>
      </c>
      <c r="B134" s="94">
        <v>798</v>
      </c>
      <c r="C134" s="94">
        <v>437</v>
      </c>
      <c r="D134" s="94">
        <v>295</v>
      </c>
      <c r="E134" s="94">
        <v>208</v>
      </c>
      <c r="F134" s="94">
        <v>0</v>
      </c>
      <c r="G134" s="94">
        <v>0</v>
      </c>
      <c r="H134" s="94">
        <v>17</v>
      </c>
      <c r="I134" s="94">
        <v>6</v>
      </c>
      <c r="J134" s="94">
        <v>307</v>
      </c>
      <c r="K134" s="94">
        <v>141</v>
      </c>
      <c r="L134" s="94">
        <v>486</v>
      </c>
      <c r="M134" s="94">
        <v>296</v>
      </c>
      <c r="N134" s="94">
        <v>0</v>
      </c>
      <c r="O134" s="94">
        <v>0</v>
      </c>
      <c r="P134" s="94">
        <v>27</v>
      </c>
      <c r="Q134" s="94">
        <v>11</v>
      </c>
      <c r="R134" s="94">
        <v>148</v>
      </c>
      <c r="S134" s="94">
        <v>54</v>
      </c>
      <c r="T134" s="191">
        <f t="shared" si="88"/>
        <v>2078</v>
      </c>
      <c r="U134" s="191">
        <f t="shared" si="88"/>
        <v>1153</v>
      </c>
      <c r="V134" s="45"/>
      <c r="W134" s="144" t="s">
        <v>269</v>
      </c>
      <c r="X134" s="94">
        <v>31</v>
      </c>
      <c r="Y134" s="94">
        <v>15</v>
      </c>
      <c r="Z134" s="94">
        <v>6</v>
      </c>
      <c r="AA134" s="94">
        <v>3</v>
      </c>
      <c r="AB134" s="94">
        <v>0</v>
      </c>
      <c r="AC134" s="94">
        <v>0</v>
      </c>
      <c r="AD134" s="94">
        <v>0</v>
      </c>
      <c r="AE134" s="94">
        <v>0</v>
      </c>
      <c r="AF134" s="94">
        <v>8</v>
      </c>
      <c r="AG134" s="94">
        <v>2</v>
      </c>
      <c r="AH134" s="94">
        <v>50</v>
      </c>
      <c r="AI134" s="94">
        <v>30</v>
      </c>
      <c r="AJ134" s="94">
        <v>0</v>
      </c>
      <c r="AK134" s="94">
        <v>0</v>
      </c>
      <c r="AL134" s="94">
        <v>2</v>
      </c>
      <c r="AM134" s="94">
        <v>2</v>
      </c>
      <c r="AN134" s="94">
        <v>8</v>
      </c>
      <c r="AO134" s="94">
        <v>3</v>
      </c>
      <c r="AP134" s="191">
        <f t="shared" si="91"/>
        <v>105</v>
      </c>
      <c r="AQ134" s="194">
        <f t="shared" si="91"/>
        <v>55</v>
      </c>
      <c r="AR134" s="45"/>
      <c r="AS134" s="144" t="s">
        <v>269</v>
      </c>
      <c r="AT134" s="94">
        <v>22</v>
      </c>
      <c r="AU134" s="94">
        <v>11</v>
      </c>
      <c r="AV134" s="94">
        <v>0</v>
      </c>
      <c r="AW134" s="94">
        <v>1</v>
      </c>
      <c r="AX134" s="94">
        <v>10</v>
      </c>
      <c r="AY134" s="94">
        <v>16</v>
      </c>
      <c r="AZ134" s="94">
        <v>0</v>
      </c>
      <c r="BA134" s="94">
        <v>4</v>
      </c>
      <c r="BB134" s="94">
        <v>10</v>
      </c>
      <c r="BC134" s="94">
        <f t="shared" si="89"/>
        <v>74</v>
      </c>
      <c r="BD134" s="94">
        <v>66</v>
      </c>
      <c r="BE134" s="94">
        <v>3</v>
      </c>
      <c r="BF134" s="159">
        <v>16</v>
      </c>
      <c r="BG134" s="45"/>
      <c r="BH134" s="142" t="s">
        <v>269</v>
      </c>
      <c r="BI134" s="55">
        <v>136</v>
      </c>
      <c r="BJ134" s="55">
        <v>56</v>
      </c>
      <c r="BK134" s="55">
        <v>17</v>
      </c>
      <c r="BL134" s="143">
        <v>9</v>
      </c>
      <c r="BM134" s="49"/>
    </row>
    <row r="135" spans="1:65" ht="12" customHeight="1">
      <c r="A135" s="20" t="s">
        <v>49</v>
      </c>
      <c r="B135" s="94">
        <v>892</v>
      </c>
      <c r="C135" s="94">
        <v>415</v>
      </c>
      <c r="D135" s="94">
        <v>376</v>
      </c>
      <c r="E135" s="94">
        <v>226</v>
      </c>
      <c r="F135" s="94">
        <v>0</v>
      </c>
      <c r="G135" s="94">
        <v>0</v>
      </c>
      <c r="H135" s="94">
        <v>140</v>
      </c>
      <c r="I135" s="94">
        <v>16</v>
      </c>
      <c r="J135" s="94">
        <v>185</v>
      </c>
      <c r="K135" s="94">
        <v>81</v>
      </c>
      <c r="L135" s="94">
        <v>541</v>
      </c>
      <c r="M135" s="94">
        <v>315</v>
      </c>
      <c r="N135" s="94">
        <v>29</v>
      </c>
      <c r="O135" s="94">
        <v>8</v>
      </c>
      <c r="P135" s="94">
        <v>72</v>
      </c>
      <c r="Q135" s="94">
        <v>21</v>
      </c>
      <c r="R135" s="94">
        <v>0</v>
      </c>
      <c r="S135" s="94">
        <v>0</v>
      </c>
      <c r="T135" s="191">
        <f t="shared" si="88"/>
        <v>2235</v>
      </c>
      <c r="U135" s="191">
        <f t="shared" si="88"/>
        <v>1082</v>
      </c>
      <c r="V135" s="45"/>
      <c r="W135" s="144" t="s">
        <v>49</v>
      </c>
      <c r="X135" s="94">
        <v>15</v>
      </c>
      <c r="Y135" s="94">
        <v>7</v>
      </c>
      <c r="Z135" s="94">
        <v>4</v>
      </c>
      <c r="AA135" s="94">
        <v>2</v>
      </c>
      <c r="AB135" s="94">
        <v>0</v>
      </c>
      <c r="AC135" s="94">
        <v>0</v>
      </c>
      <c r="AD135" s="94">
        <v>0</v>
      </c>
      <c r="AE135" s="94">
        <v>0</v>
      </c>
      <c r="AF135" s="94">
        <v>8</v>
      </c>
      <c r="AG135" s="94">
        <v>4</v>
      </c>
      <c r="AH135" s="94">
        <v>47</v>
      </c>
      <c r="AI135" s="94">
        <v>25</v>
      </c>
      <c r="AJ135" s="94">
        <v>6</v>
      </c>
      <c r="AK135" s="94">
        <v>3</v>
      </c>
      <c r="AL135" s="94">
        <v>10</v>
      </c>
      <c r="AM135" s="94">
        <v>1</v>
      </c>
      <c r="AN135" s="94">
        <v>0</v>
      </c>
      <c r="AO135" s="94">
        <v>0</v>
      </c>
      <c r="AP135" s="191">
        <f t="shared" si="91"/>
        <v>90</v>
      </c>
      <c r="AQ135" s="194">
        <f t="shared" si="91"/>
        <v>42</v>
      </c>
      <c r="AR135" s="45"/>
      <c r="AS135" s="144" t="s">
        <v>49</v>
      </c>
      <c r="AT135" s="94">
        <v>18</v>
      </c>
      <c r="AU135" s="94">
        <v>10</v>
      </c>
      <c r="AV135" s="94"/>
      <c r="AW135" s="94">
        <v>2</v>
      </c>
      <c r="AX135" s="94">
        <v>5</v>
      </c>
      <c r="AY135" s="94">
        <v>15</v>
      </c>
      <c r="AZ135" s="94">
        <v>3</v>
      </c>
      <c r="BA135" s="94">
        <v>4</v>
      </c>
      <c r="BB135" s="94">
        <v>0</v>
      </c>
      <c r="BC135" s="94">
        <f t="shared" si="89"/>
        <v>57</v>
      </c>
      <c r="BD135" s="94">
        <v>53</v>
      </c>
      <c r="BE135" s="94">
        <v>4</v>
      </c>
      <c r="BF135" s="159">
        <v>10</v>
      </c>
      <c r="BG135" s="45"/>
      <c r="BH135" s="142" t="s">
        <v>49</v>
      </c>
      <c r="BI135" s="55">
        <v>0</v>
      </c>
      <c r="BJ135" s="55">
        <v>0</v>
      </c>
      <c r="BK135" s="55">
        <v>0</v>
      </c>
      <c r="BL135" s="143">
        <v>0</v>
      </c>
      <c r="BM135" s="49"/>
    </row>
    <row r="136" spans="1:65" ht="12" customHeight="1">
      <c r="A136" s="20" t="s">
        <v>270</v>
      </c>
      <c r="B136" s="94">
        <v>496</v>
      </c>
      <c r="C136" s="94">
        <v>248</v>
      </c>
      <c r="D136" s="94">
        <v>185</v>
      </c>
      <c r="E136" s="94">
        <v>101</v>
      </c>
      <c r="F136" s="94">
        <v>0</v>
      </c>
      <c r="G136" s="94">
        <v>0</v>
      </c>
      <c r="H136" s="94">
        <v>54</v>
      </c>
      <c r="I136" s="94">
        <v>21</v>
      </c>
      <c r="J136" s="94">
        <v>107</v>
      </c>
      <c r="K136" s="94">
        <v>50</v>
      </c>
      <c r="L136" s="94">
        <v>333</v>
      </c>
      <c r="M136" s="94">
        <v>180</v>
      </c>
      <c r="N136" s="94">
        <v>0</v>
      </c>
      <c r="O136" s="94">
        <v>0</v>
      </c>
      <c r="P136" s="94">
        <v>80</v>
      </c>
      <c r="Q136" s="94">
        <v>37</v>
      </c>
      <c r="R136" s="94">
        <v>0</v>
      </c>
      <c r="S136" s="94">
        <v>0</v>
      </c>
      <c r="T136" s="191">
        <f t="shared" si="88"/>
        <v>1255</v>
      </c>
      <c r="U136" s="191">
        <f t="shared" si="88"/>
        <v>637</v>
      </c>
      <c r="V136" s="45"/>
      <c r="W136" s="144" t="s">
        <v>270</v>
      </c>
      <c r="X136" s="94">
        <v>9</v>
      </c>
      <c r="Y136" s="94">
        <v>5</v>
      </c>
      <c r="Z136" s="94">
        <v>6</v>
      </c>
      <c r="AA136" s="94">
        <v>3</v>
      </c>
      <c r="AB136" s="94">
        <v>0</v>
      </c>
      <c r="AC136" s="94">
        <v>0</v>
      </c>
      <c r="AD136" s="94">
        <v>2</v>
      </c>
      <c r="AE136" s="94">
        <v>1</v>
      </c>
      <c r="AF136" s="94">
        <v>2</v>
      </c>
      <c r="AG136" s="94">
        <v>0</v>
      </c>
      <c r="AH136" s="94">
        <v>48</v>
      </c>
      <c r="AI136" s="94">
        <v>32</v>
      </c>
      <c r="AJ136" s="94">
        <v>0</v>
      </c>
      <c r="AK136" s="94">
        <v>0</v>
      </c>
      <c r="AL136" s="94">
        <v>7</v>
      </c>
      <c r="AM136" s="94">
        <v>1</v>
      </c>
      <c r="AN136" s="94">
        <v>0</v>
      </c>
      <c r="AO136" s="94">
        <v>0</v>
      </c>
      <c r="AP136" s="191">
        <f t="shared" si="91"/>
        <v>74</v>
      </c>
      <c r="AQ136" s="194">
        <f t="shared" si="91"/>
        <v>42</v>
      </c>
      <c r="AR136" s="45"/>
      <c r="AS136" s="144" t="s">
        <v>270</v>
      </c>
      <c r="AT136" s="94">
        <v>10</v>
      </c>
      <c r="AU136" s="94">
        <v>6</v>
      </c>
      <c r="AV136" s="94">
        <v>0</v>
      </c>
      <c r="AW136" s="94">
        <v>3</v>
      </c>
      <c r="AX136" s="94">
        <v>4</v>
      </c>
      <c r="AY136" s="94">
        <v>8</v>
      </c>
      <c r="AZ136" s="94">
        <v>0</v>
      </c>
      <c r="BA136" s="94">
        <v>5</v>
      </c>
      <c r="BB136" s="94">
        <v>0</v>
      </c>
      <c r="BC136" s="94">
        <f t="shared" si="89"/>
        <v>36</v>
      </c>
      <c r="BD136" s="94">
        <v>30</v>
      </c>
      <c r="BE136" s="94">
        <v>6</v>
      </c>
      <c r="BF136" s="159">
        <v>8</v>
      </c>
      <c r="BG136" s="45"/>
      <c r="BH136" s="142" t="s">
        <v>270</v>
      </c>
      <c r="BI136" s="55">
        <v>77</v>
      </c>
      <c r="BJ136" s="55">
        <v>32</v>
      </c>
      <c r="BK136" s="55">
        <v>13</v>
      </c>
      <c r="BL136" s="143">
        <v>10</v>
      </c>
      <c r="BM136" s="49"/>
    </row>
    <row r="137" spans="1:65" ht="12" customHeight="1">
      <c r="A137" s="40" t="s">
        <v>172</v>
      </c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191"/>
      <c r="U137" s="191"/>
      <c r="V137" s="45"/>
      <c r="W137" s="145" t="s">
        <v>172</v>
      </c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191"/>
      <c r="AQ137" s="194"/>
      <c r="AR137" s="45"/>
      <c r="AS137" s="145" t="s">
        <v>172</v>
      </c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159"/>
      <c r="BG137" s="45"/>
      <c r="BH137" s="131" t="s">
        <v>172</v>
      </c>
      <c r="BI137" s="20"/>
      <c r="BJ137" s="20"/>
      <c r="BK137" s="20"/>
      <c r="BL137" s="167"/>
      <c r="BM137" s="49"/>
    </row>
    <row r="138" spans="1:65" ht="12" customHeight="1">
      <c r="A138" s="20" t="s">
        <v>271</v>
      </c>
      <c r="B138" s="94">
        <v>0</v>
      </c>
      <c r="C138" s="94">
        <v>0</v>
      </c>
      <c r="D138" s="94">
        <v>0</v>
      </c>
      <c r="E138" s="94">
        <v>0</v>
      </c>
      <c r="F138" s="94">
        <v>0</v>
      </c>
      <c r="G138" s="94">
        <v>0</v>
      </c>
      <c r="H138" s="94">
        <v>0</v>
      </c>
      <c r="I138" s="94">
        <v>0</v>
      </c>
      <c r="J138" s="94">
        <v>0</v>
      </c>
      <c r="K138" s="94">
        <v>0</v>
      </c>
      <c r="L138" s="94">
        <v>0</v>
      </c>
      <c r="M138" s="94">
        <v>0</v>
      </c>
      <c r="N138" s="94">
        <v>0</v>
      </c>
      <c r="O138" s="94">
        <v>0</v>
      </c>
      <c r="P138" s="94">
        <v>0</v>
      </c>
      <c r="Q138" s="94">
        <v>0</v>
      </c>
      <c r="R138" s="94">
        <v>0</v>
      </c>
      <c r="S138" s="94">
        <v>0</v>
      </c>
      <c r="T138" s="191">
        <v>0</v>
      </c>
      <c r="U138" s="191">
        <v>0</v>
      </c>
      <c r="V138" s="45"/>
      <c r="W138" s="144" t="s">
        <v>271</v>
      </c>
      <c r="X138" s="94">
        <v>0</v>
      </c>
      <c r="Y138" s="94">
        <v>0</v>
      </c>
      <c r="Z138" s="94">
        <v>0</v>
      </c>
      <c r="AA138" s="94">
        <v>0</v>
      </c>
      <c r="AB138" s="94">
        <v>0</v>
      </c>
      <c r="AC138" s="94">
        <v>0</v>
      </c>
      <c r="AD138" s="94">
        <v>0</v>
      </c>
      <c r="AE138" s="94">
        <v>0</v>
      </c>
      <c r="AF138" s="94">
        <v>0</v>
      </c>
      <c r="AG138" s="94">
        <v>0</v>
      </c>
      <c r="AH138" s="94">
        <v>0</v>
      </c>
      <c r="AI138" s="94">
        <v>0</v>
      </c>
      <c r="AJ138" s="94">
        <v>0</v>
      </c>
      <c r="AK138" s="94">
        <v>0</v>
      </c>
      <c r="AL138" s="94">
        <v>0</v>
      </c>
      <c r="AM138" s="94">
        <v>0</v>
      </c>
      <c r="AN138" s="94">
        <v>0</v>
      </c>
      <c r="AO138" s="94">
        <v>0</v>
      </c>
      <c r="AP138" s="191">
        <v>0</v>
      </c>
      <c r="AQ138" s="194">
        <v>0</v>
      </c>
      <c r="AR138" s="45"/>
      <c r="AS138" s="144" t="s">
        <v>271</v>
      </c>
      <c r="AT138" s="94">
        <v>0</v>
      </c>
      <c r="AU138" s="94">
        <v>0</v>
      </c>
      <c r="AV138" s="94">
        <v>0</v>
      </c>
      <c r="AW138" s="94">
        <v>0</v>
      </c>
      <c r="AX138" s="94">
        <v>0</v>
      </c>
      <c r="AY138" s="94">
        <v>0</v>
      </c>
      <c r="AZ138" s="94">
        <v>0</v>
      </c>
      <c r="BA138" s="94">
        <v>0</v>
      </c>
      <c r="BB138" s="94">
        <v>0</v>
      </c>
      <c r="BC138" s="94">
        <v>0</v>
      </c>
      <c r="BD138" s="94">
        <v>0</v>
      </c>
      <c r="BE138" s="94">
        <v>0</v>
      </c>
      <c r="BF138" s="159">
        <v>0</v>
      </c>
      <c r="BG138" s="45"/>
      <c r="BH138" s="142" t="s">
        <v>271</v>
      </c>
      <c r="BI138" s="55">
        <v>0</v>
      </c>
      <c r="BJ138" s="55">
        <v>0</v>
      </c>
      <c r="BK138" s="55">
        <v>0</v>
      </c>
      <c r="BL138" s="143">
        <v>0</v>
      </c>
      <c r="BM138" s="49"/>
    </row>
    <row r="139" spans="1:65" ht="12" customHeight="1">
      <c r="A139" s="20" t="s">
        <v>50</v>
      </c>
      <c r="B139" s="94">
        <v>0</v>
      </c>
      <c r="C139" s="94">
        <v>0</v>
      </c>
      <c r="D139" s="94">
        <v>0</v>
      </c>
      <c r="E139" s="94">
        <v>0</v>
      </c>
      <c r="F139" s="94">
        <v>0</v>
      </c>
      <c r="G139" s="94">
        <v>0</v>
      </c>
      <c r="H139" s="94">
        <v>0</v>
      </c>
      <c r="I139" s="94">
        <v>0</v>
      </c>
      <c r="J139" s="94">
        <v>0</v>
      </c>
      <c r="K139" s="94">
        <v>0</v>
      </c>
      <c r="L139" s="94">
        <v>0</v>
      </c>
      <c r="M139" s="94">
        <v>0</v>
      </c>
      <c r="N139" s="94">
        <v>0</v>
      </c>
      <c r="O139" s="94">
        <v>0</v>
      </c>
      <c r="P139" s="94">
        <v>0</v>
      </c>
      <c r="Q139" s="94">
        <v>0</v>
      </c>
      <c r="R139" s="94">
        <v>0</v>
      </c>
      <c r="S139" s="94">
        <v>0</v>
      </c>
      <c r="T139" s="191">
        <v>0</v>
      </c>
      <c r="U139" s="191">
        <v>0</v>
      </c>
      <c r="V139" s="45"/>
      <c r="W139" s="144" t="s">
        <v>50</v>
      </c>
      <c r="X139" s="94">
        <v>0</v>
      </c>
      <c r="Y139" s="94">
        <v>0</v>
      </c>
      <c r="Z139" s="94">
        <v>0</v>
      </c>
      <c r="AA139" s="94">
        <v>0</v>
      </c>
      <c r="AB139" s="94">
        <v>0</v>
      </c>
      <c r="AC139" s="94">
        <v>0</v>
      </c>
      <c r="AD139" s="94">
        <v>0</v>
      </c>
      <c r="AE139" s="94">
        <v>0</v>
      </c>
      <c r="AF139" s="94">
        <v>0</v>
      </c>
      <c r="AG139" s="94">
        <v>0</v>
      </c>
      <c r="AH139" s="94">
        <v>0</v>
      </c>
      <c r="AI139" s="94">
        <v>0</v>
      </c>
      <c r="AJ139" s="94">
        <v>0</v>
      </c>
      <c r="AK139" s="94">
        <v>0</v>
      </c>
      <c r="AL139" s="94">
        <v>0</v>
      </c>
      <c r="AM139" s="94">
        <v>0</v>
      </c>
      <c r="AN139" s="94">
        <v>0</v>
      </c>
      <c r="AO139" s="94">
        <v>0</v>
      </c>
      <c r="AP139" s="191">
        <v>0</v>
      </c>
      <c r="AQ139" s="194">
        <v>0</v>
      </c>
      <c r="AR139" s="45"/>
      <c r="AS139" s="144" t="s">
        <v>50</v>
      </c>
      <c r="AT139" s="94">
        <v>0</v>
      </c>
      <c r="AU139" s="94">
        <v>0</v>
      </c>
      <c r="AV139" s="94">
        <v>0</v>
      </c>
      <c r="AW139" s="94">
        <v>0</v>
      </c>
      <c r="AX139" s="94">
        <v>0</v>
      </c>
      <c r="AY139" s="94">
        <v>0</v>
      </c>
      <c r="AZ139" s="94">
        <v>0</v>
      </c>
      <c r="BA139" s="94">
        <v>0</v>
      </c>
      <c r="BB139" s="94">
        <v>0</v>
      </c>
      <c r="BC139" s="94">
        <v>0</v>
      </c>
      <c r="BD139" s="94">
        <v>0</v>
      </c>
      <c r="BE139" s="94">
        <v>0</v>
      </c>
      <c r="BF139" s="159">
        <v>0</v>
      </c>
      <c r="BG139" s="45"/>
      <c r="BH139" s="142" t="s">
        <v>50</v>
      </c>
      <c r="BI139" s="55">
        <v>0</v>
      </c>
      <c r="BJ139" s="55">
        <v>0</v>
      </c>
      <c r="BK139" s="55">
        <v>0</v>
      </c>
      <c r="BL139" s="143">
        <v>0</v>
      </c>
      <c r="BM139" s="49"/>
    </row>
    <row r="140" spans="1:65" ht="12" customHeight="1">
      <c r="A140" s="20" t="s">
        <v>272</v>
      </c>
      <c r="B140" s="94">
        <v>0</v>
      </c>
      <c r="C140" s="94">
        <v>0</v>
      </c>
      <c r="D140" s="94">
        <v>0</v>
      </c>
      <c r="E140" s="94">
        <v>0</v>
      </c>
      <c r="F140" s="94">
        <v>0</v>
      </c>
      <c r="G140" s="94">
        <v>0</v>
      </c>
      <c r="H140" s="94">
        <v>0</v>
      </c>
      <c r="I140" s="94">
        <v>0</v>
      </c>
      <c r="J140" s="94">
        <v>0</v>
      </c>
      <c r="K140" s="94">
        <v>0</v>
      </c>
      <c r="L140" s="94">
        <v>0</v>
      </c>
      <c r="M140" s="94">
        <v>0</v>
      </c>
      <c r="N140" s="94">
        <v>0</v>
      </c>
      <c r="O140" s="94">
        <v>0</v>
      </c>
      <c r="P140" s="94">
        <v>0</v>
      </c>
      <c r="Q140" s="94">
        <v>0</v>
      </c>
      <c r="R140" s="94">
        <v>0</v>
      </c>
      <c r="S140" s="94">
        <v>0</v>
      </c>
      <c r="T140" s="191">
        <v>0</v>
      </c>
      <c r="U140" s="191">
        <v>0</v>
      </c>
      <c r="V140" s="45"/>
      <c r="W140" s="144" t="s">
        <v>272</v>
      </c>
      <c r="X140" s="94">
        <v>0</v>
      </c>
      <c r="Y140" s="94">
        <v>0</v>
      </c>
      <c r="Z140" s="94">
        <v>0</v>
      </c>
      <c r="AA140" s="94">
        <v>0</v>
      </c>
      <c r="AB140" s="94">
        <v>0</v>
      </c>
      <c r="AC140" s="94">
        <v>0</v>
      </c>
      <c r="AD140" s="94">
        <v>0</v>
      </c>
      <c r="AE140" s="94">
        <v>0</v>
      </c>
      <c r="AF140" s="94">
        <v>0</v>
      </c>
      <c r="AG140" s="94">
        <v>0</v>
      </c>
      <c r="AH140" s="94">
        <v>0</v>
      </c>
      <c r="AI140" s="94">
        <v>0</v>
      </c>
      <c r="AJ140" s="94">
        <v>0</v>
      </c>
      <c r="AK140" s="94">
        <v>0</v>
      </c>
      <c r="AL140" s="94">
        <v>0</v>
      </c>
      <c r="AM140" s="94">
        <v>0</v>
      </c>
      <c r="AN140" s="94">
        <v>0</v>
      </c>
      <c r="AO140" s="94">
        <v>0</v>
      </c>
      <c r="AP140" s="191">
        <v>0</v>
      </c>
      <c r="AQ140" s="194">
        <v>0</v>
      </c>
      <c r="AR140" s="45"/>
      <c r="AS140" s="144" t="s">
        <v>272</v>
      </c>
      <c r="AT140" s="94">
        <v>0</v>
      </c>
      <c r="AU140" s="94">
        <v>0</v>
      </c>
      <c r="AV140" s="94">
        <v>0</v>
      </c>
      <c r="AW140" s="94">
        <v>0</v>
      </c>
      <c r="AX140" s="94">
        <v>0</v>
      </c>
      <c r="AY140" s="94">
        <v>0</v>
      </c>
      <c r="AZ140" s="94">
        <v>0</v>
      </c>
      <c r="BA140" s="94">
        <v>0</v>
      </c>
      <c r="BB140" s="94">
        <v>0</v>
      </c>
      <c r="BC140" s="94">
        <v>0</v>
      </c>
      <c r="BD140" s="94">
        <v>0</v>
      </c>
      <c r="BE140" s="94">
        <v>0</v>
      </c>
      <c r="BF140" s="159">
        <v>0</v>
      </c>
      <c r="BG140" s="45"/>
      <c r="BH140" s="142" t="s">
        <v>272</v>
      </c>
      <c r="BI140" s="55">
        <v>0</v>
      </c>
      <c r="BJ140" s="55">
        <v>0</v>
      </c>
      <c r="BK140" s="55">
        <v>0</v>
      </c>
      <c r="BL140" s="143">
        <v>0</v>
      </c>
      <c r="BM140" s="49"/>
    </row>
    <row r="141" spans="1:65" ht="12" customHeight="1">
      <c r="A141" s="20" t="s">
        <v>51</v>
      </c>
      <c r="B141" s="94">
        <v>115</v>
      </c>
      <c r="C141" s="94">
        <v>55</v>
      </c>
      <c r="D141" s="94">
        <v>58</v>
      </c>
      <c r="E141" s="94">
        <v>29</v>
      </c>
      <c r="F141" s="94">
        <v>0</v>
      </c>
      <c r="G141" s="94">
        <v>0</v>
      </c>
      <c r="H141" s="94">
        <v>0</v>
      </c>
      <c r="I141" s="94">
        <v>0</v>
      </c>
      <c r="J141" s="94">
        <v>0</v>
      </c>
      <c r="K141" s="94">
        <v>0</v>
      </c>
      <c r="L141" s="94">
        <v>56</v>
      </c>
      <c r="M141" s="94">
        <v>27</v>
      </c>
      <c r="N141" s="94">
        <v>0</v>
      </c>
      <c r="O141" s="94">
        <v>0</v>
      </c>
      <c r="P141" s="94">
        <v>11</v>
      </c>
      <c r="Q141" s="94">
        <v>6</v>
      </c>
      <c r="R141" s="94">
        <v>0</v>
      </c>
      <c r="S141" s="94">
        <v>0</v>
      </c>
      <c r="T141" s="191">
        <f>+R141+P141+N141+L141+J141+H141+F141+D141+B141</f>
        <v>240</v>
      </c>
      <c r="U141" s="191">
        <f>+S141+Q141+O141+M141+K141+I141+G141+E141+C141</f>
        <v>117</v>
      </c>
      <c r="V141" s="45"/>
      <c r="W141" s="144" t="s">
        <v>51</v>
      </c>
      <c r="X141" s="94">
        <v>0</v>
      </c>
      <c r="Y141" s="94">
        <v>0</v>
      </c>
      <c r="Z141" s="94">
        <v>0</v>
      </c>
      <c r="AA141" s="94">
        <v>0</v>
      </c>
      <c r="AB141" s="94">
        <v>0</v>
      </c>
      <c r="AC141" s="94">
        <v>0</v>
      </c>
      <c r="AD141" s="94">
        <v>0</v>
      </c>
      <c r="AE141" s="94">
        <v>0</v>
      </c>
      <c r="AF141" s="94">
        <v>0</v>
      </c>
      <c r="AG141" s="94">
        <v>0</v>
      </c>
      <c r="AH141" s="94">
        <v>3</v>
      </c>
      <c r="AI141" s="94">
        <v>2</v>
      </c>
      <c r="AJ141" s="94">
        <v>0</v>
      </c>
      <c r="AK141" s="94">
        <v>0</v>
      </c>
      <c r="AL141" s="94">
        <v>1</v>
      </c>
      <c r="AM141" s="94">
        <v>1</v>
      </c>
      <c r="AN141" s="94">
        <v>0</v>
      </c>
      <c r="AO141" s="94">
        <v>0</v>
      </c>
      <c r="AP141" s="191">
        <f>+AN141+AL141+AJ141+AH141+AF141+AD141+AB141+Z141+X141</f>
        <v>4</v>
      </c>
      <c r="AQ141" s="194">
        <f>+AO141+AM141+AK141+AI141+AG141+AE141+AC141+AA141+Y141</f>
        <v>3</v>
      </c>
      <c r="AR141" s="45"/>
      <c r="AS141" s="144" t="s">
        <v>51</v>
      </c>
      <c r="AT141" s="94">
        <v>2</v>
      </c>
      <c r="AU141" s="94">
        <v>1</v>
      </c>
      <c r="AV141" s="94">
        <v>0</v>
      </c>
      <c r="AW141" s="94">
        <v>0</v>
      </c>
      <c r="AX141" s="94">
        <v>0</v>
      </c>
      <c r="AY141" s="94">
        <v>2</v>
      </c>
      <c r="AZ141" s="94">
        <v>0</v>
      </c>
      <c r="BA141" s="94">
        <v>1</v>
      </c>
      <c r="BB141" s="94">
        <v>0</v>
      </c>
      <c r="BC141" s="94">
        <f>AT141+AU141+AV141+AW141+AX141+AY141+AZ141+BA141+BB141</f>
        <v>6</v>
      </c>
      <c r="BD141" s="94">
        <v>7</v>
      </c>
      <c r="BE141" s="94">
        <v>0</v>
      </c>
      <c r="BF141" s="159">
        <v>2</v>
      </c>
      <c r="BG141" s="45"/>
      <c r="BH141" s="142" t="s">
        <v>51</v>
      </c>
      <c r="BI141" s="55">
        <v>25</v>
      </c>
      <c r="BJ141" s="55">
        <v>10</v>
      </c>
      <c r="BK141" s="55">
        <v>6</v>
      </c>
      <c r="BL141" s="143">
        <v>3</v>
      </c>
      <c r="BM141" s="49"/>
    </row>
    <row r="142" spans="1:65" ht="12" customHeight="1" thickBot="1">
      <c r="A142" s="20" t="s">
        <v>273</v>
      </c>
      <c r="B142" s="94">
        <v>0</v>
      </c>
      <c r="C142" s="94">
        <v>0</v>
      </c>
      <c r="D142" s="94">
        <v>0</v>
      </c>
      <c r="E142" s="94">
        <v>0</v>
      </c>
      <c r="F142" s="94">
        <v>0</v>
      </c>
      <c r="G142" s="94">
        <v>0</v>
      </c>
      <c r="H142" s="94">
        <v>0</v>
      </c>
      <c r="I142" s="94">
        <v>0</v>
      </c>
      <c r="J142" s="94">
        <v>0</v>
      </c>
      <c r="K142" s="94">
        <v>0</v>
      </c>
      <c r="L142" s="94">
        <v>0</v>
      </c>
      <c r="M142" s="94">
        <v>0</v>
      </c>
      <c r="N142" s="94">
        <v>0</v>
      </c>
      <c r="O142" s="94">
        <v>0</v>
      </c>
      <c r="P142" s="94">
        <v>0</v>
      </c>
      <c r="Q142" s="94">
        <v>0</v>
      </c>
      <c r="R142" s="94">
        <v>0</v>
      </c>
      <c r="S142" s="94">
        <v>0</v>
      </c>
      <c r="T142" s="191">
        <v>0</v>
      </c>
      <c r="U142" s="191">
        <v>0</v>
      </c>
      <c r="V142" s="45"/>
      <c r="W142" s="172" t="s">
        <v>273</v>
      </c>
      <c r="X142" s="168">
        <v>0</v>
      </c>
      <c r="Y142" s="168">
        <v>0</v>
      </c>
      <c r="Z142" s="168">
        <v>0</v>
      </c>
      <c r="AA142" s="168">
        <v>0</v>
      </c>
      <c r="AB142" s="168">
        <v>0</v>
      </c>
      <c r="AC142" s="168">
        <v>0</v>
      </c>
      <c r="AD142" s="168">
        <v>0</v>
      </c>
      <c r="AE142" s="168">
        <v>0</v>
      </c>
      <c r="AF142" s="168">
        <v>0</v>
      </c>
      <c r="AG142" s="168">
        <v>0</v>
      </c>
      <c r="AH142" s="168">
        <v>0</v>
      </c>
      <c r="AI142" s="168">
        <v>0</v>
      </c>
      <c r="AJ142" s="168">
        <v>0</v>
      </c>
      <c r="AK142" s="168">
        <v>0</v>
      </c>
      <c r="AL142" s="168">
        <v>0</v>
      </c>
      <c r="AM142" s="168">
        <v>0</v>
      </c>
      <c r="AN142" s="168">
        <v>0</v>
      </c>
      <c r="AO142" s="168">
        <v>0</v>
      </c>
      <c r="AP142" s="188">
        <v>0</v>
      </c>
      <c r="AQ142" s="188">
        <v>0</v>
      </c>
      <c r="AR142" s="45"/>
      <c r="AS142" s="172" t="s">
        <v>273</v>
      </c>
      <c r="AT142" s="168">
        <v>0</v>
      </c>
      <c r="AU142" s="168">
        <v>0</v>
      </c>
      <c r="AV142" s="168">
        <v>0</v>
      </c>
      <c r="AW142" s="168">
        <v>0</v>
      </c>
      <c r="AX142" s="168">
        <v>0</v>
      </c>
      <c r="AY142" s="168">
        <v>0</v>
      </c>
      <c r="AZ142" s="168">
        <v>0</v>
      </c>
      <c r="BA142" s="168">
        <v>0</v>
      </c>
      <c r="BB142" s="168">
        <v>0</v>
      </c>
      <c r="BC142" s="168">
        <v>0</v>
      </c>
      <c r="BD142" s="168">
        <v>0</v>
      </c>
      <c r="BE142" s="168">
        <v>0</v>
      </c>
      <c r="BF142" s="169">
        <v>0</v>
      </c>
      <c r="BG142" s="45"/>
      <c r="BH142" s="146" t="s">
        <v>273</v>
      </c>
      <c r="BI142" s="149">
        <v>0</v>
      </c>
      <c r="BJ142" s="149">
        <v>0</v>
      </c>
      <c r="BK142" s="149">
        <v>0</v>
      </c>
      <c r="BL142" s="150">
        <v>0</v>
      </c>
      <c r="BM142" s="49"/>
    </row>
    <row r="143" spans="1:65" ht="12" customHeight="1">
      <c r="A143" s="478" t="s">
        <v>341</v>
      </c>
      <c r="B143" s="478"/>
      <c r="C143" s="478"/>
      <c r="D143" s="478"/>
      <c r="E143" s="478"/>
      <c r="F143" s="478"/>
      <c r="G143" s="478"/>
      <c r="H143" s="478"/>
      <c r="I143" s="478"/>
      <c r="J143" s="478"/>
      <c r="K143" s="478"/>
      <c r="L143" s="478"/>
      <c r="M143" s="478"/>
      <c r="N143" s="478"/>
      <c r="O143" s="478"/>
      <c r="P143" s="478"/>
      <c r="Q143" s="478"/>
      <c r="R143" s="478"/>
      <c r="S143" s="478"/>
      <c r="T143" s="478"/>
      <c r="U143" s="478"/>
      <c r="V143" s="49"/>
      <c r="W143" s="478" t="s">
        <v>342</v>
      </c>
      <c r="X143" s="478"/>
      <c r="Y143" s="478"/>
      <c r="Z143" s="478"/>
      <c r="AA143" s="478"/>
      <c r="AB143" s="478"/>
      <c r="AC143" s="478"/>
      <c r="AD143" s="478"/>
      <c r="AE143" s="478"/>
      <c r="AF143" s="478"/>
      <c r="AG143" s="478"/>
      <c r="AH143" s="478"/>
      <c r="AI143" s="478"/>
      <c r="AJ143" s="478"/>
      <c r="AK143" s="478"/>
      <c r="AL143" s="478"/>
      <c r="AM143" s="478"/>
      <c r="AN143" s="478"/>
      <c r="AO143" s="478"/>
      <c r="AP143" s="478"/>
      <c r="AQ143" s="478"/>
      <c r="AR143" s="49"/>
      <c r="AS143" s="478" t="s">
        <v>343</v>
      </c>
      <c r="AT143" s="478"/>
      <c r="AU143" s="478"/>
      <c r="AV143" s="478"/>
      <c r="AW143" s="478"/>
      <c r="AX143" s="478"/>
      <c r="AY143" s="478"/>
      <c r="AZ143" s="478"/>
      <c r="BA143" s="478"/>
      <c r="BB143" s="478"/>
      <c r="BC143" s="478"/>
      <c r="BD143" s="478"/>
      <c r="BE143" s="478"/>
      <c r="BF143" s="478"/>
      <c r="BG143" s="49"/>
      <c r="BH143" s="478" t="s">
        <v>329</v>
      </c>
      <c r="BI143" s="478"/>
      <c r="BJ143" s="478"/>
      <c r="BK143" s="478"/>
      <c r="BL143" s="478"/>
      <c r="BM143" s="49"/>
    </row>
    <row r="144" spans="1:65" ht="12" customHeight="1" thickBot="1">
      <c r="A144" s="487" t="s">
        <v>22</v>
      </c>
      <c r="B144" s="487"/>
      <c r="C144" s="487"/>
      <c r="D144" s="487"/>
      <c r="E144" s="487"/>
      <c r="F144" s="487"/>
      <c r="G144" s="487"/>
      <c r="H144" s="487"/>
      <c r="I144" s="487"/>
      <c r="J144" s="487"/>
      <c r="K144" s="487"/>
      <c r="L144" s="487"/>
      <c r="M144" s="487"/>
      <c r="N144" s="487"/>
      <c r="O144" s="487"/>
      <c r="P144" s="487"/>
      <c r="Q144" s="487"/>
      <c r="R144" s="487"/>
      <c r="S144" s="487"/>
      <c r="T144" s="487"/>
      <c r="U144" s="487"/>
      <c r="V144" s="49"/>
      <c r="W144" s="487" t="s">
        <v>22</v>
      </c>
      <c r="X144" s="487"/>
      <c r="Y144" s="487"/>
      <c r="Z144" s="487"/>
      <c r="AA144" s="487"/>
      <c r="AB144" s="487"/>
      <c r="AC144" s="487"/>
      <c r="AD144" s="487"/>
      <c r="AE144" s="487"/>
      <c r="AF144" s="487"/>
      <c r="AG144" s="487"/>
      <c r="AH144" s="487"/>
      <c r="AI144" s="487"/>
      <c r="AJ144" s="487"/>
      <c r="AK144" s="487"/>
      <c r="AL144" s="487"/>
      <c r="AM144" s="487"/>
      <c r="AN144" s="487"/>
      <c r="AO144" s="487"/>
      <c r="AP144" s="487"/>
      <c r="AQ144" s="487"/>
      <c r="AR144" s="49"/>
      <c r="AS144" s="487" t="s">
        <v>22</v>
      </c>
      <c r="AT144" s="487"/>
      <c r="AU144" s="487"/>
      <c r="AV144" s="487"/>
      <c r="AW144" s="487"/>
      <c r="AX144" s="487"/>
      <c r="AY144" s="487"/>
      <c r="AZ144" s="487"/>
      <c r="BA144" s="487"/>
      <c r="BB144" s="487"/>
      <c r="BC144" s="487"/>
      <c r="BD144" s="487"/>
      <c r="BE144" s="487"/>
      <c r="BF144" s="487"/>
      <c r="BG144" s="49"/>
      <c r="BH144" s="478" t="s">
        <v>22</v>
      </c>
      <c r="BI144" s="478"/>
      <c r="BJ144" s="478"/>
      <c r="BK144" s="478"/>
      <c r="BL144" s="478"/>
      <c r="BM144" s="49"/>
    </row>
    <row r="145" spans="1:65" ht="12" customHeight="1">
      <c r="A145" s="537" t="s">
        <v>137</v>
      </c>
      <c r="B145" s="538" t="s">
        <v>313</v>
      </c>
      <c r="C145" s="538"/>
      <c r="D145" s="538" t="s">
        <v>314</v>
      </c>
      <c r="E145" s="538"/>
      <c r="F145" s="538" t="s">
        <v>315</v>
      </c>
      <c r="G145" s="538"/>
      <c r="H145" s="538" t="s">
        <v>316</v>
      </c>
      <c r="I145" s="538"/>
      <c r="J145" s="539" t="s">
        <v>322</v>
      </c>
      <c r="K145" s="539"/>
      <c r="L145" s="538" t="s">
        <v>318</v>
      </c>
      <c r="M145" s="538"/>
      <c r="N145" s="538" t="s">
        <v>319</v>
      </c>
      <c r="O145" s="538"/>
      <c r="P145" s="538" t="s">
        <v>320</v>
      </c>
      <c r="Q145" s="538"/>
      <c r="R145" s="538" t="s">
        <v>321</v>
      </c>
      <c r="S145" s="538"/>
      <c r="T145" s="538" t="s">
        <v>7</v>
      </c>
      <c r="U145" s="538"/>
      <c r="V145" s="45"/>
      <c r="W145" s="508" t="s">
        <v>152</v>
      </c>
      <c r="X145" s="495" t="s">
        <v>313</v>
      </c>
      <c r="Y145" s="495"/>
      <c r="Z145" s="495" t="s">
        <v>314</v>
      </c>
      <c r="AA145" s="495"/>
      <c r="AB145" s="495" t="s">
        <v>315</v>
      </c>
      <c r="AC145" s="495"/>
      <c r="AD145" s="495" t="s">
        <v>316</v>
      </c>
      <c r="AE145" s="495"/>
      <c r="AF145" s="517" t="s">
        <v>322</v>
      </c>
      <c r="AG145" s="517"/>
      <c r="AH145" s="495" t="s">
        <v>318</v>
      </c>
      <c r="AI145" s="495"/>
      <c r="AJ145" s="495" t="s">
        <v>319</v>
      </c>
      <c r="AK145" s="495"/>
      <c r="AL145" s="495" t="s">
        <v>320</v>
      </c>
      <c r="AM145" s="495"/>
      <c r="AN145" s="495" t="s">
        <v>321</v>
      </c>
      <c r="AO145" s="495"/>
      <c r="AP145" s="495" t="s">
        <v>7</v>
      </c>
      <c r="AQ145" s="505"/>
      <c r="AR145" s="45"/>
      <c r="AS145" s="476" t="s">
        <v>137</v>
      </c>
      <c r="AT145" s="469" t="s">
        <v>203</v>
      </c>
      <c r="AU145" s="469"/>
      <c r="AV145" s="469"/>
      <c r="AW145" s="469"/>
      <c r="AX145" s="469"/>
      <c r="AY145" s="469"/>
      <c r="AZ145" s="469"/>
      <c r="BA145" s="469"/>
      <c r="BB145" s="469"/>
      <c r="BC145" s="469"/>
      <c r="BD145" s="469" t="s">
        <v>204</v>
      </c>
      <c r="BE145" s="469"/>
      <c r="BF145" s="463" t="s">
        <v>205</v>
      </c>
      <c r="BG145" s="45"/>
      <c r="BH145" s="476" t="s">
        <v>137</v>
      </c>
      <c r="BI145" s="491" t="s">
        <v>18</v>
      </c>
      <c r="BJ145" s="491"/>
      <c r="BK145" s="491" t="s">
        <v>19</v>
      </c>
      <c r="BL145" s="492"/>
      <c r="BM145" s="49"/>
    </row>
    <row r="146" spans="1:65" ht="56.25" customHeight="1">
      <c r="A146" s="537"/>
      <c r="B146" s="103" t="s">
        <v>154</v>
      </c>
      <c r="C146" s="103" t="s">
        <v>155</v>
      </c>
      <c r="D146" s="103" t="s">
        <v>154</v>
      </c>
      <c r="E146" s="103" t="s">
        <v>155</v>
      </c>
      <c r="F146" s="103" t="s">
        <v>154</v>
      </c>
      <c r="G146" s="103" t="s">
        <v>155</v>
      </c>
      <c r="H146" s="103" t="s">
        <v>154</v>
      </c>
      <c r="I146" s="103" t="s">
        <v>155</v>
      </c>
      <c r="J146" s="103" t="s">
        <v>154</v>
      </c>
      <c r="K146" s="103" t="s">
        <v>155</v>
      </c>
      <c r="L146" s="103" t="s">
        <v>154</v>
      </c>
      <c r="M146" s="103" t="s">
        <v>155</v>
      </c>
      <c r="N146" s="103" t="s">
        <v>154</v>
      </c>
      <c r="O146" s="103" t="s">
        <v>155</v>
      </c>
      <c r="P146" s="103" t="s">
        <v>154</v>
      </c>
      <c r="Q146" s="103" t="s">
        <v>155</v>
      </c>
      <c r="R146" s="103" t="s">
        <v>154</v>
      </c>
      <c r="S146" s="103" t="s">
        <v>155</v>
      </c>
      <c r="T146" s="134" t="s">
        <v>154</v>
      </c>
      <c r="U146" s="134" t="s">
        <v>155</v>
      </c>
      <c r="V146" s="45"/>
      <c r="W146" s="509"/>
      <c r="X146" s="134" t="s">
        <v>154</v>
      </c>
      <c r="Y146" s="134" t="s">
        <v>155</v>
      </c>
      <c r="Z146" s="134" t="s">
        <v>154</v>
      </c>
      <c r="AA146" s="134" t="s">
        <v>155</v>
      </c>
      <c r="AB146" s="134" t="s">
        <v>154</v>
      </c>
      <c r="AC146" s="134" t="s">
        <v>155</v>
      </c>
      <c r="AD146" s="134" t="s">
        <v>154</v>
      </c>
      <c r="AE146" s="134" t="s">
        <v>155</v>
      </c>
      <c r="AF146" s="134" t="s">
        <v>154</v>
      </c>
      <c r="AG146" s="232" t="s">
        <v>155</v>
      </c>
      <c r="AH146" s="134" t="s">
        <v>154</v>
      </c>
      <c r="AI146" s="134" t="s">
        <v>155</v>
      </c>
      <c r="AJ146" s="134" t="s">
        <v>154</v>
      </c>
      <c r="AK146" s="134" t="s">
        <v>155</v>
      </c>
      <c r="AL146" s="134" t="s">
        <v>154</v>
      </c>
      <c r="AM146" s="134" t="s">
        <v>155</v>
      </c>
      <c r="AN146" s="134" t="s">
        <v>154</v>
      </c>
      <c r="AO146" s="134" t="s">
        <v>155</v>
      </c>
      <c r="AP146" s="134" t="s">
        <v>154</v>
      </c>
      <c r="AQ146" s="9" t="s">
        <v>155</v>
      </c>
      <c r="AR146" s="45"/>
      <c r="AS146" s="477"/>
      <c r="AT146" s="227" t="s">
        <v>340</v>
      </c>
      <c r="AU146" s="227" t="s">
        <v>314</v>
      </c>
      <c r="AV146" s="227" t="s">
        <v>315</v>
      </c>
      <c r="AW146" s="227" t="s">
        <v>316</v>
      </c>
      <c r="AX146" s="227" t="s">
        <v>322</v>
      </c>
      <c r="AY146" s="227" t="s">
        <v>323</v>
      </c>
      <c r="AZ146" s="227" t="s">
        <v>324</v>
      </c>
      <c r="BA146" s="227" t="s">
        <v>325</v>
      </c>
      <c r="BB146" s="227" t="s">
        <v>326</v>
      </c>
      <c r="BC146" s="227" t="s">
        <v>7</v>
      </c>
      <c r="BD146" s="227" t="s">
        <v>465</v>
      </c>
      <c r="BE146" s="136" t="s">
        <v>453</v>
      </c>
      <c r="BF146" s="464"/>
      <c r="BG146" s="45"/>
      <c r="BH146" s="477"/>
      <c r="BI146" s="136" t="s">
        <v>20</v>
      </c>
      <c r="BJ146" s="136" t="s">
        <v>21</v>
      </c>
      <c r="BK146" s="136" t="s">
        <v>20</v>
      </c>
      <c r="BL146" s="133" t="s">
        <v>21</v>
      </c>
      <c r="BM146" s="49"/>
    </row>
    <row r="147" spans="1:65" ht="12" customHeight="1">
      <c r="A147" s="20" t="s">
        <v>173</v>
      </c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40"/>
      <c r="U147" s="40"/>
      <c r="V147" s="45"/>
      <c r="W147" s="145" t="s">
        <v>173</v>
      </c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4"/>
      <c r="AO147" s="94"/>
      <c r="AP147" s="94"/>
      <c r="AQ147" s="159"/>
      <c r="AR147" s="45"/>
      <c r="AS147" s="131" t="s">
        <v>173</v>
      </c>
      <c r="AT147" s="94"/>
      <c r="AU147" s="94"/>
      <c r="AV147" s="94"/>
      <c r="AW147" s="94"/>
      <c r="AX147" s="94"/>
      <c r="AY147" s="94"/>
      <c r="AZ147" s="94"/>
      <c r="BA147" s="94"/>
      <c r="BB147" s="94"/>
      <c r="BC147" s="94"/>
      <c r="BD147" s="94"/>
      <c r="BE147" s="94"/>
      <c r="BF147" s="159"/>
      <c r="BG147" s="45"/>
      <c r="BH147" s="131" t="s">
        <v>173</v>
      </c>
      <c r="BI147" s="20"/>
      <c r="BJ147" s="20"/>
      <c r="BK147" s="20"/>
      <c r="BL147" s="167"/>
      <c r="BM147" s="49"/>
    </row>
    <row r="148" spans="1:65" ht="12" customHeight="1">
      <c r="A148" s="20" t="s">
        <v>275</v>
      </c>
      <c r="B148" s="94">
        <v>194</v>
      </c>
      <c r="C148" s="94">
        <v>93</v>
      </c>
      <c r="D148" s="94">
        <v>92</v>
      </c>
      <c r="E148" s="94">
        <v>48</v>
      </c>
      <c r="F148" s="94">
        <v>0</v>
      </c>
      <c r="G148" s="94">
        <v>0</v>
      </c>
      <c r="H148" s="94">
        <v>23</v>
      </c>
      <c r="I148" s="94">
        <v>7</v>
      </c>
      <c r="J148" s="94">
        <v>12</v>
      </c>
      <c r="K148" s="94">
        <v>4</v>
      </c>
      <c r="L148" s="94">
        <v>148</v>
      </c>
      <c r="M148" s="94">
        <v>56</v>
      </c>
      <c r="N148" s="94">
        <v>0</v>
      </c>
      <c r="O148" s="94">
        <v>0</v>
      </c>
      <c r="P148" s="94">
        <v>12</v>
      </c>
      <c r="Q148" s="94">
        <v>4</v>
      </c>
      <c r="R148" s="94">
        <v>0</v>
      </c>
      <c r="S148" s="94">
        <v>0</v>
      </c>
      <c r="T148" s="191">
        <f>+R148+P148+N148+L148+J148+H148+F148+D148+B148</f>
        <v>481</v>
      </c>
      <c r="U148" s="191">
        <f>+S148+Q148+O148+M148+K148+I148+G148+E148+C148</f>
        <v>212</v>
      </c>
      <c r="V148" s="45"/>
      <c r="W148" s="144" t="s">
        <v>275</v>
      </c>
      <c r="X148" s="94">
        <v>2</v>
      </c>
      <c r="Y148" s="94">
        <v>0</v>
      </c>
      <c r="Z148" s="94">
        <v>20</v>
      </c>
      <c r="AA148" s="94">
        <v>9</v>
      </c>
      <c r="AB148" s="94">
        <v>0</v>
      </c>
      <c r="AC148" s="94">
        <v>0</v>
      </c>
      <c r="AD148" s="94">
        <v>1</v>
      </c>
      <c r="AE148" s="94">
        <v>0</v>
      </c>
      <c r="AF148" s="94">
        <v>0</v>
      </c>
      <c r="AG148" s="94">
        <v>0</v>
      </c>
      <c r="AH148" s="94">
        <v>75</v>
      </c>
      <c r="AI148" s="94">
        <v>28</v>
      </c>
      <c r="AJ148" s="94">
        <v>0</v>
      </c>
      <c r="AK148" s="94">
        <v>0</v>
      </c>
      <c r="AL148" s="94">
        <v>1</v>
      </c>
      <c r="AM148" s="94">
        <v>0</v>
      </c>
      <c r="AN148" s="94">
        <v>0</v>
      </c>
      <c r="AO148" s="94">
        <v>0</v>
      </c>
      <c r="AP148" s="191">
        <f>+AN148+AL148+AJ148+AH148+AF148+AD148+AB148+Z148+X148</f>
        <v>99</v>
      </c>
      <c r="AQ148" s="194">
        <f>+AO148+AM148+AK148+AI148+AG148+AE148+AC148+AA148+Y148</f>
        <v>37</v>
      </c>
      <c r="AR148" s="45"/>
      <c r="AS148" s="142" t="s">
        <v>275</v>
      </c>
      <c r="AT148" s="94">
        <v>5</v>
      </c>
      <c r="AU148" s="94">
        <v>3</v>
      </c>
      <c r="AV148" s="94">
        <v>0</v>
      </c>
      <c r="AW148" s="94">
        <v>1</v>
      </c>
      <c r="AX148" s="94">
        <v>1</v>
      </c>
      <c r="AY148" s="94">
        <v>4</v>
      </c>
      <c r="AZ148" s="94">
        <v>0</v>
      </c>
      <c r="BA148" s="94">
        <v>1</v>
      </c>
      <c r="BB148" s="94">
        <v>0</v>
      </c>
      <c r="BC148" s="94">
        <f>AT148+AU148+AV148+AW148+AX148+AY148+AZ148+BA148+BB148</f>
        <v>15</v>
      </c>
      <c r="BD148" s="94">
        <v>13</v>
      </c>
      <c r="BE148" s="94">
        <v>2</v>
      </c>
      <c r="BF148" s="159">
        <v>4</v>
      </c>
      <c r="BG148" s="45"/>
      <c r="BH148" s="142" t="s">
        <v>275</v>
      </c>
      <c r="BI148" s="55">
        <v>27</v>
      </c>
      <c r="BJ148" s="55">
        <v>4</v>
      </c>
      <c r="BK148" s="55">
        <v>1</v>
      </c>
      <c r="BL148" s="143">
        <v>0</v>
      </c>
      <c r="BM148" s="49"/>
    </row>
    <row r="149" spans="1:65" ht="12" customHeight="1">
      <c r="A149" s="20" t="s">
        <v>276</v>
      </c>
      <c r="B149" s="94">
        <v>0</v>
      </c>
      <c r="C149" s="94">
        <v>0</v>
      </c>
      <c r="D149" s="94">
        <v>0</v>
      </c>
      <c r="E149" s="94">
        <v>0</v>
      </c>
      <c r="F149" s="94">
        <v>0</v>
      </c>
      <c r="G149" s="94">
        <v>0</v>
      </c>
      <c r="H149" s="94">
        <v>0</v>
      </c>
      <c r="I149" s="94">
        <v>0</v>
      </c>
      <c r="J149" s="94">
        <v>0</v>
      </c>
      <c r="K149" s="94">
        <v>0</v>
      </c>
      <c r="L149" s="94">
        <v>0</v>
      </c>
      <c r="M149" s="94">
        <v>0</v>
      </c>
      <c r="N149" s="94">
        <v>0</v>
      </c>
      <c r="O149" s="94">
        <v>0</v>
      </c>
      <c r="P149" s="94">
        <v>0</v>
      </c>
      <c r="Q149" s="94">
        <v>0</v>
      </c>
      <c r="R149" s="94">
        <v>0</v>
      </c>
      <c r="S149" s="94">
        <v>0</v>
      </c>
      <c r="T149" s="191">
        <v>0</v>
      </c>
      <c r="U149" s="191">
        <v>0</v>
      </c>
      <c r="V149" s="45"/>
      <c r="W149" s="144" t="s">
        <v>276</v>
      </c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4"/>
      <c r="AO149" s="94"/>
      <c r="AP149" s="191"/>
      <c r="AQ149" s="194"/>
      <c r="AR149" s="45"/>
      <c r="AS149" s="142" t="s">
        <v>276</v>
      </c>
      <c r="AT149" s="94"/>
      <c r="AU149" s="94"/>
      <c r="AV149" s="94"/>
      <c r="AW149" s="94"/>
      <c r="AX149" s="94"/>
      <c r="AY149" s="94"/>
      <c r="AZ149" s="94"/>
      <c r="BA149" s="94"/>
      <c r="BB149" s="94"/>
      <c r="BC149" s="94"/>
      <c r="BD149" s="94"/>
      <c r="BE149" s="94"/>
      <c r="BF149" s="159"/>
      <c r="BG149" s="45"/>
      <c r="BH149" s="142" t="s">
        <v>276</v>
      </c>
      <c r="BI149" s="55">
        <v>0</v>
      </c>
      <c r="BJ149" s="55">
        <v>0</v>
      </c>
      <c r="BK149" s="55">
        <v>0</v>
      </c>
      <c r="BL149" s="143">
        <v>0</v>
      </c>
      <c r="BM149" s="49"/>
    </row>
    <row r="150" spans="1:65" ht="12" customHeight="1">
      <c r="A150" s="20" t="s">
        <v>52</v>
      </c>
      <c r="B150" s="94">
        <v>158</v>
      </c>
      <c r="C150" s="94">
        <v>67</v>
      </c>
      <c r="D150" s="94">
        <v>37</v>
      </c>
      <c r="E150" s="94">
        <v>18</v>
      </c>
      <c r="F150" s="94">
        <v>0</v>
      </c>
      <c r="G150" s="94">
        <v>0</v>
      </c>
      <c r="H150" s="94">
        <v>15</v>
      </c>
      <c r="I150" s="94">
        <v>2</v>
      </c>
      <c r="J150" s="94">
        <v>0</v>
      </c>
      <c r="K150" s="94">
        <v>0</v>
      </c>
      <c r="L150" s="94">
        <v>40</v>
      </c>
      <c r="M150" s="94">
        <v>20</v>
      </c>
      <c r="N150" s="94">
        <v>0</v>
      </c>
      <c r="O150" s="94">
        <v>0</v>
      </c>
      <c r="P150" s="94">
        <v>11</v>
      </c>
      <c r="Q150" s="94">
        <v>4</v>
      </c>
      <c r="R150" s="94">
        <v>0</v>
      </c>
      <c r="S150" s="94">
        <v>0</v>
      </c>
      <c r="T150" s="191">
        <f t="shared" ref="T150:U152" si="92">+R150+P150+N150+L150+J150+H150+F150+D150+B150</f>
        <v>261</v>
      </c>
      <c r="U150" s="191">
        <f t="shared" si="92"/>
        <v>111</v>
      </c>
      <c r="V150" s="45"/>
      <c r="W150" s="144" t="s">
        <v>52</v>
      </c>
      <c r="X150" s="94">
        <v>3</v>
      </c>
      <c r="Y150" s="94">
        <v>1</v>
      </c>
      <c r="Z150" s="94">
        <v>1</v>
      </c>
      <c r="AA150" s="94">
        <v>1</v>
      </c>
      <c r="AB150" s="94">
        <v>0</v>
      </c>
      <c r="AC150" s="94">
        <v>0</v>
      </c>
      <c r="AD150" s="94">
        <v>0</v>
      </c>
      <c r="AE150" s="94">
        <v>0</v>
      </c>
      <c r="AF150" s="94">
        <v>0</v>
      </c>
      <c r="AG150" s="94">
        <v>0</v>
      </c>
      <c r="AH150" s="94">
        <v>7</v>
      </c>
      <c r="AI150" s="94">
        <v>2</v>
      </c>
      <c r="AJ150" s="94">
        <v>0</v>
      </c>
      <c r="AK150" s="94">
        <v>0</v>
      </c>
      <c r="AL150" s="94">
        <v>0</v>
      </c>
      <c r="AM150" s="94">
        <v>0</v>
      </c>
      <c r="AN150" s="94">
        <v>0</v>
      </c>
      <c r="AO150" s="94">
        <v>0</v>
      </c>
      <c r="AP150" s="191">
        <f t="shared" ref="AP150:AQ177" si="93">+AN150+AL150+AJ150+AH150+AF150+AD150+AB150+Z150+X150</f>
        <v>11</v>
      </c>
      <c r="AQ150" s="194">
        <f t="shared" si="93"/>
        <v>4</v>
      </c>
      <c r="AR150" s="45"/>
      <c r="AS150" s="142" t="s">
        <v>52</v>
      </c>
      <c r="AT150" s="94">
        <v>4</v>
      </c>
      <c r="AU150" s="94">
        <v>2</v>
      </c>
      <c r="AV150" s="94">
        <v>0</v>
      </c>
      <c r="AW150" s="94">
        <v>1</v>
      </c>
      <c r="AX150" s="94">
        <v>0</v>
      </c>
      <c r="AY150" s="94">
        <v>2</v>
      </c>
      <c r="AZ150" s="94">
        <v>0</v>
      </c>
      <c r="BA150" s="94">
        <v>1</v>
      </c>
      <c r="BB150" s="94">
        <v>0</v>
      </c>
      <c r="BC150" s="94">
        <f>AT150+AU150+AV150+AW150+AX150+AY150+AZ150+BA150+BB150</f>
        <v>10</v>
      </c>
      <c r="BD150" s="94">
        <v>6</v>
      </c>
      <c r="BE150" s="94">
        <v>1</v>
      </c>
      <c r="BF150" s="159">
        <v>2</v>
      </c>
      <c r="BG150" s="45"/>
      <c r="BH150" s="142" t="s">
        <v>52</v>
      </c>
      <c r="BI150" s="55">
        <v>16</v>
      </c>
      <c r="BJ150" s="55">
        <v>3</v>
      </c>
      <c r="BK150" s="55">
        <v>0</v>
      </c>
      <c r="BL150" s="143">
        <v>0</v>
      </c>
      <c r="BM150" s="49"/>
    </row>
    <row r="151" spans="1:65" ht="12" customHeight="1">
      <c r="A151" s="20" t="s">
        <v>277</v>
      </c>
      <c r="B151" s="94">
        <v>101</v>
      </c>
      <c r="C151" s="94">
        <v>59</v>
      </c>
      <c r="D151" s="94">
        <v>55</v>
      </c>
      <c r="E151" s="94">
        <v>32</v>
      </c>
      <c r="F151" s="94">
        <v>0</v>
      </c>
      <c r="G151" s="94">
        <v>0</v>
      </c>
      <c r="H151" s="94">
        <v>11</v>
      </c>
      <c r="I151" s="94">
        <v>1</v>
      </c>
      <c r="J151" s="94">
        <v>24</v>
      </c>
      <c r="K151" s="94">
        <v>10</v>
      </c>
      <c r="L151" s="94">
        <v>96</v>
      </c>
      <c r="M151" s="94">
        <v>56</v>
      </c>
      <c r="N151" s="94">
        <v>0</v>
      </c>
      <c r="O151" s="94">
        <v>0</v>
      </c>
      <c r="P151" s="94">
        <v>2</v>
      </c>
      <c r="Q151" s="94">
        <v>0</v>
      </c>
      <c r="R151" s="94">
        <v>20</v>
      </c>
      <c r="S151" s="94">
        <v>7</v>
      </c>
      <c r="T151" s="191">
        <f t="shared" si="92"/>
        <v>309</v>
      </c>
      <c r="U151" s="191">
        <f t="shared" si="92"/>
        <v>165</v>
      </c>
      <c r="V151" s="45"/>
      <c r="W151" s="144" t="s">
        <v>277</v>
      </c>
      <c r="X151" s="94">
        <v>0</v>
      </c>
      <c r="Y151" s="94">
        <v>0</v>
      </c>
      <c r="Z151" s="94">
        <v>0</v>
      </c>
      <c r="AA151" s="94">
        <v>0</v>
      </c>
      <c r="AB151" s="94">
        <v>0</v>
      </c>
      <c r="AC151" s="94">
        <v>0</v>
      </c>
      <c r="AD151" s="94">
        <v>0</v>
      </c>
      <c r="AE151" s="94">
        <v>0</v>
      </c>
      <c r="AF151" s="94">
        <v>0</v>
      </c>
      <c r="AG151" s="94">
        <v>0</v>
      </c>
      <c r="AH151" s="94">
        <v>5</v>
      </c>
      <c r="AI151" s="94">
        <v>3</v>
      </c>
      <c r="AJ151" s="94">
        <v>0</v>
      </c>
      <c r="AK151" s="94">
        <v>0</v>
      </c>
      <c r="AL151" s="94">
        <v>0</v>
      </c>
      <c r="AM151" s="94">
        <v>0</v>
      </c>
      <c r="AN151" s="94">
        <v>0</v>
      </c>
      <c r="AO151" s="94">
        <v>0</v>
      </c>
      <c r="AP151" s="191">
        <f t="shared" si="93"/>
        <v>5</v>
      </c>
      <c r="AQ151" s="194">
        <f t="shared" si="93"/>
        <v>3</v>
      </c>
      <c r="AR151" s="45"/>
      <c r="AS151" s="142" t="s">
        <v>277</v>
      </c>
      <c r="AT151" s="94">
        <v>2</v>
      </c>
      <c r="AU151" s="94">
        <v>2</v>
      </c>
      <c r="AV151" s="94">
        <v>0</v>
      </c>
      <c r="AW151" s="94">
        <v>1</v>
      </c>
      <c r="AX151" s="94">
        <v>1</v>
      </c>
      <c r="AY151" s="94">
        <v>2</v>
      </c>
      <c r="AZ151" s="94">
        <v>0</v>
      </c>
      <c r="BA151" s="94">
        <v>1</v>
      </c>
      <c r="BB151" s="94">
        <v>1</v>
      </c>
      <c r="BC151" s="94">
        <f>AT151+AU151+AV151+AW151+AX151+AY151+AZ151+BA151+BB151</f>
        <v>10</v>
      </c>
      <c r="BD151" s="94">
        <v>10</v>
      </c>
      <c r="BE151" s="94">
        <v>0</v>
      </c>
      <c r="BF151" s="159">
        <v>2</v>
      </c>
      <c r="BG151" s="45"/>
      <c r="BH151" s="142" t="s">
        <v>277</v>
      </c>
      <c r="BI151" s="55">
        <v>12</v>
      </c>
      <c r="BJ151" s="55">
        <v>2</v>
      </c>
      <c r="BK151" s="55">
        <v>1</v>
      </c>
      <c r="BL151" s="143">
        <v>1</v>
      </c>
      <c r="BM151" s="49"/>
    </row>
    <row r="152" spans="1:65" ht="12" customHeight="1">
      <c r="A152" s="20" t="s">
        <v>53</v>
      </c>
      <c r="B152" s="94">
        <v>394</v>
      </c>
      <c r="C152" s="94">
        <v>209</v>
      </c>
      <c r="D152" s="94">
        <v>302</v>
      </c>
      <c r="E152" s="94">
        <v>175</v>
      </c>
      <c r="F152" s="94">
        <v>0</v>
      </c>
      <c r="G152" s="94">
        <v>0</v>
      </c>
      <c r="H152" s="94">
        <v>0</v>
      </c>
      <c r="I152" s="94">
        <v>0</v>
      </c>
      <c r="J152" s="94">
        <v>116</v>
      </c>
      <c r="K152" s="94">
        <v>29</v>
      </c>
      <c r="L152" s="94">
        <v>329</v>
      </c>
      <c r="M152" s="94">
        <v>168</v>
      </c>
      <c r="N152" s="94">
        <v>0</v>
      </c>
      <c r="O152" s="94">
        <v>0</v>
      </c>
      <c r="P152" s="94">
        <v>13</v>
      </c>
      <c r="Q152" s="94">
        <v>6</v>
      </c>
      <c r="R152" s="94">
        <v>47</v>
      </c>
      <c r="S152" s="94">
        <v>22</v>
      </c>
      <c r="T152" s="191">
        <f t="shared" si="92"/>
        <v>1201</v>
      </c>
      <c r="U152" s="191">
        <f t="shared" si="92"/>
        <v>609</v>
      </c>
      <c r="V152" s="45"/>
      <c r="W152" s="144" t="s">
        <v>53</v>
      </c>
      <c r="X152" s="94">
        <v>4</v>
      </c>
      <c r="Y152" s="94">
        <v>3</v>
      </c>
      <c r="Z152" s="94">
        <v>4</v>
      </c>
      <c r="AA152" s="94">
        <v>0</v>
      </c>
      <c r="AB152" s="94">
        <v>0</v>
      </c>
      <c r="AC152" s="94">
        <v>0</v>
      </c>
      <c r="AD152" s="94">
        <v>0</v>
      </c>
      <c r="AE152" s="94">
        <v>0</v>
      </c>
      <c r="AF152" s="94">
        <v>0</v>
      </c>
      <c r="AG152" s="94">
        <v>0</v>
      </c>
      <c r="AH152" s="94">
        <v>51</v>
      </c>
      <c r="AI152" s="94">
        <v>24</v>
      </c>
      <c r="AJ152" s="94">
        <v>0</v>
      </c>
      <c r="AK152" s="94">
        <v>0</v>
      </c>
      <c r="AL152" s="94">
        <v>2</v>
      </c>
      <c r="AM152" s="94">
        <v>2</v>
      </c>
      <c r="AN152" s="94">
        <v>0</v>
      </c>
      <c r="AO152" s="94">
        <v>0</v>
      </c>
      <c r="AP152" s="191">
        <f t="shared" si="93"/>
        <v>61</v>
      </c>
      <c r="AQ152" s="194">
        <f t="shared" si="93"/>
        <v>29</v>
      </c>
      <c r="AR152" s="45"/>
      <c r="AS152" s="142" t="s">
        <v>53</v>
      </c>
      <c r="AT152" s="94">
        <v>8</v>
      </c>
      <c r="AU152" s="94">
        <v>7</v>
      </c>
      <c r="AV152" s="94">
        <v>0</v>
      </c>
      <c r="AW152" s="94">
        <v>0</v>
      </c>
      <c r="AX152" s="94">
        <v>3</v>
      </c>
      <c r="AY152" s="94">
        <v>6</v>
      </c>
      <c r="AZ152" s="94">
        <v>0</v>
      </c>
      <c r="BA152" s="94">
        <v>1</v>
      </c>
      <c r="BB152" s="94">
        <v>1</v>
      </c>
      <c r="BC152" s="94">
        <f>AT152+AU152+AV152+AW152+AX152+AY152+AZ152+BA152+BB152</f>
        <v>26</v>
      </c>
      <c r="BD152" s="94">
        <v>26</v>
      </c>
      <c r="BE152" s="94">
        <v>64</v>
      </c>
      <c r="BF152" s="159">
        <v>5</v>
      </c>
      <c r="BG152" s="45"/>
      <c r="BH152" s="142" t="s">
        <v>53</v>
      </c>
      <c r="BI152" s="55">
        <v>27</v>
      </c>
      <c r="BJ152" s="55">
        <v>11</v>
      </c>
      <c r="BK152" s="55">
        <v>4</v>
      </c>
      <c r="BL152" s="143">
        <v>3</v>
      </c>
      <c r="BM152" s="49"/>
    </row>
    <row r="153" spans="1:65" ht="12" customHeight="1">
      <c r="A153" s="20" t="s">
        <v>174</v>
      </c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191"/>
      <c r="U153" s="191"/>
      <c r="V153" s="45"/>
      <c r="W153" s="145" t="s">
        <v>174</v>
      </c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  <c r="AP153" s="191"/>
      <c r="AQ153" s="194"/>
      <c r="AR153" s="45"/>
      <c r="AS153" s="131" t="s">
        <v>174</v>
      </c>
      <c r="AT153" s="94"/>
      <c r="AU153" s="94"/>
      <c r="AV153" s="94"/>
      <c r="AW153" s="94"/>
      <c r="AX153" s="94"/>
      <c r="AY153" s="94"/>
      <c r="AZ153" s="94"/>
      <c r="BA153" s="94"/>
      <c r="BB153" s="94"/>
      <c r="BC153" s="94"/>
      <c r="BD153" s="94"/>
      <c r="BE153" s="94"/>
      <c r="BF153" s="159"/>
      <c r="BG153" s="45"/>
      <c r="BH153" s="131" t="s">
        <v>174</v>
      </c>
      <c r="BI153" s="20"/>
      <c r="BJ153" s="20"/>
      <c r="BK153" s="20"/>
      <c r="BL153" s="167"/>
      <c r="BM153" s="49"/>
    </row>
    <row r="154" spans="1:65" ht="12" customHeight="1">
      <c r="A154" s="20" t="s">
        <v>278</v>
      </c>
      <c r="B154" s="94">
        <v>1001</v>
      </c>
      <c r="C154" s="94">
        <v>469</v>
      </c>
      <c r="D154" s="94">
        <v>510</v>
      </c>
      <c r="E154" s="94">
        <v>246</v>
      </c>
      <c r="F154" s="94">
        <v>0</v>
      </c>
      <c r="G154" s="94">
        <v>0</v>
      </c>
      <c r="H154" s="94">
        <v>104</v>
      </c>
      <c r="I154" s="94">
        <v>28</v>
      </c>
      <c r="J154" s="94">
        <v>0</v>
      </c>
      <c r="K154" s="94">
        <v>0</v>
      </c>
      <c r="L154" s="94">
        <v>644</v>
      </c>
      <c r="M154" s="94">
        <v>269</v>
      </c>
      <c r="N154" s="94">
        <v>0</v>
      </c>
      <c r="O154" s="94">
        <v>0</v>
      </c>
      <c r="P154" s="94">
        <v>99</v>
      </c>
      <c r="Q154" s="94">
        <v>23</v>
      </c>
      <c r="R154" s="94">
        <v>0</v>
      </c>
      <c r="S154" s="94">
        <v>0</v>
      </c>
      <c r="T154" s="191">
        <f t="shared" ref="T154:U157" si="94">+R154+P154+N154+L154+J154+H154+F154+D154+B154</f>
        <v>2358</v>
      </c>
      <c r="U154" s="191">
        <f t="shared" si="94"/>
        <v>1035</v>
      </c>
      <c r="V154" s="45"/>
      <c r="W154" s="144" t="s">
        <v>278</v>
      </c>
      <c r="X154" s="94">
        <v>51</v>
      </c>
      <c r="Y154" s="94">
        <v>23</v>
      </c>
      <c r="Z154" s="94">
        <v>42</v>
      </c>
      <c r="AA154" s="94">
        <v>22</v>
      </c>
      <c r="AB154" s="94">
        <v>0</v>
      </c>
      <c r="AC154" s="94">
        <v>0</v>
      </c>
      <c r="AD154" s="94">
        <v>6</v>
      </c>
      <c r="AE154" s="94">
        <v>3</v>
      </c>
      <c r="AF154" s="94">
        <v>0</v>
      </c>
      <c r="AG154" s="94">
        <v>0</v>
      </c>
      <c r="AH154" s="94">
        <v>122</v>
      </c>
      <c r="AI154" s="94">
        <v>53</v>
      </c>
      <c r="AJ154" s="94">
        <v>0</v>
      </c>
      <c r="AK154" s="94">
        <v>0</v>
      </c>
      <c r="AL154" s="94">
        <v>23</v>
      </c>
      <c r="AM154" s="94">
        <v>4</v>
      </c>
      <c r="AN154" s="94">
        <v>0</v>
      </c>
      <c r="AO154" s="94">
        <v>0</v>
      </c>
      <c r="AP154" s="191">
        <f t="shared" si="93"/>
        <v>244</v>
      </c>
      <c r="AQ154" s="194">
        <f t="shared" si="93"/>
        <v>105</v>
      </c>
      <c r="AR154" s="45"/>
      <c r="AS154" s="142" t="s">
        <v>278</v>
      </c>
      <c r="AT154" s="94">
        <v>12</v>
      </c>
      <c r="AU154" s="94">
        <v>8</v>
      </c>
      <c r="AV154" s="94">
        <v>0</v>
      </c>
      <c r="AW154" s="94">
        <v>4</v>
      </c>
      <c r="AX154" s="94">
        <v>0</v>
      </c>
      <c r="AY154" s="94">
        <v>8</v>
      </c>
      <c r="AZ154" s="94">
        <v>0</v>
      </c>
      <c r="BA154" s="94">
        <v>3</v>
      </c>
      <c r="BB154" s="94">
        <v>0</v>
      </c>
      <c r="BC154" s="94">
        <f>AT154+AU154+AV154+AW154+AX154+AY154+AZ154+BA154+BB154</f>
        <v>35</v>
      </c>
      <c r="BD154" s="94">
        <v>35</v>
      </c>
      <c r="BE154" s="94">
        <v>12</v>
      </c>
      <c r="BF154" s="159">
        <v>8</v>
      </c>
      <c r="BG154" s="45"/>
      <c r="BH154" s="142" t="s">
        <v>278</v>
      </c>
      <c r="BI154" s="55">
        <v>58</v>
      </c>
      <c r="BJ154" s="55">
        <v>2</v>
      </c>
      <c r="BK154" s="55">
        <v>4</v>
      </c>
      <c r="BL154" s="143">
        <v>1</v>
      </c>
      <c r="BM154" s="49"/>
    </row>
    <row r="155" spans="1:65" ht="12" customHeight="1">
      <c r="A155" s="20" t="s">
        <v>54</v>
      </c>
      <c r="B155" s="94">
        <v>491</v>
      </c>
      <c r="C155" s="94">
        <v>195</v>
      </c>
      <c r="D155" s="94">
        <v>188</v>
      </c>
      <c r="E155" s="94">
        <v>86</v>
      </c>
      <c r="F155" s="94">
        <v>0</v>
      </c>
      <c r="G155" s="94">
        <v>0</v>
      </c>
      <c r="H155" s="94">
        <v>125</v>
      </c>
      <c r="I155" s="94">
        <v>33</v>
      </c>
      <c r="J155" s="94">
        <v>0</v>
      </c>
      <c r="K155" s="94">
        <v>0</v>
      </c>
      <c r="L155" s="94">
        <v>372</v>
      </c>
      <c r="M155" s="94">
        <v>168</v>
      </c>
      <c r="N155" s="94">
        <v>0</v>
      </c>
      <c r="O155" s="94">
        <v>0</v>
      </c>
      <c r="P155" s="94">
        <v>52</v>
      </c>
      <c r="Q155" s="94">
        <v>13</v>
      </c>
      <c r="R155" s="94">
        <v>0</v>
      </c>
      <c r="S155" s="94">
        <v>0</v>
      </c>
      <c r="T155" s="191">
        <f t="shared" si="94"/>
        <v>1228</v>
      </c>
      <c r="U155" s="191">
        <f t="shared" si="94"/>
        <v>495</v>
      </c>
      <c r="V155" s="45"/>
      <c r="W155" s="144" t="s">
        <v>54</v>
      </c>
      <c r="X155" s="94">
        <v>1</v>
      </c>
      <c r="Y155" s="94">
        <v>0</v>
      </c>
      <c r="Z155" s="94">
        <v>0</v>
      </c>
      <c r="AA155" s="94">
        <v>0</v>
      </c>
      <c r="AB155" s="94">
        <v>0</v>
      </c>
      <c r="AC155" s="94">
        <v>0</v>
      </c>
      <c r="AD155" s="94">
        <v>0</v>
      </c>
      <c r="AE155" s="94">
        <v>0</v>
      </c>
      <c r="AF155" s="94">
        <v>0</v>
      </c>
      <c r="AG155" s="94">
        <v>0</v>
      </c>
      <c r="AH155" s="94">
        <v>28</v>
      </c>
      <c r="AI155" s="94">
        <v>11</v>
      </c>
      <c r="AJ155" s="94">
        <v>0</v>
      </c>
      <c r="AK155" s="94">
        <v>0</v>
      </c>
      <c r="AL155" s="94">
        <v>9</v>
      </c>
      <c r="AM155" s="94">
        <v>1</v>
      </c>
      <c r="AN155" s="94">
        <v>0</v>
      </c>
      <c r="AO155" s="94">
        <v>0</v>
      </c>
      <c r="AP155" s="191">
        <f t="shared" si="93"/>
        <v>38</v>
      </c>
      <c r="AQ155" s="194">
        <f t="shared" si="93"/>
        <v>12</v>
      </c>
      <c r="AR155" s="45"/>
      <c r="AS155" s="142" t="s">
        <v>54</v>
      </c>
      <c r="AT155" s="94">
        <v>8</v>
      </c>
      <c r="AU155" s="94">
        <v>4</v>
      </c>
      <c r="AV155" s="94">
        <v>0</v>
      </c>
      <c r="AW155" s="94">
        <v>3</v>
      </c>
      <c r="AX155" s="94">
        <v>0</v>
      </c>
      <c r="AY155" s="94">
        <v>6</v>
      </c>
      <c r="AZ155" s="94">
        <v>0</v>
      </c>
      <c r="BA155" s="94">
        <v>3</v>
      </c>
      <c r="BB155" s="94">
        <v>0</v>
      </c>
      <c r="BC155" s="94">
        <f>AT155+AU155+AV155+AW155+AX155+AY155+AZ155+BA155+BB155</f>
        <v>24</v>
      </c>
      <c r="BD155" s="94">
        <v>24</v>
      </c>
      <c r="BE155" s="94">
        <v>0</v>
      </c>
      <c r="BF155" s="159">
        <v>5</v>
      </c>
      <c r="BG155" s="45"/>
      <c r="BH155" s="142" t="s">
        <v>54</v>
      </c>
      <c r="BI155" s="55">
        <v>36</v>
      </c>
      <c r="BJ155" s="55">
        <v>8</v>
      </c>
      <c r="BK155" s="55">
        <v>6</v>
      </c>
      <c r="BL155" s="143">
        <v>2</v>
      </c>
      <c r="BM155" s="49"/>
    </row>
    <row r="156" spans="1:65" ht="12" customHeight="1">
      <c r="A156" s="20" t="s">
        <v>279</v>
      </c>
      <c r="B156" s="94">
        <v>1766</v>
      </c>
      <c r="C156" s="94">
        <v>817</v>
      </c>
      <c r="D156" s="94">
        <v>527</v>
      </c>
      <c r="E156" s="94">
        <v>282</v>
      </c>
      <c r="F156" s="94">
        <v>0</v>
      </c>
      <c r="G156" s="94">
        <v>0</v>
      </c>
      <c r="H156" s="94">
        <v>418</v>
      </c>
      <c r="I156" s="94">
        <v>162</v>
      </c>
      <c r="J156" s="94">
        <v>135</v>
      </c>
      <c r="K156" s="94">
        <v>44</v>
      </c>
      <c r="L156" s="94">
        <v>1406</v>
      </c>
      <c r="M156" s="94">
        <v>626</v>
      </c>
      <c r="N156" s="94">
        <v>12</v>
      </c>
      <c r="O156" s="94">
        <v>1</v>
      </c>
      <c r="P156" s="94">
        <v>170</v>
      </c>
      <c r="Q156" s="94">
        <v>54</v>
      </c>
      <c r="R156" s="94">
        <v>0</v>
      </c>
      <c r="S156" s="94">
        <v>0</v>
      </c>
      <c r="T156" s="191">
        <f t="shared" si="94"/>
        <v>4434</v>
      </c>
      <c r="U156" s="191">
        <f t="shared" si="94"/>
        <v>1986</v>
      </c>
      <c r="V156" s="45"/>
      <c r="W156" s="144" t="s">
        <v>279</v>
      </c>
      <c r="X156" s="94">
        <v>38</v>
      </c>
      <c r="Y156" s="94">
        <v>19</v>
      </c>
      <c r="Z156" s="94">
        <v>20</v>
      </c>
      <c r="AA156" s="94">
        <v>12</v>
      </c>
      <c r="AB156" s="94">
        <v>0</v>
      </c>
      <c r="AC156" s="94">
        <v>0</v>
      </c>
      <c r="AD156" s="94">
        <v>14</v>
      </c>
      <c r="AE156" s="94">
        <v>8</v>
      </c>
      <c r="AF156" s="94">
        <v>0</v>
      </c>
      <c r="AG156" s="94">
        <v>0</v>
      </c>
      <c r="AH156" s="94">
        <v>206</v>
      </c>
      <c r="AI156" s="94">
        <v>72</v>
      </c>
      <c r="AJ156" s="94">
        <v>6</v>
      </c>
      <c r="AK156" s="94">
        <v>1</v>
      </c>
      <c r="AL156" s="94">
        <v>23</v>
      </c>
      <c r="AM156" s="94">
        <v>6</v>
      </c>
      <c r="AN156" s="94">
        <v>0</v>
      </c>
      <c r="AO156" s="94">
        <v>0</v>
      </c>
      <c r="AP156" s="191">
        <f t="shared" si="93"/>
        <v>307</v>
      </c>
      <c r="AQ156" s="194">
        <f t="shared" si="93"/>
        <v>118</v>
      </c>
      <c r="AR156" s="45"/>
      <c r="AS156" s="142" t="s">
        <v>279</v>
      </c>
      <c r="AT156" s="94">
        <v>19</v>
      </c>
      <c r="AU156" s="94">
        <v>12</v>
      </c>
      <c r="AV156" s="94">
        <v>0</v>
      </c>
      <c r="AW156" s="94">
        <v>8</v>
      </c>
      <c r="AX156" s="94">
        <v>2</v>
      </c>
      <c r="AY156" s="94">
        <v>16</v>
      </c>
      <c r="AZ156" s="94">
        <v>1</v>
      </c>
      <c r="BA156" s="94">
        <v>4</v>
      </c>
      <c r="BB156" s="94">
        <v>0</v>
      </c>
      <c r="BC156" s="94">
        <f>AT156+AU156+AV156+AW156+AX156+AY156+AZ156+BA156+BB156</f>
        <v>62</v>
      </c>
      <c r="BD156" s="94">
        <v>70</v>
      </c>
      <c r="BE156" s="94">
        <v>14</v>
      </c>
      <c r="BF156" s="159">
        <v>13</v>
      </c>
      <c r="BG156" s="45"/>
      <c r="BH156" s="142" t="s">
        <v>279</v>
      </c>
      <c r="BI156" s="55">
        <v>108</v>
      </c>
      <c r="BJ156" s="55">
        <v>15</v>
      </c>
      <c r="BK156" s="55">
        <v>9</v>
      </c>
      <c r="BL156" s="143">
        <v>3</v>
      </c>
      <c r="BM156" s="49"/>
    </row>
    <row r="157" spans="1:65" ht="12" customHeight="1">
      <c r="A157" s="20" t="s">
        <v>280</v>
      </c>
      <c r="B157" s="94">
        <v>581</v>
      </c>
      <c r="C157" s="94">
        <v>251</v>
      </c>
      <c r="D157" s="94">
        <v>264</v>
      </c>
      <c r="E157" s="94">
        <v>119</v>
      </c>
      <c r="F157" s="94">
        <v>0</v>
      </c>
      <c r="G157" s="94">
        <v>0</v>
      </c>
      <c r="H157" s="94">
        <v>0</v>
      </c>
      <c r="I157" s="94">
        <v>0</v>
      </c>
      <c r="J157" s="94">
        <v>64</v>
      </c>
      <c r="K157" s="94">
        <v>16</v>
      </c>
      <c r="L157" s="94">
        <v>334</v>
      </c>
      <c r="M157" s="94">
        <v>134</v>
      </c>
      <c r="N157" s="94">
        <v>0</v>
      </c>
      <c r="O157" s="94">
        <v>0</v>
      </c>
      <c r="P157" s="94">
        <v>0</v>
      </c>
      <c r="Q157" s="94">
        <v>0</v>
      </c>
      <c r="R157" s="94">
        <v>29</v>
      </c>
      <c r="S157" s="94">
        <v>10</v>
      </c>
      <c r="T157" s="191">
        <f t="shared" si="94"/>
        <v>1272</v>
      </c>
      <c r="U157" s="191">
        <f t="shared" si="94"/>
        <v>530</v>
      </c>
      <c r="V157" s="45"/>
      <c r="W157" s="144" t="s">
        <v>280</v>
      </c>
      <c r="X157" s="94">
        <v>15</v>
      </c>
      <c r="Y157" s="94">
        <v>7</v>
      </c>
      <c r="Z157" s="94">
        <v>4</v>
      </c>
      <c r="AA157" s="94">
        <v>1</v>
      </c>
      <c r="AB157" s="94">
        <v>0</v>
      </c>
      <c r="AC157" s="94">
        <v>0</v>
      </c>
      <c r="AD157" s="94">
        <v>0</v>
      </c>
      <c r="AE157" s="94">
        <v>0</v>
      </c>
      <c r="AF157" s="94">
        <v>1</v>
      </c>
      <c r="AG157" s="94">
        <v>1</v>
      </c>
      <c r="AH157" s="94">
        <v>55</v>
      </c>
      <c r="AI157" s="94">
        <v>21</v>
      </c>
      <c r="AJ157" s="94">
        <v>0</v>
      </c>
      <c r="AK157" s="94">
        <v>0</v>
      </c>
      <c r="AL157" s="94">
        <v>0</v>
      </c>
      <c r="AM157" s="94">
        <v>0</v>
      </c>
      <c r="AN157" s="94">
        <v>5</v>
      </c>
      <c r="AO157" s="94">
        <v>2</v>
      </c>
      <c r="AP157" s="191">
        <f t="shared" si="93"/>
        <v>80</v>
      </c>
      <c r="AQ157" s="194">
        <f t="shared" si="93"/>
        <v>32</v>
      </c>
      <c r="AR157" s="45"/>
      <c r="AS157" s="142" t="s">
        <v>280</v>
      </c>
      <c r="AT157" s="94">
        <v>10</v>
      </c>
      <c r="AU157" s="94">
        <v>5</v>
      </c>
      <c r="AV157" s="94">
        <v>0</v>
      </c>
      <c r="AW157" s="94">
        <v>0</v>
      </c>
      <c r="AX157" s="94">
        <v>2</v>
      </c>
      <c r="AY157" s="94">
        <v>5</v>
      </c>
      <c r="AZ157" s="94">
        <v>0</v>
      </c>
      <c r="BA157" s="94">
        <v>0</v>
      </c>
      <c r="BB157" s="94">
        <v>1</v>
      </c>
      <c r="BC157" s="94">
        <f>AT157+AU157+AV157+AW157+AX157+AY157+AZ157+BA157+BB157</f>
        <v>23</v>
      </c>
      <c r="BD157" s="94">
        <v>17</v>
      </c>
      <c r="BE157" s="94">
        <v>7</v>
      </c>
      <c r="BF157" s="159">
        <v>5</v>
      </c>
      <c r="BG157" s="45"/>
      <c r="BH157" s="142" t="s">
        <v>280</v>
      </c>
      <c r="BI157" s="55">
        <v>42</v>
      </c>
      <c r="BJ157" s="55">
        <v>4</v>
      </c>
      <c r="BK157" s="55">
        <v>6</v>
      </c>
      <c r="BL157" s="143">
        <v>1</v>
      </c>
      <c r="BM157" s="49"/>
    </row>
    <row r="158" spans="1:65" ht="12" customHeight="1">
      <c r="A158" s="20" t="s">
        <v>175</v>
      </c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191"/>
      <c r="U158" s="191"/>
      <c r="V158" s="45"/>
      <c r="W158" s="145" t="s">
        <v>175</v>
      </c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  <c r="AP158" s="191">
        <f t="shared" si="93"/>
        <v>0</v>
      </c>
      <c r="AQ158" s="194">
        <f t="shared" si="93"/>
        <v>0</v>
      </c>
      <c r="AR158" s="45"/>
      <c r="AS158" s="131" t="s">
        <v>175</v>
      </c>
      <c r="AT158" s="94"/>
      <c r="AU158" s="94"/>
      <c r="AV158" s="94"/>
      <c r="AW158" s="94"/>
      <c r="AX158" s="94"/>
      <c r="AY158" s="94"/>
      <c r="AZ158" s="94"/>
      <c r="BA158" s="94"/>
      <c r="BB158" s="94"/>
      <c r="BC158" s="94"/>
      <c r="BD158" s="94"/>
      <c r="BE158" s="94"/>
      <c r="BF158" s="159"/>
      <c r="BG158" s="45"/>
      <c r="BH158" s="131" t="s">
        <v>175</v>
      </c>
      <c r="BI158" s="20"/>
      <c r="BJ158" s="20"/>
      <c r="BK158" s="20"/>
      <c r="BL158" s="167"/>
      <c r="BM158" s="49"/>
    </row>
    <row r="159" spans="1:65" ht="12" customHeight="1">
      <c r="A159" s="20" t="s">
        <v>281</v>
      </c>
      <c r="B159" s="94">
        <v>70</v>
      </c>
      <c r="C159" s="94">
        <v>25</v>
      </c>
      <c r="D159" s="94">
        <v>0</v>
      </c>
      <c r="E159" s="94">
        <v>0</v>
      </c>
      <c r="F159" s="94">
        <v>0</v>
      </c>
      <c r="G159" s="94">
        <v>0</v>
      </c>
      <c r="H159" s="94">
        <v>0</v>
      </c>
      <c r="I159" s="94">
        <v>0</v>
      </c>
      <c r="J159" s="94">
        <v>0</v>
      </c>
      <c r="K159" s="94">
        <v>0</v>
      </c>
      <c r="L159" s="94">
        <v>0</v>
      </c>
      <c r="M159" s="94">
        <v>0</v>
      </c>
      <c r="N159" s="94">
        <v>0</v>
      </c>
      <c r="O159" s="94">
        <v>0</v>
      </c>
      <c r="P159" s="94">
        <v>0</v>
      </c>
      <c r="Q159" s="94">
        <v>0</v>
      </c>
      <c r="R159" s="94">
        <v>0</v>
      </c>
      <c r="S159" s="94">
        <v>0</v>
      </c>
      <c r="T159" s="191">
        <f t="shared" ref="T159:U165" si="95">+R159+P159+N159+L159+J159+H159+F159+D159+B159</f>
        <v>70</v>
      </c>
      <c r="U159" s="191">
        <f t="shared" si="95"/>
        <v>25</v>
      </c>
      <c r="V159" s="45"/>
      <c r="W159" s="144" t="s">
        <v>281</v>
      </c>
      <c r="X159" s="94">
        <v>0</v>
      </c>
      <c r="Y159" s="94">
        <v>0</v>
      </c>
      <c r="Z159" s="94">
        <v>0</v>
      </c>
      <c r="AA159" s="94">
        <v>0</v>
      </c>
      <c r="AB159" s="94">
        <v>0</v>
      </c>
      <c r="AC159" s="94">
        <v>0</v>
      </c>
      <c r="AD159" s="94">
        <v>0</v>
      </c>
      <c r="AE159" s="94">
        <v>0</v>
      </c>
      <c r="AF159" s="94">
        <v>0</v>
      </c>
      <c r="AG159" s="94">
        <v>0</v>
      </c>
      <c r="AH159" s="94">
        <v>0</v>
      </c>
      <c r="AI159" s="94">
        <v>0</v>
      </c>
      <c r="AJ159" s="94">
        <v>0</v>
      </c>
      <c r="AK159" s="94">
        <v>0</v>
      </c>
      <c r="AL159" s="94">
        <v>0</v>
      </c>
      <c r="AM159" s="94">
        <v>0</v>
      </c>
      <c r="AN159" s="94">
        <v>0</v>
      </c>
      <c r="AO159" s="94">
        <v>0</v>
      </c>
      <c r="AP159" s="191">
        <f t="shared" si="93"/>
        <v>0</v>
      </c>
      <c r="AQ159" s="194">
        <f t="shared" si="93"/>
        <v>0</v>
      </c>
      <c r="AR159" s="45"/>
      <c r="AS159" s="142" t="s">
        <v>281</v>
      </c>
      <c r="AT159" s="94">
        <v>1</v>
      </c>
      <c r="AU159" s="94">
        <v>0</v>
      </c>
      <c r="AV159" s="94">
        <v>0</v>
      </c>
      <c r="AW159" s="94">
        <v>0</v>
      </c>
      <c r="AX159" s="94">
        <v>0</v>
      </c>
      <c r="AY159" s="94">
        <v>0</v>
      </c>
      <c r="AZ159" s="94">
        <v>0</v>
      </c>
      <c r="BA159" s="94">
        <v>0</v>
      </c>
      <c r="BB159" s="94">
        <v>0</v>
      </c>
      <c r="BC159" s="94">
        <f t="shared" ref="BC159:BC165" si="96">AT159+AU159+AV159+AW159+AX159+AY159+AZ159+BA159+BB159</f>
        <v>1</v>
      </c>
      <c r="BD159" s="94">
        <v>3</v>
      </c>
      <c r="BE159" s="94">
        <v>0</v>
      </c>
      <c r="BF159" s="159">
        <v>1</v>
      </c>
      <c r="BG159" s="45"/>
      <c r="BH159" s="142" t="s">
        <v>281</v>
      </c>
      <c r="BI159" s="55">
        <v>5</v>
      </c>
      <c r="BJ159" s="55">
        <v>2</v>
      </c>
      <c r="BK159" s="55">
        <v>0</v>
      </c>
      <c r="BL159" s="143">
        <v>0</v>
      </c>
      <c r="BM159" s="49"/>
    </row>
    <row r="160" spans="1:65" ht="12" customHeight="1">
      <c r="A160" s="20" t="s">
        <v>282</v>
      </c>
      <c r="B160" s="94">
        <v>555</v>
      </c>
      <c r="C160" s="94">
        <v>277</v>
      </c>
      <c r="D160" s="94">
        <v>315</v>
      </c>
      <c r="E160" s="94">
        <v>177</v>
      </c>
      <c r="F160" s="94">
        <v>0</v>
      </c>
      <c r="G160" s="94">
        <v>0</v>
      </c>
      <c r="H160" s="94">
        <v>62</v>
      </c>
      <c r="I160" s="94">
        <v>20</v>
      </c>
      <c r="J160" s="94">
        <v>90</v>
      </c>
      <c r="K160" s="94">
        <v>47</v>
      </c>
      <c r="L160" s="94">
        <v>363</v>
      </c>
      <c r="M160" s="94">
        <v>195</v>
      </c>
      <c r="N160" s="94">
        <v>0</v>
      </c>
      <c r="O160" s="94">
        <v>0</v>
      </c>
      <c r="P160" s="94">
        <v>69</v>
      </c>
      <c r="Q160" s="94">
        <v>24</v>
      </c>
      <c r="R160" s="94">
        <v>0</v>
      </c>
      <c r="S160" s="94">
        <v>0</v>
      </c>
      <c r="T160" s="191">
        <f t="shared" si="95"/>
        <v>1454</v>
      </c>
      <c r="U160" s="191">
        <f t="shared" si="95"/>
        <v>740</v>
      </c>
      <c r="V160" s="45"/>
      <c r="W160" s="144" t="s">
        <v>282</v>
      </c>
      <c r="X160" s="94">
        <v>12</v>
      </c>
      <c r="Y160" s="94">
        <v>7</v>
      </c>
      <c r="Z160" s="94">
        <v>7</v>
      </c>
      <c r="AA160" s="94">
        <v>5</v>
      </c>
      <c r="AB160" s="94">
        <v>0</v>
      </c>
      <c r="AC160" s="94">
        <v>0</v>
      </c>
      <c r="AD160" s="94">
        <v>2</v>
      </c>
      <c r="AE160" s="94">
        <v>0</v>
      </c>
      <c r="AF160" s="94">
        <v>3</v>
      </c>
      <c r="AG160" s="94">
        <v>2</v>
      </c>
      <c r="AH160" s="94">
        <v>86</v>
      </c>
      <c r="AI160" s="94">
        <v>50</v>
      </c>
      <c r="AJ160" s="94">
        <v>0</v>
      </c>
      <c r="AK160" s="94">
        <v>0</v>
      </c>
      <c r="AL160" s="94">
        <v>3</v>
      </c>
      <c r="AM160" s="94">
        <v>1</v>
      </c>
      <c r="AN160" s="94">
        <v>0</v>
      </c>
      <c r="AO160" s="94">
        <v>0</v>
      </c>
      <c r="AP160" s="191">
        <f t="shared" si="93"/>
        <v>113</v>
      </c>
      <c r="AQ160" s="194">
        <f t="shared" si="93"/>
        <v>65</v>
      </c>
      <c r="AR160" s="45"/>
      <c r="AS160" s="142" t="s">
        <v>282</v>
      </c>
      <c r="AT160" s="94">
        <v>9</v>
      </c>
      <c r="AU160" s="94">
        <v>5</v>
      </c>
      <c r="AV160" s="94">
        <v>0</v>
      </c>
      <c r="AW160" s="94">
        <v>1</v>
      </c>
      <c r="AX160" s="94">
        <v>3</v>
      </c>
      <c r="AY160" s="94">
        <v>6</v>
      </c>
      <c r="AZ160" s="94">
        <v>0</v>
      </c>
      <c r="BA160" s="94">
        <v>2</v>
      </c>
      <c r="BB160" s="94">
        <v>0</v>
      </c>
      <c r="BC160" s="94">
        <f t="shared" si="96"/>
        <v>26</v>
      </c>
      <c r="BD160" s="94">
        <v>23</v>
      </c>
      <c r="BE160" s="94">
        <v>3</v>
      </c>
      <c r="BF160" s="159">
        <v>4</v>
      </c>
      <c r="BG160" s="45"/>
      <c r="BH160" s="142" t="s">
        <v>282</v>
      </c>
      <c r="BI160" s="55">
        <v>28</v>
      </c>
      <c r="BJ160" s="55">
        <v>7</v>
      </c>
      <c r="BK160" s="55">
        <v>6</v>
      </c>
      <c r="BL160" s="143">
        <v>0</v>
      </c>
      <c r="BM160" s="49"/>
    </row>
    <row r="161" spans="1:65" ht="12" customHeight="1">
      <c r="A161" s="20" t="s">
        <v>283</v>
      </c>
      <c r="B161" s="94">
        <v>303</v>
      </c>
      <c r="C161" s="94">
        <v>153</v>
      </c>
      <c r="D161" s="94">
        <v>211</v>
      </c>
      <c r="E161" s="94">
        <v>119</v>
      </c>
      <c r="F161" s="94">
        <v>0</v>
      </c>
      <c r="G161" s="94">
        <v>0</v>
      </c>
      <c r="H161" s="94">
        <v>128</v>
      </c>
      <c r="I161" s="94">
        <v>50</v>
      </c>
      <c r="J161" s="94">
        <v>0</v>
      </c>
      <c r="K161" s="94">
        <v>0</v>
      </c>
      <c r="L161" s="94">
        <v>150</v>
      </c>
      <c r="M161" s="94">
        <v>69</v>
      </c>
      <c r="N161" s="94">
        <v>108</v>
      </c>
      <c r="O161" s="94">
        <v>51</v>
      </c>
      <c r="P161" s="94">
        <v>39</v>
      </c>
      <c r="Q161" s="94">
        <v>13</v>
      </c>
      <c r="R161" s="94">
        <v>0</v>
      </c>
      <c r="S161" s="94">
        <v>0</v>
      </c>
      <c r="T161" s="191">
        <f t="shared" si="95"/>
        <v>939</v>
      </c>
      <c r="U161" s="191">
        <f t="shared" si="95"/>
        <v>455</v>
      </c>
      <c r="V161" s="45"/>
      <c r="W161" s="144" t="s">
        <v>283</v>
      </c>
      <c r="X161" s="94">
        <v>6</v>
      </c>
      <c r="Y161" s="94">
        <v>2</v>
      </c>
      <c r="Z161" s="94">
        <v>0</v>
      </c>
      <c r="AA161" s="94">
        <v>0</v>
      </c>
      <c r="AB161" s="94">
        <v>0</v>
      </c>
      <c r="AC161" s="94">
        <v>0</v>
      </c>
      <c r="AD161" s="94">
        <v>0</v>
      </c>
      <c r="AE161" s="94">
        <v>0</v>
      </c>
      <c r="AF161" s="94">
        <v>0</v>
      </c>
      <c r="AG161" s="94">
        <v>0</v>
      </c>
      <c r="AH161" s="94">
        <v>23</v>
      </c>
      <c r="AI161" s="94">
        <v>7</v>
      </c>
      <c r="AJ161" s="94">
        <v>0</v>
      </c>
      <c r="AK161" s="94">
        <v>0</v>
      </c>
      <c r="AL161" s="94">
        <v>6</v>
      </c>
      <c r="AM161" s="94">
        <v>2</v>
      </c>
      <c r="AN161" s="94">
        <v>0</v>
      </c>
      <c r="AO161" s="94">
        <v>0</v>
      </c>
      <c r="AP161" s="191">
        <f t="shared" si="93"/>
        <v>35</v>
      </c>
      <c r="AQ161" s="194">
        <f t="shared" si="93"/>
        <v>11</v>
      </c>
      <c r="AR161" s="45"/>
      <c r="AS161" s="142" t="s">
        <v>283</v>
      </c>
      <c r="AT161" s="94">
        <v>7</v>
      </c>
      <c r="AU161" s="94">
        <v>6</v>
      </c>
      <c r="AV161" s="94">
        <v>0</v>
      </c>
      <c r="AW161" s="94">
        <v>4</v>
      </c>
      <c r="AX161" s="94">
        <v>0</v>
      </c>
      <c r="AY161" s="94">
        <v>4</v>
      </c>
      <c r="AZ161" s="94">
        <v>0</v>
      </c>
      <c r="BA161" s="94">
        <v>2</v>
      </c>
      <c r="BB161" s="94">
        <v>0</v>
      </c>
      <c r="BC161" s="94">
        <f t="shared" si="96"/>
        <v>23</v>
      </c>
      <c r="BD161" s="94">
        <v>23</v>
      </c>
      <c r="BE161" s="94">
        <v>12</v>
      </c>
      <c r="BF161" s="159">
        <v>5</v>
      </c>
      <c r="BG161" s="45"/>
      <c r="BH161" s="142" t="s">
        <v>283</v>
      </c>
      <c r="BI161" s="55">
        <v>38</v>
      </c>
      <c r="BJ161" s="55">
        <v>5</v>
      </c>
      <c r="BK161" s="55">
        <v>5</v>
      </c>
      <c r="BL161" s="143">
        <v>1</v>
      </c>
      <c r="BM161" s="49"/>
    </row>
    <row r="162" spans="1:65" ht="12" customHeight="1">
      <c r="A162" s="20" t="s">
        <v>284</v>
      </c>
      <c r="B162" s="94">
        <v>668</v>
      </c>
      <c r="C162" s="94">
        <v>281</v>
      </c>
      <c r="D162" s="94">
        <v>327</v>
      </c>
      <c r="E162" s="94">
        <v>137</v>
      </c>
      <c r="F162" s="94">
        <v>0</v>
      </c>
      <c r="G162" s="94">
        <v>0</v>
      </c>
      <c r="H162" s="94">
        <v>109</v>
      </c>
      <c r="I162" s="94">
        <v>28</v>
      </c>
      <c r="J162" s="94">
        <v>0</v>
      </c>
      <c r="K162" s="94">
        <v>0</v>
      </c>
      <c r="L162" s="94">
        <v>414</v>
      </c>
      <c r="M162" s="94">
        <v>189</v>
      </c>
      <c r="N162" s="94">
        <v>0</v>
      </c>
      <c r="O162" s="94">
        <v>0</v>
      </c>
      <c r="P162" s="94">
        <v>79</v>
      </c>
      <c r="Q162" s="94">
        <v>7</v>
      </c>
      <c r="R162" s="94">
        <v>0</v>
      </c>
      <c r="S162" s="94">
        <v>0</v>
      </c>
      <c r="T162" s="191">
        <f t="shared" si="95"/>
        <v>1597</v>
      </c>
      <c r="U162" s="191">
        <f t="shared" si="95"/>
        <v>642</v>
      </c>
      <c r="V162" s="45"/>
      <c r="W162" s="144" t="s">
        <v>284</v>
      </c>
      <c r="X162" s="94">
        <v>11</v>
      </c>
      <c r="Y162" s="94">
        <v>3</v>
      </c>
      <c r="Z162" s="94">
        <v>5</v>
      </c>
      <c r="AA162" s="94">
        <v>2</v>
      </c>
      <c r="AB162" s="94">
        <v>0</v>
      </c>
      <c r="AC162" s="94">
        <v>0</v>
      </c>
      <c r="AD162" s="94">
        <v>0</v>
      </c>
      <c r="AE162" s="94">
        <v>0</v>
      </c>
      <c r="AF162" s="94">
        <v>0</v>
      </c>
      <c r="AG162" s="94">
        <v>0</v>
      </c>
      <c r="AH162" s="94">
        <v>102</v>
      </c>
      <c r="AI162" s="94">
        <v>40</v>
      </c>
      <c r="AJ162" s="94">
        <v>0</v>
      </c>
      <c r="AK162" s="94">
        <v>0</v>
      </c>
      <c r="AL162" s="94">
        <v>14</v>
      </c>
      <c r="AM162" s="94">
        <v>0</v>
      </c>
      <c r="AN162" s="94">
        <v>0</v>
      </c>
      <c r="AO162" s="94">
        <v>0</v>
      </c>
      <c r="AP162" s="191">
        <f t="shared" si="93"/>
        <v>132</v>
      </c>
      <c r="AQ162" s="194">
        <f t="shared" si="93"/>
        <v>45</v>
      </c>
      <c r="AR162" s="45"/>
      <c r="AS162" s="142" t="s">
        <v>284</v>
      </c>
      <c r="AT162" s="94">
        <v>12</v>
      </c>
      <c r="AU162" s="94">
        <v>7</v>
      </c>
      <c r="AV162" s="94">
        <v>0</v>
      </c>
      <c r="AW162" s="94">
        <v>2</v>
      </c>
      <c r="AX162" s="94">
        <v>0</v>
      </c>
      <c r="AY162" s="94">
        <v>9</v>
      </c>
      <c r="AZ162" s="94">
        <v>0</v>
      </c>
      <c r="BA162" s="94">
        <v>2</v>
      </c>
      <c r="BB162" s="94">
        <v>0</v>
      </c>
      <c r="BC162" s="94">
        <f t="shared" si="96"/>
        <v>32</v>
      </c>
      <c r="BD162" s="94">
        <v>25</v>
      </c>
      <c r="BE162" s="94">
        <v>1</v>
      </c>
      <c r="BF162" s="159">
        <v>5</v>
      </c>
      <c r="BG162" s="45"/>
      <c r="BH162" s="142" t="s">
        <v>284</v>
      </c>
      <c r="BI162" s="55">
        <v>35</v>
      </c>
      <c r="BJ162" s="55">
        <v>5</v>
      </c>
      <c r="BK162" s="55">
        <v>9</v>
      </c>
      <c r="BL162" s="143">
        <v>2</v>
      </c>
      <c r="BM162" s="49"/>
    </row>
    <row r="163" spans="1:65" ht="12" customHeight="1">
      <c r="A163" s="20" t="s">
        <v>55</v>
      </c>
      <c r="B163" s="94">
        <v>184</v>
      </c>
      <c r="C163" s="94">
        <v>101</v>
      </c>
      <c r="D163" s="94">
        <v>27</v>
      </c>
      <c r="E163" s="94">
        <v>19</v>
      </c>
      <c r="F163" s="94">
        <v>0</v>
      </c>
      <c r="G163" s="94">
        <v>0</v>
      </c>
      <c r="H163" s="94">
        <v>98</v>
      </c>
      <c r="I163" s="94">
        <v>50</v>
      </c>
      <c r="J163" s="94">
        <v>0</v>
      </c>
      <c r="K163" s="94">
        <v>0</v>
      </c>
      <c r="L163" s="94">
        <v>60</v>
      </c>
      <c r="M163" s="94">
        <v>25</v>
      </c>
      <c r="N163" s="94">
        <v>0</v>
      </c>
      <c r="O163" s="94">
        <v>0</v>
      </c>
      <c r="P163" s="94">
        <v>45</v>
      </c>
      <c r="Q163" s="94">
        <v>21</v>
      </c>
      <c r="R163" s="94">
        <v>0</v>
      </c>
      <c r="S163" s="94">
        <v>0</v>
      </c>
      <c r="T163" s="191">
        <f t="shared" si="95"/>
        <v>414</v>
      </c>
      <c r="U163" s="191">
        <f t="shared" si="95"/>
        <v>216</v>
      </c>
      <c r="V163" s="45"/>
      <c r="W163" s="144" t="s">
        <v>55</v>
      </c>
      <c r="X163" s="94">
        <v>9</v>
      </c>
      <c r="Y163" s="94">
        <v>6</v>
      </c>
      <c r="Z163" s="94">
        <v>2</v>
      </c>
      <c r="AA163" s="94">
        <v>1</v>
      </c>
      <c r="AB163" s="94">
        <v>0</v>
      </c>
      <c r="AC163" s="94">
        <v>0</v>
      </c>
      <c r="AD163" s="94">
        <v>4</v>
      </c>
      <c r="AE163" s="94">
        <v>2</v>
      </c>
      <c r="AF163" s="94">
        <v>0</v>
      </c>
      <c r="AG163" s="94">
        <v>0</v>
      </c>
      <c r="AH163" s="94">
        <v>12</v>
      </c>
      <c r="AI163" s="94">
        <v>3</v>
      </c>
      <c r="AJ163" s="94">
        <v>0</v>
      </c>
      <c r="AK163" s="94">
        <v>0</v>
      </c>
      <c r="AL163" s="94">
        <v>1</v>
      </c>
      <c r="AM163" s="94">
        <v>0</v>
      </c>
      <c r="AN163" s="94">
        <v>0</v>
      </c>
      <c r="AO163" s="94">
        <v>0</v>
      </c>
      <c r="AP163" s="191">
        <f t="shared" si="93"/>
        <v>28</v>
      </c>
      <c r="AQ163" s="194">
        <f t="shared" si="93"/>
        <v>12</v>
      </c>
      <c r="AR163" s="45"/>
      <c r="AS163" s="142" t="s">
        <v>55</v>
      </c>
      <c r="AT163" s="94">
        <v>4</v>
      </c>
      <c r="AU163" s="94">
        <v>1</v>
      </c>
      <c r="AV163" s="94">
        <v>0</v>
      </c>
      <c r="AW163" s="94">
        <v>2</v>
      </c>
      <c r="AX163" s="94">
        <v>0</v>
      </c>
      <c r="AY163" s="94">
        <v>2</v>
      </c>
      <c r="AZ163" s="94">
        <v>0</v>
      </c>
      <c r="BA163" s="94">
        <v>2</v>
      </c>
      <c r="BB163" s="94">
        <v>0</v>
      </c>
      <c r="BC163" s="94">
        <f t="shared" si="96"/>
        <v>11</v>
      </c>
      <c r="BD163" s="94">
        <v>11</v>
      </c>
      <c r="BE163" s="94">
        <v>0</v>
      </c>
      <c r="BF163" s="159">
        <v>2</v>
      </c>
      <c r="BG163" s="45"/>
      <c r="BH163" s="142" t="s">
        <v>55</v>
      </c>
      <c r="BI163" s="55">
        <v>20</v>
      </c>
      <c r="BJ163" s="55">
        <v>7</v>
      </c>
      <c r="BK163" s="55">
        <v>2</v>
      </c>
      <c r="BL163" s="143">
        <v>1</v>
      </c>
      <c r="BM163" s="49"/>
    </row>
    <row r="164" spans="1:65" ht="12" customHeight="1">
      <c r="A164" s="20" t="s">
        <v>285</v>
      </c>
      <c r="B164" s="94">
        <v>741</v>
      </c>
      <c r="C164" s="94">
        <v>352</v>
      </c>
      <c r="D164" s="94">
        <v>492</v>
      </c>
      <c r="E164" s="94">
        <v>225</v>
      </c>
      <c r="F164" s="94">
        <v>0</v>
      </c>
      <c r="G164" s="94">
        <v>0</v>
      </c>
      <c r="H164" s="94">
        <v>0</v>
      </c>
      <c r="I164" s="94">
        <v>0</v>
      </c>
      <c r="J164" s="94">
        <v>102</v>
      </c>
      <c r="K164" s="94">
        <v>50</v>
      </c>
      <c r="L164" s="94">
        <v>543</v>
      </c>
      <c r="M164" s="94">
        <v>277</v>
      </c>
      <c r="N164" s="94">
        <v>0</v>
      </c>
      <c r="O164" s="94">
        <v>0</v>
      </c>
      <c r="P164" s="94">
        <v>102</v>
      </c>
      <c r="Q164" s="94">
        <v>23</v>
      </c>
      <c r="R164" s="94">
        <v>0</v>
      </c>
      <c r="S164" s="94">
        <v>0</v>
      </c>
      <c r="T164" s="191">
        <f t="shared" si="95"/>
        <v>1980</v>
      </c>
      <c r="U164" s="191">
        <f t="shared" si="95"/>
        <v>927</v>
      </c>
      <c r="V164" s="45"/>
      <c r="W164" s="144" t="s">
        <v>285</v>
      </c>
      <c r="X164" s="94">
        <v>6</v>
      </c>
      <c r="Y164" s="94">
        <v>5</v>
      </c>
      <c r="Z164" s="94">
        <v>2</v>
      </c>
      <c r="AA164" s="94">
        <v>2</v>
      </c>
      <c r="AB164" s="94">
        <v>0</v>
      </c>
      <c r="AC164" s="94">
        <v>0</v>
      </c>
      <c r="AD164" s="94">
        <v>0</v>
      </c>
      <c r="AE164" s="94">
        <v>0</v>
      </c>
      <c r="AF164" s="94">
        <v>1</v>
      </c>
      <c r="AG164" s="94">
        <v>0</v>
      </c>
      <c r="AH164" s="94">
        <v>18</v>
      </c>
      <c r="AI164" s="94">
        <v>5</v>
      </c>
      <c r="AJ164" s="94">
        <v>0</v>
      </c>
      <c r="AK164" s="94">
        <v>0</v>
      </c>
      <c r="AL164" s="94">
        <v>3</v>
      </c>
      <c r="AM164" s="94">
        <v>1</v>
      </c>
      <c r="AN164" s="94">
        <v>0</v>
      </c>
      <c r="AO164" s="94">
        <v>0</v>
      </c>
      <c r="AP164" s="191">
        <f t="shared" si="93"/>
        <v>30</v>
      </c>
      <c r="AQ164" s="194">
        <f t="shared" si="93"/>
        <v>13</v>
      </c>
      <c r="AR164" s="45"/>
      <c r="AS164" s="142" t="s">
        <v>285</v>
      </c>
      <c r="AT164" s="94">
        <v>10</v>
      </c>
      <c r="AU164" s="94">
        <v>6</v>
      </c>
      <c r="AV164" s="94">
        <v>0</v>
      </c>
      <c r="AW164" s="94">
        <v>0</v>
      </c>
      <c r="AX164" s="94">
        <v>3</v>
      </c>
      <c r="AY164" s="94">
        <v>7</v>
      </c>
      <c r="AZ164" s="94">
        <v>0</v>
      </c>
      <c r="BA164" s="94">
        <v>3</v>
      </c>
      <c r="BB164" s="94">
        <v>0</v>
      </c>
      <c r="BC164" s="94">
        <f t="shared" si="96"/>
        <v>29</v>
      </c>
      <c r="BD164" s="94">
        <v>22</v>
      </c>
      <c r="BE164" s="94">
        <v>1</v>
      </c>
      <c r="BF164" s="159">
        <v>4</v>
      </c>
      <c r="BG164" s="45"/>
      <c r="BH164" s="142" t="s">
        <v>285</v>
      </c>
      <c r="BI164" s="55">
        <v>45</v>
      </c>
      <c r="BJ164" s="55">
        <v>16</v>
      </c>
      <c r="BK164" s="55">
        <v>4</v>
      </c>
      <c r="BL164" s="143">
        <v>1</v>
      </c>
      <c r="BM164" s="49"/>
    </row>
    <row r="165" spans="1:65" ht="12" customHeight="1">
      <c r="A165" s="20" t="s">
        <v>56</v>
      </c>
      <c r="B165" s="94">
        <v>320</v>
      </c>
      <c r="C165" s="94">
        <v>152</v>
      </c>
      <c r="D165" s="94">
        <v>131</v>
      </c>
      <c r="E165" s="94">
        <v>60</v>
      </c>
      <c r="F165" s="94">
        <v>0</v>
      </c>
      <c r="G165" s="94">
        <v>0</v>
      </c>
      <c r="H165" s="94">
        <v>0</v>
      </c>
      <c r="I165" s="94">
        <v>0</v>
      </c>
      <c r="J165" s="94">
        <v>15</v>
      </c>
      <c r="K165" s="94">
        <v>2</v>
      </c>
      <c r="L165" s="94">
        <v>135</v>
      </c>
      <c r="M165" s="94">
        <v>73</v>
      </c>
      <c r="N165" s="94">
        <v>0</v>
      </c>
      <c r="O165" s="94">
        <v>0</v>
      </c>
      <c r="P165" s="94">
        <v>19</v>
      </c>
      <c r="Q165" s="94">
        <v>12</v>
      </c>
      <c r="R165" s="94">
        <v>0</v>
      </c>
      <c r="S165" s="94">
        <v>0</v>
      </c>
      <c r="T165" s="191">
        <f t="shared" si="95"/>
        <v>620</v>
      </c>
      <c r="U165" s="191">
        <f t="shared" si="95"/>
        <v>299</v>
      </c>
      <c r="V165" s="45"/>
      <c r="W165" s="144" t="s">
        <v>56</v>
      </c>
      <c r="X165" s="94">
        <v>11</v>
      </c>
      <c r="Y165" s="94">
        <v>4</v>
      </c>
      <c r="Z165" s="94">
        <v>10</v>
      </c>
      <c r="AA165" s="94">
        <v>2</v>
      </c>
      <c r="AB165" s="94">
        <v>0</v>
      </c>
      <c r="AC165" s="94">
        <v>0</v>
      </c>
      <c r="AD165" s="94">
        <v>0</v>
      </c>
      <c r="AE165" s="94">
        <v>0</v>
      </c>
      <c r="AF165" s="94">
        <v>0</v>
      </c>
      <c r="AG165" s="94">
        <v>0</v>
      </c>
      <c r="AH165" s="94">
        <v>69</v>
      </c>
      <c r="AI165" s="94">
        <v>33</v>
      </c>
      <c r="AJ165" s="94">
        <v>0</v>
      </c>
      <c r="AK165" s="94">
        <v>0</v>
      </c>
      <c r="AL165" s="94">
        <v>0</v>
      </c>
      <c r="AM165" s="94">
        <v>0</v>
      </c>
      <c r="AN165" s="94">
        <v>0</v>
      </c>
      <c r="AO165" s="94">
        <v>0</v>
      </c>
      <c r="AP165" s="191">
        <f t="shared" si="93"/>
        <v>90</v>
      </c>
      <c r="AQ165" s="194">
        <f t="shared" si="93"/>
        <v>39</v>
      </c>
      <c r="AR165" s="45"/>
      <c r="AS165" s="142" t="s">
        <v>56</v>
      </c>
      <c r="AT165" s="94">
        <v>4</v>
      </c>
      <c r="AU165" s="94">
        <v>2</v>
      </c>
      <c r="AV165" s="94">
        <v>0</v>
      </c>
      <c r="AW165" s="94">
        <v>0</v>
      </c>
      <c r="AX165" s="94">
        <v>1</v>
      </c>
      <c r="AY165" s="94">
        <v>2</v>
      </c>
      <c r="AZ165" s="94">
        <v>0</v>
      </c>
      <c r="BA165" s="94">
        <v>1</v>
      </c>
      <c r="BB165" s="94">
        <v>0</v>
      </c>
      <c r="BC165" s="94">
        <f t="shared" si="96"/>
        <v>10</v>
      </c>
      <c r="BD165" s="94">
        <v>8</v>
      </c>
      <c r="BE165" s="94">
        <v>1</v>
      </c>
      <c r="BF165" s="159">
        <v>2</v>
      </c>
      <c r="BG165" s="45"/>
      <c r="BH165" s="142" t="s">
        <v>56</v>
      </c>
      <c r="BI165" s="55">
        <v>6</v>
      </c>
      <c r="BJ165" s="55">
        <v>2</v>
      </c>
      <c r="BK165" s="55">
        <v>4</v>
      </c>
      <c r="BL165" s="143">
        <v>2</v>
      </c>
      <c r="BM165" s="49"/>
    </row>
    <row r="166" spans="1:65" ht="12" customHeight="1">
      <c r="A166" s="20" t="s">
        <v>211</v>
      </c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191"/>
      <c r="U166" s="191"/>
      <c r="V166" s="45"/>
      <c r="W166" s="145" t="s">
        <v>211</v>
      </c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4"/>
      <c r="AP166" s="191">
        <f t="shared" si="93"/>
        <v>0</v>
      </c>
      <c r="AQ166" s="194">
        <f t="shared" si="93"/>
        <v>0</v>
      </c>
      <c r="AR166" s="45"/>
      <c r="AS166" s="131" t="s">
        <v>211</v>
      </c>
      <c r="AT166" s="94"/>
      <c r="AU166" s="94"/>
      <c r="AV166" s="94"/>
      <c r="AW166" s="94"/>
      <c r="AX166" s="94"/>
      <c r="AY166" s="94"/>
      <c r="AZ166" s="94"/>
      <c r="BA166" s="94"/>
      <c r="BB166" s="94"/>
      <c r="BC166" s="94"/>
      <c r="BD166" s="94"/>
      <c r="BE166" s="94"/>
      <c r="BF166" s="159"/>
      <c r="BG166" s="45"/>
      <c r="BH166" s="131" t="s">
        <v>211</v>
      </c>
      <c r="BI166" s="20"/>
      <c r="BJ166" s="20"/>
      <c r="BK166" s="20"/>
      <c r="BL166" s="167"/>
      <c r="BM166" s="49"/>
    </row>
    <row r="167" spans="1:65" ht="12" customHeight="1">
      <c r="A167" s="20" t="s">
        <v>286</v>
      </c>
      <c r="B167" s="94">
        <v>508</v>
      </c>
      <c r="C167" s="94">
        <v>282</v>
      </c>
      <c r="D167" s="94">
        <v>267</v>
      </c>
      <c r="E167" s="94">
        <v>156</v>
      </c>
      <c r="F167" s="94">
        <v>0</v>
      </c>
      <c r="G167" s="94">
        <v>0</v>
      </c>
      <c r="H167" s="94">
        <v>20</v>
      </c>
      <c r="I167" s="94">
        <v>9</v>
      </c>
      <c r="J167" s="94">
        <v>25</v>
      </c>
      <c r="K167" s="94">
        <v>11</v>
      </c>
      <c r="L167" s="94">
        <v>335</v>
      </c>
      <c r="M167" s="94">
        <v>193</v>
      </c>
      <c r="N167" s="94">
        <v>13</v>
      </c>
      <c r="O167" s="94">
        <v>3</v>
      </c>
      <c r="P167" s="94">
        <v>38</v>
      </c>
      <c r="Q167" s="94">
        <v>15</v>
      </c>
      <c r="R167" s="94">
        <v>0</v>
      </c>
      <c r="S167" s="94">
        <v>0</v>
      </c>
      <c r="T167" s="191">
        <f t="shared" ref="T167:U173" si="97">+R167+P167+N167+L167+J167+H167+F167+D167+B167</f>
        <v>1206</v>
      </c>
      <c r="U167" s="191">
        <f t="shared" si="97"/>
        <v>669</v>
      </c>
      <c r="V167" s="45"/>
      <c r="W167" s="144" t="s">
        <v>286</v>
      </c>
      <c r="X167" s="94">
        <v>8</v>
      </c>
      <c r="Y167" s="94">
        <v>4</v>
      </c>
      <c r="Z167" s="94">
        <v>3</v>
      </c>
      <c r="AA167" s="94">
        <v>2</v>
      </c>
      <c r="AB167" s="94">
        <v>0</v>
      </c>
      <c r="AC167" s="94">
        <v>0</v>
      </c>
      <c r="AD167" s="94">
        <v>0</v>
      </c>
      <c r="AE167" s="94">
        <v>0</v>
      </c>
      <c r="AF167" s="94">
        <v>0</v>
      </c>
      <c r="AG167" s="94">
        <v>0</v>
      </c>
      <c r="AH167" s="94">
        <v>35</v>
      </c>
      <c r="AI167" s="94">
        <v>15</v>
      </c>
      <c r="AJ167" s="94">
        <v>4</v>
      </c>
      <c r="AK167" s="94">
        <v>1</v>
      </c>
      <c r="AL167" s="94">
        <v>11</v>
      </c>
      <c r="AM167" s="94">
        <v>4</v>
      </c>
      <c r="AN167" s="94">
        <v>0</v>
      </c>
      <c r="AO167" s="94">
        <v>0</v>
      </c>
      <c r="AP167" s="191">
        <f t="shared" si="93"/>
        <v>61</v>
      </c>
      <c r="AQ167" s="194">
        <f t="shared" si="93"/>
        <v>26</v>
      </c>
      <c r="AR167" s="45"/>
      <c r="AS167" s="142" t="s">
        <v>286</v>
      </c>
      <c r="AT167" s="94">
        <v>13</v>
      </c>
      <c r="AU167" s="94">
        <v>8</v>
      </c>
      <c r="AV167" s="94">
        <v>0</v>
      </c>
      <c r="AW167" s="94">
        <v>1</v>
      </c>
      <c r="AX167" s="94">
        <v>1</v>
      </c>
      <c r="AY167" s="94">
        <v>9</v>
      </c>
      <c r="AZ167" s="94">
        <v>1</v>
      </c>
      <c r="BA167" s="94">
        <v>2</v>
      </c>
      <c r="BB167" s="94">
        <v>35</v>
      </c>
      <c r="BC167" s="94">
        <f t="shared" ref="BC167:BC173" si="98">AT167+AU167+AV167+AW167+AX167+AY167+AZ167+BA167+BB167</f>
        <v>70</v>
      </c>
      <c r="BD167" s="94">
        <v>33</v>
      </c>
      <c r="BE167" s="94">
        <v>0</v>
      </c>
      <c r="BF167" s="159">
        <v>8</v>
      </c>
      <c r="BG167" s="45"/>
      <c r="BH167" s="142" t="s">
        <v>286</v>
      </c>
      <c r="BI167" s="55">
        <v>42</v>
      </c>
      <c r="BJ167" s="55">
        <v>14</v>
      </c>
      <c r="BK167" s="55">
        <v>6</v>
      </c>
      <c r="BL167" s="143">
        <v>2</v>
      </c>
      <c r="BM167" s="49"/>
    </row>
    <row r="168" spans="1:65" ht="12" customHeight="1">
      <c r="A168" s="20" t="s">
        <v>287</v>
      </c>
      <c r="B168" s="94">
        <v>723</v>
      </c>
      <c r="C168" s="94">
        <v>371</v>
      </c>
      <c r="D168" s="94">
        <v>393</v>
      </c>
      <c r="E168" s="94">
        <v>236</v>
      </c>
      <c r="F168" s="94">
        <v>0</v>
      </c>
      <c r="G168" s="94">
        <v>0</v>
      </c>
      <c r="H168" s="94">
        <v>26</v>
      </c>
      <c r="I168" s="94">
        <v>6</v>
      </c>
      <c r="J168" s="94">
        <v>208</v>
      </c>
      <c r="K168" s="94">
        <v>99</v>
      </c>
      <c r="L168" s="94">
        <v>446</v>
      </c>
      <c r="M168" s="94">
        <v>245</v>
      </c>
      <c r="N168" s="94">
        <v>0</v>
      </c>
      <c r="O168" s="94">
        <v>0</v>
      </c>
      <c r="P168" s="94">
        <v>49</v>
      </c>
      <c r="Q168" s="94">
        <v>17</v>
      </c>
      <c r="R168" s="94">
        <v>47</v>
      </c>
      <c r="S168" s="94">
        <v>17</v>
      </c>
      <c r="T168" s="191">
        <f t="shared" si="97"/>
        <v>1892</v>
      </c>
      <c r="U168" s="191">
        <f t="shared" si="97"/>
        <v>991</v>
      </c>
      <c r="V168" s="45"/>
      <c r="W168" s="144" t="s">
        <v>287</v>
      </c>
      <c r="X168" s="94">
        <v>13</v>
      </c>
      <c r="Y168" s="94">
        <v>6</v>
      </c>
      <c r="Z168" s="94">
        <v>1</v>
      </c>
      <c r="AA168" s="94">
        <v>0</v>
      </c>
      <c r="AB168" s="94">
        <v>0</v>
      </c>
      <c r="AC168" s="94">
        <v>0</v>
      </c>
      <c r="AD168" s="94">
        <v>0</v>
      </c>
      <c r="AE168" s="94">
        <v>0</v>
      </c>
      <c r="AF168" s="94">
        <v>6</v>
      </c>
      <c r="AG168" s="94">
        <v>3</v>
      </c>
      <c r="AH168" s="94">
        <v>78</v>
      </c>
      <c r="AI168" s="94">
        <v>37</v>
      </c>
      <c r="AJ168" s="94">
        <v>0</v>
      </c>
      <c r="AK168" s="94">
        <v>0</v>
      </c>
      <c r="AL168" s="94">
        <v>11</v>
      </c>
      <c r="AM168" s="94">
        <v>3</v>
      </c>
      <c r="AN168" s="94">
        <v>11</v>
      </c>
      <c r="AO168" s="94">
        <v>3</v>
      </c>
      <c r="AP168" s="191">
        <f t="shared" si="93"/>
        <v>120</v>
      </c>
      <c r="AQ168" s="194">
        <f t="shared" si="93"/>
        <v>52</v>
      </c>
      <c r="AR168" s="45"/>
      <c r="AS168" s="142" t="s">
        <v>287</v>
      </c>
      <c r="AT168" s="94">
        <v>17</v>
      </c>
      <c r="AU168" s="94">
        <v>9</v>
      </c>
      <c r="AV168" s="94">
        <v>0</v>
      </c>
      <c r="AW168" s="94">
        <v>1</v>
      </c>
      <c r="AX168" s="94">
        <v>5</v>
      </c>
      <c r="AY168" s="94">
        <v>11</v>
      </c>
      <c r="AZ168" s="94">
        <v>0</v>
      </c>
      <c r="BA168" s="94">
        <v>4</v>
      </c>
      <c r="BB168" s="94">
        <v>1</v>
      </c>
      <c r="BC168" s="94">
        <f t="shared" si="98"/>
        <v>48</v>
      </c>
      <c r="BD168" s="94">
        <v>0</v>
      </c>
      <c r="BE168" s="94">
        <v>0</v>
      </c>
      <c r="BF168" s="159">
        <v>11</v>
      </c>
      <c r="BG168" s="45"/>
      <c r="BH168" s="142" t="s">
        <v>287</v>
      </c>
      <c r="BI168" s="55">
        <v>86</v>
      </c>
      <c r="BJ168" s="55">
        <v>31</v>
      </c>
      <c r="BK168" s="55">
        <v>12</v>
      </c>
      <c r="BL168" s="143">
        <v>7</v>
      </c>
      <c r="BM168" s="49"/>
    </row>
    <row r="169" spans="1:65" ht="12" customHeight="1">
      <c r="A169" s="20" t="s">
        <v>57</v>
      </c>
      <c r="B169" s="94">
        <v>1678</v>
      </c>
      <c r="C169" s="94">
        <v>917</v>
      </c>
      <c r="D169" s="94">
        <v>1024</v>
      </c>
      <c r="E169" s="94">
        <v>610</v>
      </c>
      <c r="F169" s="94">
        <v>104</v>
      </c>
      <c r="G169" s="94">
        <v>44</v>
      </c>
      <c r="H169" s="94">
        <v>55</v>
      </c>
      <c r="I169" s="94">
        <v>24</v>
      </c>
      <c r="J169" s="94">
        <v>223</v>
      </c>
      <c r="K169" s="94">
        <v>107</v>
      </c>
      <c r="L169" s="94">
        <v>1084</v>
      </c>
      <c r="M169" s="94">
        <v>589</v>
      </c>
      <c r="N169" s="94">
        <v>87</v>
      </c>
      <c r="O169" s="94">
        <v>34</v>
      </c>
      <c r="P169" s="94">
        <v>227</v>
      </c>
      <c r="Q169" s="94">
        <v>95</v>
      </c>
      <c r="R169" s="94">
        <v>53</v>
      </c>
      <c r="S169" s="94">
        <v>20</v>
      </c>
      <c r="T169" s="191">
        <f t="shared" si="97"/>
        <v>4535</v>
      </c>
      <c r="U169" s="191">
        <f t="shared" si="97"/>
        <v>2440</v>
      </c>
      <c r="V169" s="45"/>
      <c r="W169" s="144" t="s">
        <v>57</v>
      </c>
      <c r="X169" s="94">
        <v>119</v>
      </c>
      <c r="Y169" s="94">
        <v>63</v>
      </c>
      <c r="Z169" s="94">
        <v>36</v>
      </c>
      <c r="AA169" s="94">
        <v>21</v>
      </c>
      <c r="AB169" s="94">
        <v>1</v>
      </c>
      <c r="AC169" s="94">
        <v>0</v>
      </c>
      <c r="AD169" s="94">
        <v>0</v>
      </c>
      <c r="AE169" s="94">
        <v>0</v>
      </c>
      <c r="AF169" s="94">
        <v>9</v>
      </c>
      <c r="AG169" s="94">
        <v>4</v>
      </c>
      <c r="AH169" s="94">
        <v>149</v>
      </c>
      <c r="AI169" s="94">
        <v>76</v>
      </c>
      <c r="AJ169" s="94">
        <v>6</v>
      </c>
      <c r="AK169" s="94">
        <v>0</v>
      </c>
      <c r="AL169" s="94">
        <v>28</v>
      </c>
      <c r="AM169" s="94">
        <v>7</v>
      </c>
      <c r="AN169" s="94">
        <v>21</v>
      </c>
      <c r="AO169" s="94">
        <v>6</v>
      </c>
      <c r="AP169" s="191">
        <f t="shared" si="93"/>
        <v>369</v>
      </c>
      <c r="AQ169" s="194">
        <f t="shared" si="93"/>
        <v>177</v>
      </c>
      <c r="AR169" s="45"/>
      <c r="AS169" s="142" t="s">
        <v>57</v>
      </c>
      <c r="AT169" s="94">
        <v>45</v>
      </c>
      <c r="AU169" s="94">
        <v>30</v>
      </c>
      <c r="AV169" s="94">
        <v>4</v>
      </c>
      <c r="AW169" s="94">
        <v>1</v>
      </c>
      <c r="AX169" s="94">
        <v>9</v>
      </c>
      <c r="AY169" s="94">
        <v>31</v>
      </c>
      <c r="AZ169" s="94">
        <v>6</v>
      </c>
      <c r="BA169" s="94">
        <v>11</v>
      </c>
      <c r="BB169" s="94">
        <v>3</v>
      </c>
      <c r="BC169" s="94">
        <f t="shared" si="98"/>
        <v>140</v>
      </c>
      <c r="BD169" s="94">
        <v>138</v>
      </c>
      <c r="BE169" s="94">
        <v>18</v>
      </c>
      <c r="BF169" s="159">
        <v>29</v>
      </c>
      <c r="BG169" s="45"/>
      <c r="BH169" s="142" t="s">
        <v>57</v>
      </c>
      <c r="BI169" s="55">
        <v>322</v>
      </c>
      <c r="BJ169" s="55">
        <v>130</v>
      </c>
      <c r="BK169" s="55">
        <v>59</v>
      </c>
      <c r="BL169" s="143">
        <v>18</v>
      </c>
      <c r="BM169" s="49"/>
    </row>
    <row r="170" spans="1:65" ht="12" customHeight="1">
      <c r="A170" s="20" t="s">
        <v>288</v>
      </c>
      <c r="B170" s="94">
        <v>682</v>
      </c>
      <c r="C170" s="94">
        <v>376</v>
      </c>
      <c r="D170" s="94">
        <v>216</v>
      </c>
      <c r="E170" s="94">
        <v>122</v>
      </c>
      <c r="F170" s="94">
        <v>49</v>
      </c>
      <c r="G170" s="94">
        <v>21</v>
      </c>
      <c r="H170" s="94">
        <v>0</v>
      </c>
      <c r="I170" s="94">
        <v>0</v>
      </c>
      <c r="J170" s="94">
        <v>234</v>
      </c>
      <c r="K170" s="94">
        <v>124</v>
      </c>
      <c r="L170" s="94">
        <v>449</v>
      </c>
      <c r="M170" s="94">
        <v>229</v>
      </c>
      <c r="N170" s="94">
        <v>0</v>
      </c>
      <c r="O170" s="94">
        <v>0</v>
      </c>
      <c r="P170" s="94">
        <v>67</v>
      </c>
      <c r="Q170" s="94">
        <v>20</v>
      </c>
      <c r="R170" s="94">
        <v>0</v>
      </c>
      <c r="S170" s="94">
        <v>0</v>
      </c>
      <c r="T170" s="191">
        <f t="shared" si="97"/>
        <v>1697</v>
      </c>
      <c r="U170" s="191">
        <f t="shared" si="97"/>
        <v>892</v>
      </c>
      <c r="V170" s="45"/>
      <c r="W170" s="144" t="s">
        <v>288</v>
      </c>
      <c r="X170" s="94">
        <v>9</v>
      </c>
      <c r="Y170" s="94">
        <v>4</v>
      </c>
      <c r="Z170" s="94">
        <v>3</v>
      </c>
      <c r="AA170" s="94">
        <v>1</v>
      </c>
      <c r="AB170" s="94">
        <v>0</v>
      </c>
      <c r="AC170" s="94">
        <v>0</v>
      </c>
      <c r="AD170" s="94">
        <v>0</v>
      </c>
      <c r="AE170" s="94">
        <v>0</v>
      </c>
      <c r="AF170" s="94">
        <v>4</v>
      </c>
      <c r="AG170" s="94">
        <v>2</v>
      </c>
      <c r="AH170" s="94">
        <v>44</v>
      </c>
      <c r="AI170" s="94">
        <v>21</v>
      </c>
      <c r="AJ170" s="94">
        <v>0</v>
      </c>
      <c r="AK170" s="94">
        <v>0</v>
      </c>
      <c r="AL170" s="94">
        <v>14</v>
      </c>
      <c r="AM170" s="94">
        <v>8</v>
      </c>
      <c r="AN170" s="94">
        <v>0</v>
      </c>
      <c r="AO170" s="94">
        <v>0</v>
      </c>
      <c r="AP170" s="191">
        <f t="shared" si="93"/>
        <v>74</v>
      </c>
      <c r="AQ170" s="194">
        <f t="shared" si="93"/>
        <v>36</v>
      </c>
      <c r="AR170" s="45"/>
      <c r="AS170" s="142" t="s">
        <v>288</v>
      </c>
      <c r="AT170" s="94">
        <v>16</v>
      </c>
      <c r="AU170" s="94">
        <v>8</v>
      </c>
      <c r="AV170" s="94">
        <v>1</v>
      </c>
      <c r="AW170" s="94">
        <v>0</v>
      </c>
      <c r="AX170" s="94">
        <v>7</v>
      </c>
      <c r="AY170" s="94">
        <v>12</v>
      </c>
      <c r="AZ170" s="94">
        <v>0</v>
      </c>
      <c r="BA170" s="94">
        <v>5</v>
      </c>
      <c r="BB170" s="94">
        <v>0</v>
      </c>
      <c r="BC170" s="94">
        <f t="shared" si="98"/>
        <v>49</v>
      </c>
      <c r="BD170" s="94">
        <v>48</v>
      </c>
      <c r="BE170" s="94">
        <v>4</v>
      </c>
      <c r="BF170" s="159">
        <v>14</v>
      </c>
      <c r="BG170" s="45"/>
      <c r="BH170" s="142" t="s">
        <v>288</v>
      </c>
      <c r="BI170" s="55">
        <v>98</v>
      </c>
      <c r="BJ170" s="55">
        <v>33</v>
      </c>
      <c r="BK170" s="55">
        <v>10</v>
      </c>
      <c r="BL170" s="143">
        <v>8</v>
      </c>
      <c r="BM170" s="49"/>
    </row>
    <row r="171" spans="1:65" ht="12" customHeight="1">
      <c r="A171" s="20" t="s">
        <v>289</v>
      </c>
      <c r="B171" s="94">
        <v>550</v>
      </c>
      <c r="C171" s="94">
        <v>272</v>
      </c>
      <c r="D171" s="94">
        <v>391</v>
      </c>
      <c r="E171" s="94">
        <v>205</v>
      </c>
      <c r="F171" s="94">
        <v>0</v>
      </c>
      <c r="G171" s="94">
        <v>0</v>
      </c>
      <c r="H171" s="94">
        <v>171</v>
      </c>
      <c r="I171" s="94">
        <v>86</v>
      </c>
      <c r="J171" s="94">
        <v>0</v>
      </c>
      <c r="K171" s="94">
        <v>0</v>
      </c>
      <c r="L171" s="94">
        <v>242</v>
      </c>
      <c r="M171" s="94">
        <v>118</v>
      </c>
      <c r="N171" s="94">
        <v>0</v>
      </c>
      <c r="O171" s="94">
        <v>0</v>
      </c>
      <c r="P171" s="94">
        <v>60</v>
      </c>
      <c r="Q171" s="94">
        <v>27</v>
      </c>
      <c r="R171" s="94">
        <v>0</v>
      </c>
      <c r="S171" s="94">
        <v>0</v>
      </c>
      <c r="T171" s="191">
        <f t="shared" si="97"/>
        <v>1414</v>
      </c>
      <c r="U171" s="191">
        <f t="shared" si="97"/>
        <v>708</v>
      </c>
      <c r="V171" s="45"/>
      <c r="W171" s="144" t="s">
        <v>289</v>
      </c>
      <c r="X171" s="94">
        <v>11</v>
      </c>
      <c r="Y171" s="94">
        <v>6</v>
      </c>
      <c r="Z171" s="94">
        <v>12</v>
      </c>
      <c r="AA171" s="94">
        <v>4</v>
      </c>
      <c r="AB171" s="94">
        <v>0</v>
      </c>
      <c r="AC171" s="94">
        <v>0</v>
      </c>
      <c r="AD171" s="94">
        <v>6</v>
      </c>
      <c r="AE171" s="94">
        <v>4</v>
      </c>
      <c r="AF171" s="94">
        <v>0</v>
      </c>
      <c r="AG171" s="94">
        <v>0</v>
      </c>
      <c r="AH171" s="94">
        <v>18</v>
      </c>
      <c r="AI171" s="94">
        <v>11</v>
      </c>
      <c r="AJ171" s="94">
        <v>0</v>
      </c>
      <c r="AK171" s="94">
        <v>0</v>
      </c>
      <c r="AL171" s="94">
        <v>9</v>
      </c>
      <c r="AM171" s="94">
        <v>4</v>
      </c>
      <c r="AN171" s="94">
        <v>0</v>
      </c>
      <c r="AO171" s="94">
        <v>0</v>
      </c>
      <c r="AP171" s="191">
        <f t="shared" si="93"/>
        <v>56</v>
      </c>
      <c r="AQ171" s="194">
        <f t="shared" si="93"/>
        <v>29</v>
      </c>
      <c r="AR171" s="45"/>
      <c r="AS171" s="142" t="s">
        <v>289</v>
      </c>
      <c r="AT171" s="94">
        <v>11</v>
      </c>
      <c r="AU171" s="94">
        <v>8</v>
      </c>
      <c r="AV171" s="94">
        <v>0</v>
      </c>
      <c r="AW171" s="94">
        <v>3</v>
      </c>
      <c r="AX171" s="94">
        <v>0</v>
      </c>
      <c r="AY171" s="94">
        <v>7</v>
      </c>
      <c r="AZ171" s="94">
        <v>0</v>
      </c>
      <c r="BA171" s="94">
        <v>3</v>
      </c>
      <c r="BB171" s="94">
        <v>0</v>
      </c>
      <c r="BC171" s="94">
        <f t="shared" si="98"/>
        <v>32</v>
      </c>
      <c r="BD171" s="94">
        <v>31</v>
      </c>
      <c r="BE171" s="94">
        <v>7</v>
      </c>
      <c r="BF171" s="159">
        <v>8</v>
      </c>
      <c r="BG171" s="45"/>
      <c r="BH171" s="142" t="s">
        <v>289</v>
      </c>
      <c r="BI171" s="55">
        <v>68</v>
      </c>
      <c r="BJ171" s="55">
        <v>24</v>
      </c>
      <c r="BK171" s="55">
        <v>8</v>
      </c>
      <c r="BL171" s="143">
        <v>3</v>
      </c>
      <c r="BM171" s="49"/>
    </row>
    <row r="172" spans="1:65" ht="12" customHeight="1">
      <c r="A172" s="20" t="s">
        <v>58</v>
      </c>
      <c r="B172" s="94">
        <v>739</v>
      </c>
      <c r="C172" s="94">
        <v>408</v>
      </c>
      <c r="D172" s="94">
        <v>402</v>
      </c>
      <c r="E172" s="94">
        <v>225</v>
      </c>
      <c r="F172" s="94">
        <v>0</v>
      </c>
      <c r="G172" s="94">
        <v>0</v>
      </c>
      <c r="H172" s="94">
        <v>236</v>
      </c>
      <c r="I172" s="94">
        <v>116</v>
      </c>
      <c r="J172" s="94">
        <v>0</v>
      </c>
      <c r="K172" s="94">
        <v>0</v>
      </c>
      <c r="L172" s="94">
        <v>498</v>
      </c>
      <c r="M172" s="94">
        <v>271</v>
      </c>
      <c r="N172" s="94">
        <v>0</v>
      </c>
      <c r="O172" s="94">
        <v>0</v>
      </c>
      <c r="P172" s="94">
        <v>106</v>
      </c>
      <c r="Q172" s="94">
        <v>43</v>
      </c>
      <c r="R172" s="94">
        <v>0</v>
      </c>
      <c r="S172" s="94">
        <v>0</v>
      </c>
      <c r="T172" s="191">
        <f t="shared" si="97"/>
        <v>1981</v>
      </c>
      <c r="U172" s="191">
        <f t="shared" si="97"/>
        <v>1063</v>
      </c>
      <c r="V172" s="45"/>
      <c r="W172" s="144" t="s">
        <v>58</v>
      </c>
      <c r="X172" s="94">
        <v>0</v>
      </c>
      <c r="Y172" s="94">
        <v>0</v>
      </c>
      <c r="Z172" s="94">
        <v>3</v>
      </c>
      <c r="AA172" s="94">
        <v>3</v>
      </c>
      <c r="AB172" s="94">
        <v>0</v>
      </c>
      <c r="AC172" s="94">
        <v>0</v>
      </c>
      <c r="AD172" s="94">
        <v>0</v>
      </c>
      <c r="AE172" s="94">
        <v>0</v>
      </c>
      <c r="AF172" s="94">
        <v>0</v>
      </c>
      <c r="AG172" s="94">
        <v>0</v>
      </c>
      <c r="AH172" s="94">
        <v>87</v>
      </c>
      <c r="AI172" s="94">
        <v>43</v>
      </c>
      <c r="AJ172" s="94">
        <v>0</v>
      </c>
      <c r="AK172" s="94">
        <v>0</v>
      </c>
      <c r="AL172" s="94">
        <v>11</v>
      </c>
      <c r="AM172" s="94">
        <v>5</v>
      </c>
      <c r="AN172" s="94">
        <v>0</v>
      </c>
      <c r="AO172" s="94">
        <v>0</v>
      </c>
      <c r="AP172" s="191">
        <f t="shared" si="93"/>
        <v>101</v>
      </c>
      <c r="AQ172" s="194">
        <f t="shared" si="93"/>
        <v>51</v>
      </c>
      <c r="AR172" s="45"/>
      <c r="AS172" s="142" t="s">
        <v>58</v>
      </c>
      <c r="AT172" s="94">
        <v>17</v>
      </c>
      <c r="AU172" s="94">
        <v>9</v>
      </c>
      <c r="AV172" s="94">
        <v>0</v>
      </c>
      <c r="AW172" s="94">
        <v>7</v>
      </c>
      <c r="AX172" s="94">
        <v>0</v>
      </c>
      <c r="AY172" s="94">
        <v>9</v>
      </c>
      <c r="AZ172" s="94">
        <v>0</v>
      </c>
      <c r="BA172" s="94">
        <v>5</v>
      </c>
      <c r="BB172" s="94">
        <v>0</v>
      </c>
      <c r="BC172" s="94">
        <f t="shared" si="98"/>
        <v>47</v>
      </c>
      <c r="BD172" s="94">
        <v>50</v>
      </c>
      <c r="BE172" s="94">
        <v>3</v>
      </c>
      <c r="BF172" s="159">
        <v>12</v>
      </c>
      <c r="BG172" s="45"/>
      <c r="BH172" s="142" t="s">
        <v>58</v>
      </c>
      <c r="BI172" s="55">
        <v>97</v>
      </c>
      <c r="BJ172" s="55">
        <v>31</v>
      </c>
      <c r="BK172" s="55">
        <v>14</v>
      </c>
      <c r="BL172" s="143">
        <v>6</v>
      </c>
      <c r="BM172" s="49"/>
    </row>
    <row r="173" spans="1:65" ht="12" customHeight="1">
      <c r="A173" s="20" t="s">
        <v>59</v>
      </c>
      <c r="B173" s="94">
        <v>208</v>
      </c>
      <c r="C173" s="94">
        <v>106</v>
      </c>
      <c r="D173" s="94">
        <v>89</v>
      </c>
      <c r="E173" s="94">
        <v>44</v>
      </c>
      <c r="F173" s="94">
        <v>0</v>
      </c>
      <c r="G173" s="94">
        <v>0</v>
      </c>
      <c r="H173" s="94">
        <v>27</v>
      </c>
      <c r="I173" s="94">
        <v>8</v>
      </c>
      <c r="J173" s="94">
        <v>0</v>
      </c>
      <c r="K173" s="94">
        <v>0</v>
      </c>
      <c r="L173" s="94">
        <v>96</v>
      </c>
      <c r="M173" s="94">
        <v>43</v>
      </c>
      <c r="N173" s="94">
        <v>0</v>
      </c>
      <c r="O173" s="94">
        <v>0</v>
      </c>
      <c r="P173" s="94">
        <v>0</v>
      </c>
      <c r="Q173" s="94">
        <v>0</v>
      </c>
      <c r="R173" s="94">
        <v>0</v>
      </c>
      <c r="S173" s="94">
        <v>0</v>
      </c>
      <c r="T173" s="191">
        <f t="shared" si="97"/>
        <v>420</v>
      </c>
      <c r="U173" s="191">
        <f t="shared" si="97"/>
        <v>201</v>
      </c>
      <c r="V173" s="45"/>
      <c r="W173" s="144" t="s">
        <v>59</v>
      </c>
      <c r="X173" s="94">
        <v>3</v>
      </c>
      <c r="Y173" s="94">
        <v>1</v>
      </c>
      <c r="Z173" s="94">
        <v>1</v>
      </c>
      <c r="AA173" s="94">
        <v>0</v>
      </c>
      <c r="AB173" s="94">
        <v>0</v>
      </c>
      <c r="AC173" s="94">
        <v>0</v>
      </c>
      <c r="AD173" s="94">
        <v>0</v>
      </c>
      <c r="AE173" s="94">
        <v>0</v>
      </c>
      <c r="AF173" s="94">
        <v>0</v>
      </c>
      <c r="AG173" s="94">
        <v>0</v>
      </c>
      <c r="AH173" s="94">
        <v>12</v>
      </c>
      <c r="AI173" s="94">
        <v>6</v>
      </c>
      <c r="AJ173" s="94">
        <v>0</v>
      </c>
      <c r="AK173" s="94">
        <v>0</v>
      </c>
      <c r="AL173" s="94">
        <v>0</v>
      </c>
      <c r="AM173" s="94">
        <v>0</v>
      </c>
      <c r="AN173" s="94">
        <v>0</v>
      </c>
      <c r="AO173" s="94">
        <v>0</v>
      </c>
      <c r="AP173" s="191">
        <f t="shared" si="93"/>
        <v>16</v>
      </c>
      <c r="AQ173" s="194">
        <f t="shared" si="93"/>
        <v>7</v>
      </c>
      <c r="AR173" s="45"/>
      <c r="AS173" s="142" t="s">
        <v>59</v>
      </c>
      <c r="AT173" s="94">
        <v>4</v>
      </c>
      <c r="AU173" s="94">
        <v>3</v>
      </c>
      <c r="AV173" s="94">
        <v>0</v>
      </c>
      <c r="AW173" s="94">
        <v>1</v>
      </c>
      <c r="AX173" s="94">
        <v>0</v>
      </c>
      <c r="AY173" s="94">
        <v>4</v>
      </c>
      <c r="AZ173" s="94">
        <v>0</v>
      </c>
      <c r="BA173" s="94">
        <v>0</v>
      </c>
      <c r="BB173" s="94">
        <v>0</v>
      </c>
      <c r="BC173" s="94">
        <f t="shared" si="98"/>
        <v>12</v>
      </c>
      <c r="BD173" s="94">
        <v>11</v>
      </c>
      <c r="BE173" s="94">
        <v>1</v>
      </c>
      <c r="BF173" s="159">
        <v>4</v>
      </c>
      <c r="BG173" s="45"/>
      <c r="BH173" s="142" t="s">
        <v>59</v>
      </c>
      <c r="BI173" s="55">
        <v>25</v>
      </c>
      <c r="BJ173" s="55">
        <v>12</v>
      </c>
      <c r="BK173" s="55">
        <v>1</v>
      </c>
      <c r="BL173" s="143">
        <v>0</v>
      </c>
      <c r="BM173" s="49"/>
    </row>
    <row r="174" spans="1:65" ht="12" customHeight="1">
      <c r="A174" s="20" t="s">
        <v>177</v>
      </c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191"/>
      <c r="U174" s="191"/>
      <c r="V174" s="45"/>
      <c r="W174" s="145" t="s">
        <v>177</v>
      </c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  <c r="AO174" s="94"/>
      <c r="AP174" s="191">
        <f t="shared" si="93"/>
        <v>0</v>
      </c>
      <c r="AQ174" s="194">
        <f t="shared" si="93"/>
        <v>0</v>
      </c>
      <c r="AR174" s="45"/>
      <c r="AS174" s="131" t="s">
        <v>177</v>
      </c>
      <c r="AT174" s="94"/>
      <c r="AU174" s="94"/>
      <c r="AV174" s="94"/>
      <c r="AW174" s="94"/>
      <c r="AX174" s="94"/>
      <c r="AY174" s="94"/>
      <c r="AZ174" s="94"/>
      <c r="BA174" s="94"/>
      <c r="BB174" s="94"/>
      <c r="BC174" s="94"/>
      <c r="BD174" s="94"/>
      <c r="BE174" s="94"/>
      <c r="BF174" s="159"/>
      <c r="BG174" s="45"/>
      <c r="BH174" s="131" t="s">
        <v>177</v>
      </c>
      <c r="BI174" s="20"/>
      <c r="BJ174" s="20"/>
      <c r="BK174" s="20"/>
      <c r="BL174" s="167"/>
      <c r="BM174" s="49"/>
    </row>
    <row r="175" spans="1:65" ht="12" customHeight="1">
      <c r="A175" s="20" t="s">
        <v>290</v>
      </c>
      <c r="B175" s="94">
        <v>52</v>
      </c>
      <c r="C175" s="94">
        <v>19</v>
      </c>
      <c r="D175" s="94">
        <v>18</v>
      </c>
      <c r="E175" s="94">
        <v>8</v>
      </c>
      <c r="F175" s="94">
        <v>0</v>
      </c>
      <c r="G175" s="94">
        <v>0</v>
      </c>
      <c r="H175" s="94">
        <v>0</v>
      </c>
      <c r="I175" s="94">
        <v>0</v>
      </c>
      <c r="J175" s="94">
        <v>0</v>
      </c>
      <c r="K175" s="94">
        <v>0</v>
      </c>
      <c r="L175" s="94">
        <v>21</v>
      </c>
      <c r="M175" s="94">
        <v>9</v>
      </c>
      <c r="N175" s="94">
        <v>0</v>
      </c>
      <c r="O175" s="94">
        <v>0</v>
      </c>
      <c r="P175" s="94">
        <v>0</v>
      </c>
      <c r="Q175" s="94">
        <v>0</v>
      </c>
      <c r="R175" s="94">
        <v>0</v>
      </c>
      <c r="S175" s="94">
        <v>0</v>
      </c>
      <c r="T175" s="191">
        <f>+R175+P175+N175+L175+J175+H175+F175+D175+B175</f>
        <v>91</v>
      </c>
      <c r="U175" s="191">
        <f>+S175+Q175+O175+M175+K175+I175+G175+E175+C175</f>
        <v>36</v>
      </c>
      <c r="V175" s="45"/>
      <c r="W175" s="144" t="s">
        <v>290</v>
      </c>
      <c r="X175" s="94">
        <v>2</v>
      </c>
      <c r="Y175" s="94">
        <v>1</v>
      </c>
      <c r="Z175" s="94">
        <v>1</v>
      </c>
      <c r="AA175" s="94">
        <v>0</v>
      </c>
      <c r="AB175" s="94">
        <v>0</v>
      </c>
      <c r="AC175" s="94">
        <v>0</v>
      </c>
      <c r="AD175" s="94">
        <v>0</v>
      </c>
      <c r="AE175" s="94">
        <v>0</v>
      </c>
      <c r="AF175" s="94">
        <v>0</v>
      </c>
      <c r="AG175" s="94">
        <v>0</v>
      </c>
      <c r="AH175" s="94">
        <v>3</v>
      </c>
      <c r="AI175" s="94">
        <v>2</v>
      </c>
      <c r="AJ175" s="94">
        <v>0</v>
      </c>
      <c r="AK175" s="94">
        <v>0</v>
      </c>
      <c r="AL175" s="94">
        <v>0</v>
      </c>
      <c r="AM175" s="94">
        <v>0</v>
      </c>
      <c r="AN175" s="94">
        <v>0</v>
      </c>
      <c r="AO175" s="94">
        <v>0</v>
      </c>
      <c r="AP175" s="191">
        <f t="shared" si="93"/>
        <v>6</v>
      </c>
      <c r="AQ175" s="194">
        <f t="shared" si="93"/>
        <v>3</v>
      </c>
      <c r="AR175" s="45"/>
      <c r="AS175" s="142" t="s">
        <v>290</v>
      </c>
      <c r="AT175" s="94">
        <v>2</v>
      </c>
      <c r="AU175" s="94">
        <v>2</v>
      </c>
      <c r="AV175" s="94">
        <v>0</v>
      </c>
      <c r="AW175" s="94">
        <v>0</v>
      </c>
      <c r="AX175" s="94">
        <v>0</v>
      </c>
      <c r="AY175" s="94">
        <v>1</v>
      </c>
      <c r="AZ175" s="94">
        <v>0</v>
      </c>
      <c r="BA175" s="94">
        <v>0</v>
      </c>
      <c r="BB175" s="94">
        <v>0</v>
      </c>
      <c r="BC175" s="94">
        <f>AT175+AU175+AV175+AW175+AX175+AY175+AZ175+BA175+BB175</f>
        <v>5</v>
      </c>
      <c r="BD175" s="94">
        <v>5</v>
      </c>
      <c r="BE175" s="94">
        <v>0</v>
      </c>
      <c r="BF175" s="159">
        <v>2</v>
      </c>
      <c r="BG175" s="45"/>
      <c r="BH175" s="142" t="s">
        <v>290</v>
      </c>
      <c r="BI175" s="55">
        <v>13</v>
      </c>
      <c r="BJ175" s="55">
        <v>3</v>
      </c>
      <c r="BK175" s="55">
        <v>0</v>
      </c>
      <c r="BL175" s="143">
        <v>0</v>
      </c>
      <c r="BM175" s="49"/>
    </row>
    <row r="176" spans="1:65" ht="12" customHeight="1">
      <c r="A176" s="20" t="s">
        <v>291</v>
      </c>
      <c r="B176" s="94">
        <v>0</v>
      </c>
      <c r="C176" s="94">
        <v>0</v>
      </c>
      <c r="D176" s="94">
        <v>0</v>
      </c>
      <c r="E176" s="94">
        <v>0</v>
      </c>
      <c r="F176" s="94">
        <v>0</v>
      </c>
      <c r="G176" s="94">
        <v>0</v>
      </c>
      <c r="H176" s="94">
        <v>0</v>
      </c>
      <c r="I176" s="94">
        <v>0</v>
      </c>
      <c r="J176" s="94">
        <v>0</v>
      </c>
      <c r="K176" s="94">
        <v>0</v>
      </c>
      <c r="L176" s="94">
        <v>0</v>
      </c>
      <c r="M176" s="94">
        <v>0</v>
      </c>
      <c r="N176" s="94">
        <v>0</v>
      </c>
      <c r="O176" s="94">
        <v>0</v>
      </c>
      <c r="P176" s="94">
        <v>0</v>
      </c>
      <c r="Q176" s="94">
        <v>0</v>
      </c>
      <c r="R176" s="94">
        <v>0</v>
      </c>
      <c r="S176" s="94">
        <v>0</v>
      </c>
      <c r="T176" s="191">
        <v>0</v>
      </c>
      <c r="U176" s="191">
        <v>0</v>
      </c>
      <c r="V176" s="45"/>
      <c r="W176" s="144" t="s">
        <v>291</v>
      </c>
      <c r="X176" s="94"/>
      <c r="Y176" s="94"/>
      <c r="Z176" s="94"/>
      <c r="AA176" s="94"/>
      <c r="AB176" s="94"/>
      <c r="AC176" s="94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94"/>
      <c r="AO176" s="94"/>
      <c r="AP176" s="191"/>
      <c r="AQ176" s="194"/>
      <c r="AR176" s="45"/>
      <c r="AS176" s="142" t="s">
        <v>291</v>
      </c>
      <c r="AT176" s="94"/>
      <c r="AU176" s="94"/>
      <c r="AV176" s="94"/>
      <c r="AW176" s="94"/>
      <c r="AX176" s="94"/>
      <c r="AY176" s="94"/>
      <c r="AZ176" s="94"/>
      <c r="BA176" s="94"/>
      <c r="BB176" s="94"/>
      <c r="BC176" s="94"/>
      <c r="BD176" s="94"/>
      <c r="BE176" s="94"/>
      <c r="BF176" s="159"/>
      <c r="BG176" s="45"/>
      <c r="BH176" s="142" t="s">
        <v>291</v>
      </c>
      <c r="BI176" s="55">
        <v>0</v>
      </c>
      <c r="BJ176" s="55">
        <v>0</v>
      </c>
      <c r="BK176" s="55">
        <v>0</v>
      </c>
      <c r="BL176" s="143">
        <v>0</v>
      </c>
      <c r="BM176" s="49"/>
    </row>
    <row r="177" spans="1:65" ht="12" customHeight="1">
      <c r="A177" s="20" t="s">
        <v>292</v>
      </c>
      <c r="B177" s="94">
        <v>335</v>
      </c>
      <c r="C177" s="94">
        <v>178</v>
      </c>
      <c r="D177" s="94">
        <v>92</v>
      </c>
      <c r="E177" s="94">
        <v>58</v>
      </c>
      <c r="F177" s="94">
        <v>16</v>
      </c>
      <c r="G177" s="94">
        <v>7</v>
      </c>
      <c r="H177" s="94">
        <v>47</v>
      </c>
      <c r="I177" s="94">
        <v>22</v>
      </c>
      <c r="J177" s="94">
        <v>124</v>
      </c>
      <c r="K177" s="94">
        <v>55</v>
      </c>
      <c r="L177" s="94">
        <v>225</v>
      </c>
      <c r="M177" s="94">
        <v>115</v>
      </c>
      <c r="N177" s="94">
        <v>0</v>
      </c>
      <c r="O177" s="94">
        <v>0</v>
      </c>
      <c r="P177" s="94">
        <v>30</v>
      </c>
      <c r="Q177" s="94">
        <v>9</v>
      </c>
      <c r="R177" s="94">
        <v>43</v>
      </c>
      <c r="S177" s="94">
        <v>15</v>
      </c>
      <c r="T177" s="191">
        <f>+R177+P177+N177+L177+J177+H177+F177+D177+B177</f>
        <v>912</v>
      </c>
      <c r="U177" s="191">
        <f>+S177+Q177+O177+M177+K177+I177+G177+E177+C177</f>
        <v>459</v>
      </c>
      <c r="V177" s="45"/>
      <c r="W177" s="144" t="s">
        <v>292</v>
      </c>
      <c r="X177" s="94">
        <v>1</v>
      </c>
      <c r="Y177" s="94">
        <v>1</v>
      </c>
      <c r="Z177" s="94">
        <v>4</v>
      </c>
      <c r="AA177" s="94">
        <v>2</v>
      </c>
      <c r="AB177" s="94">
        <v>0</v>
      </c>
      <c r="AC177" s="94">
        <v>0</v>
      </c>
      <c r="AD177" s="94">
        <v>0</v>
      </c>
      <c r="AE177" s="94">
        <v>0</v>
      </c>
      <c r="AF177" s="94">
        <v>2</v>
      </c>
      <c r="AG177" s="94">
        <v>1</v>
      </c>
      <c r="AH177" s="94">
        <v>33</v>
      </c>
      <c r="AI177" s="94">
        <v>21</v>
      </c>
      <c r="AJ177" s="94">
        <v>0</v>
      </c>
      <c r="AK177" s="94">
        <v>0</v>
      </c>
      <c r="AL177" s="94">
        <v>0</v>
      </c>
      <c r="AM177" s="94">
        <v>0</v>
      </c>
      <c r="AN177" s="94">
        <v>2</v>
      </c>
      <c r="AO177" s="94">
        <v>0</v>
      </c>
      <c r="AP177" s="191">
        <f t="shared" si="93"/>
        <v>42</v>
      </c>
      <c r="AQ177" s="194">
        <f t="shared" si="93"/>
        <v>25</v>
      </c>
      <c r="AR177" s="45"/>
      <c r="AS177" s="142" t="s">
        <v>292</v>
      </c>
      <c r="AT177" s="94">
        <v>6</v>
      </c>
      <c r="AU177" s="94">
        <v>3</v>
      </c>
      <c r="AV177" s="94">
        <v>1</v>
      </c>
      <c r="AW177" s="94">
        <v>1</v>
      </c>
      <c r="AX177" s="94">
        <v>2</v>
      </c>
      <c r="AY177" s="94">
        <v>5</v>
      </c>
      <c r="AZ177" s="94">
        <v>0</v>
      </c>
      <c r="BA177" s="94">
        <v>3</v>
      </c>
      <c r="BB177" s="94">
        <v>1</v>
      </c>
      <c r="BC177" s="94">
        <f>AT177+AU177+AV177+AW177+AX177+AY177+AZ177+BA177+BB177</f>
        <v>22</v>
      </c>
      <c r="BD177" s="94">
        <v>23</v>
      </c>
      <c r="BE177" s="94">
        <v>0</v>
      </c>
      <c r="BF177" s="159">
        <v>5</v>
      </c>
      <c r="BG177" s="49"/>
      <c r="BH177" s="142" t="s">
        <v>292</v>
      </c>
      <c r="BI177" s="55">
        <v>48</v>
      </c>
      <c r="BJ177" s="55">
        <v>20</v>
      </c>
      <c r="BK177" s="55">
        <v>7</v>
      </c>
      <c r="BL177" s="143">
        <v>5</v>
      </c>
      <c r="BM177" s="49"/>
    </row>
    <row r="178" spans="1:65" ht="12" customHeight="1">
      <c r="A178" s="20" t="s">
        <v>293</v>
      </c>
      <c r="B178" s="94">
        <v>257</v>
      </c>
      <c r="C178" s="94">
        <v>115</v>
      </c>
      <c r="D178" s="94">
        <v>149</v>
      </c>
      <c r="E178" s="94">
        <v>76</v>
      </c>
      <c r="F178" s="94">
        <v>0</v>
      </c>
      <c r="G178" s="94">
        <v>0</v>
      </c>
      <c r="H178" s="94">
        <v>0</v>
      </c>
      <c r="I178" s="94">
        <v>0</v>
      </c>
      <c r="J178" s="94">
        <v>49</v>
      </c>
      <c r="K178" s="94">
        <v>16</v>
      </c>
      <c r="L178" s="94">
        <v>235</v>
      </c>
      <c r="M178" s="94">
        <v>126</v>
      </c>
      <c r="N178" s="94">
        <v>0</v>
      </c>
      <c r="O178" s="94">
        <v>0</v>
      </c>
      <c r="P178" s="94">
        <v>0</v>
      </c>
      <c r="Q178" s="94">
        <v>0</v>
      </c>
      <c r="R178" s="94">
        <v>27</v>
      </c>
      <c r="S178" s="94">
        <v>13</v>
      </c>
      <c r="T178" s="191">
        <f>+R178+P178+N178+L178+J178+H178+F178+D178+B178</f>
        <v>717</v>
      </c>
      <c r="U178" s="191">
        <f>+S178+Q178+O178+M178+K178+I178+G178+E178+C178</f>
        <v>346</v>
      </c>
      <c r="V178" s="45"/>
      <c r="W178" s="144" t="s">
        <v>293</v>
      </c>
      <c r="X178" s="94">
        <v>20</v>
      </c>
      <c r="Y178" s="94">
        <v>8</v>
      </c>
      <c r="Z178" s="94">
        <v>3</v>
      </c>
      <c r="AA178" s="94">
        <v>2</v>
      </c>
      <c r="AB178" s="94">
        <v>0</v>
      </c>
      <c r="AC178" s="94">
        <v>0</v>
      </c>
      <c r="AD178" s="94">
        <v>0</v>
      </c>
      <c r="AE178" s="94">
        <v>0</v>
      </c>
      <c r="AF178" s="94">
        <v>3</v>
      </c>
      <c r="AG178" s="94">
        <v>1</v>
      </c>
      <c r="AH178" s="94">
        <v>25</v>
      </c>
      <c r="AI178" s="94">
        <v>15</v>
      </c>
      <c r="AJ178" s="94">
        <v>0</v>
      </c>
      <c r="AK178" s="94">
        <v>0</v>
      </c>
      <c r="AL178" s="94">
        <v>0</v>
      </c>
      <c r="AM178" s="94">
        <v>0</v>
      </c>
      <c r="AN178" s="94">
        <v>2</v>
      </c>
      <c r="AO178" s="94">
        <v>1</v>
      </c>
      <c r="AP178" s="191">
        <f>+AN178+AL178+AJ178+AH178+AF178+AD178+AB178+Z178+X178</f>
        <v>53</v>
      </c>
      <c r="AQ178" s="194">
        <f>+AO178+AM178+AK178+AI178+AG178+AE178+AC178+AA178+Y178</f>
        <v>27</v>
      </c>
      <c r="AR178" s="45"/>
      <c r="AS178" s="142" t="s">
        <v>293</v>
      </c>
      <c r="AT178" s="94">
        <v>5</v>
      </c>
      <c r="AU178" s="94">
        <v>3</v>
      </c>
      <c r="AV178" s="94">
        <v>0</v>
      </c>
      <c r="AW178" s="94">
        <v>0</v>
      </c>
      <c r="AX178" s="94">
        <v>1</v>
      </c>
      <c r="AY178" s="94">
        <v>4</v>
      </c>
      <c r="AZ178" s="94">
        <v>0</v>
      </c>
      <c r="BA178" s="94">
        <v>0</v>
      </c>
      <c r="BB178" s="94">
        <v>1</v>
      </c>
      <c r="BC178" s="94">
        <f>AT178+AU178+AV178+AW178+AX178+AY178+AZ178+BA178+BB178</f>
        <v>14</v>
      </c>
      <c r="BD178" s="94">
        <v>15</v>
      </c>
      <c r="BE178" s="94">
        <v>0</v>
      </c>
      <c r="BF178" s="159">
        <v>2</v>
      </c>
      <c r="BG178" s="49"/>
      <c r="BH178" s="142" t="s">
        <v>293</v>
      </c>
      <c r="BI178" s="55">
        <v>28</v>
      </c>
      <c r="BJ178" s="55">
        <v>9</v>
      </c>
      <c r="BK178" s="55">
        <v>4</v>
      </c>
      <c r="BL178" s="143">
        <v>0</v>
      </c>
      <c r="BM178" s="49"/>
    </row>
    <row r="179" spans="1:65" ht="12" customHeight="1">
      <c r="A179" s="20" t="s">
        <v>345</v>
      </c>
      <c r="B179" s="94">
        <v>0</v>
      </c>
      <c r="C179" s="94">
        <v>0</v>
      </c>
      <c r="D179" s="94">
        <v>0</v>
      </c>
      <c r="E179" s="94">
        <v>0</v>
      </c>
      <c r="F179" s="94">
        <v>0</v>
      </c>
      <c r="G179" s="94">
        <v>0</v>
      </c>
      <c r="H179" s="94">
        <v>0</v>
      </c>
      <c r="I179" s="94">
        <v>0</v>
      </c>
      <c r="J179" s="94">
        <v>0</v>
      </c>
      <c r="K179" s="94">
        <v>0</v>
      </c>
      <c r="L179" s="94">
        <v>0</v>
      </c>
      <c r="M179" s="94">
        <v>0</v>
      </c>
      <c r="N179" s="94">
        <v>0</v>
      </c>
      <c r="O179" s="94">
        <v>0</v>
      </c>
      <c r="P179" s="94">
        <v>0</v>
      </c>
      <c r="Q179" s="94">
        <v>0</v>
      </c>
      <c r="R179" s="94">
        <v>0</v>
      </c>
      <c r="S179" s="94">
        <v>0</v>
      </c>
      <c r="T179" s="94">
        <v>0</v>
      </c>
      <c r="U179" s="191">
        <v>0</v>
      </c>
      <c r="V179" s="45"/>
      <c r="W179" s="144" t="s">
        <v>345</v>
      </c>
      <c r="X179" s="94"/>
      <c r="Y179" s="94"/>
      <c r="Z179" s="94"/>
      <c r="AA179" s="94"/>
      <c r="AB179" s="94"/>
      <c r="AC179" s="94"/>
      <c r="AD179" s="94"/>
      <c r="AE179" s="94"/>
      <c r="AF179" s="94"/>
      <c r="AG179" s="94"/>
      <c r="AH179" s="94"/>
      <c r="AI179" s="94"/>
      <c r="AJ179" s="94"/>
      <c r="AK179" s="94"/>
      <c r="AL179" s="94"/>
      <c r="AM179" s="94"/>
      <c r="AN179" s="94"/>
      <c r="AO179" s="94"/>
      <c r="AP179" s="191"/>
      <c r="AQ179" s="194"/>
      <c r="AR179" s="45"/>
      <c r="AS179" s="142" t="s">
        <v>345</v>
      </c>
      <c r="AT179" s="94"/>
      <c r="AU179" s="94"/>
      <c r="AV179" s="94"/>
      <c r="AW179" s="94"/>
      <c r="AX179" s="94"/>
      <c r="AY179" s="94"/>
      <c r="AZ179" s="94"/>
      <c r="BA179" s="94"/>
      <c r="BB179" s="94"/>
      <c r="BC179" s="94"/>
      <c r="BD179" s="94"/>
      <c r="BE179" s="94"/>
      <c r="BF179" s="159"/>
      <c r="BG179" s="49"/>
      <c r="BH179" s="142" t="s">
        <v>345</v>
      </c>
      <c r="BI179" s="55">
        <v>0</v>
      </c>
      <c r="BJ179" s="55">
        <v>0</v>
      </c>
      <c r="BK179" s="55">
        <v>0</v>
      </c>
      <c r="BL179" s="143">
        <v>0</v>
      </c>
      <c r="BM179" s="49"/>
    </row>
    <row r="180" spans="1:65" ht="12" customHeight="1" thickBot="1">
      <c r="A180" s="20" t="s">
        <v>190</v>
      </c>
      <c r="B180" s="94">
        <v>64</v>
      </c>
      <c r="C180" s="94">
        <v>32</v>
      </c>
      <c r="D180" s="94">
        <v>27</v>
      </c>
      <c r="E180" s="94">
        <v>11</v>
      </c>
      <c r="F180" s="94">
        <v>0</v>
      </c>
      <c r="G180" s="94">
        <v>0</v>
      </c>
      <c r="H180" s="94">
        <v>0</v>
      </c>
      <c r="I180" s="94">
        <v>0</v>
      </c>
      <c r="J180" s="94">
        <v>8</v>
      </c>
      <c r="K180" s="94">
        <v>2</v>
      </c>
      <c r="L180" s="94">
        <v>74</v>
      </c>
      <c r="M180" s="94">
        <v>34</v>
      </c>
      <c r="N180" s="94">
        <v>0</v>
      </c>
      <c r="O180" s="94">
        <v>0</v>
      </c>
      <c r="P180" s="94">
        <v>0</v>
      </c>
      <c r="Q180" s="94">
        <v>0</v>
      </c>
      <c r="R180" s="94">
        <v>7</v>
      </c>
      <c r="S180" s="94">
        <v>1</v>
      </c>
      <c r="T180" s="94">
        <f t="shared" ref="T180:U180" si="99">+R180+P180+N180+L180+J180+H180+F180+D180+B180</f>
        <v>180</v>
      </c>
      <c r="U180" s="94">
        <f t="shared" si="99"/>
        <v>80</v>
      </c>
      <c r="V180" s="45"/>
      <c r="W180" s="172" t="s">
        <v>190</v>
      </c>
      <c r="X180" s="168">
        <v>0</v>
      </c>
      <c r="Y180" s="168">
        <v>0</v>
      </c>
      <c r="Z180" s="168">
        <v>0</v>
      </c>
      <c r="AA180" s="168">
        <v>0</v>
      </c>
      <c r="AB180" s="168">
        <v>0</v>
      </c>
      <c r="AC180" s="168">
        <v>0</v>
      </c>
      <c r="AD180" s="168">
        <v>0</v>
      </c>
      <c r="AE180" s="168">
        <v>0</v>
      </c>
      <c r="AF180" s="168">
        <v>0</v>
      </c>
      <c r="AG180" s="168">
        <v>0</v>
      </c>
      <c r="AH180" s="168">
        <v>0</v>
      </c>
      <c r="AI180" s="168">
        <v>0</v>
      </c>
      <c r="AJ180" s="168">
        <v>0</v>
      </c>
      <c r="AK180" s="168">
        <v>0</v>
      </c>
      <c r="AL180" s="168">
        <v>0</v>
      </c>
      <c r="AM180" s="168">
        <v>0</v>
      </c>
      <c r="AN180" s="168">
        <v>0</v>
      </c>
      <c r="AO180" s="168">
        <v>0</v>
      </c>
      <c r="AP180" s="188">
        <f>+AN180+AL180+AJ180+AH180+AF180+AD180+AB180+Z180+X180</f>
        <v>0</v>
      </c>
      <c r="AQ180" s="189">
        <f>+AO180+AM180+AK180+AI180+AG180+AE180+AC180+AA180+Y180</f>
        <v>0</v>
      </c>
      <c r="AR180" s="45"/>
      <c r="AS180" s="146" t="s">
        <v>190</v>
      </c>
      <c r="AT180" s="168">
        <v>1</v>
      </c>
      <c r="AU180" s="168">
        <v>1</v>
      </c>
      <c r="AV180" s="168">
        <v>0</v>
      </c>
      <c r="AW180" s="168">
        <v>0</v>
      </c>
      <c r="AX180" s="168">
        <v>1</v>
      </c>
      <c r="AY180" s="168">
        <v>1</v>
      </c>
      <c r="AZ180" s="168">
        <v>0</v>
      </c>
      <c r="BA180" s="168">
        <v>0</v>
      </c>
      <c r="BB180" s="168">
        <v>1</v>
      </c>
      <c r="BC180" s="168">
        <f>AT180+AU180+AV180+AW180+AX180+AY180+AZ180+BA180+BB180</f>
        <v>5</v>
      </c>
      <c r="BD180" s="168">
        <v>5</v>
      </c>
      <c r="BE180" s="168">
        <v>1</v>
      </c>
      <c r="BF180" s="169">
        <v>1</v>
      </c>
      <c r="BG180" s="49"/>
      <c r="BH180" s="146" t="s">
        <v>190</v>
      </c>
      <c r="BI180" s="149">
        <v>17</v>
      </c>
      <c r="BJ180" s="149">
        <v>3</v>
      </c>
      <c r="BK180" s="149">
        <v>0</v>
      </c>
      <c r="BL180" s="150">
        <v>0</v>
      </c>
      <c r="BM180" s="49"/>
    </row>
  </sheetData>
  <mergeCells count="189">
    <mergeCell ref="BI145:BJ145"/>
    <mergeCell ref="BK145:BL145"/>
    <mergeCell ref="BH145:BH146"/>
    <mergeCell ref="AF145:AG145"/>
    <mergeCell ref="AH145:AI145"/>
    <mergeCell ref="AJ145:AK145"/>
    <mergeCell ref="AL145:AM145"/>
    <mergeCell ref="AN145:AO145"/>
    <mergeCell ref="AP145:AQ145"/>
    <mergeCell ref="A144:U144"/>
    <mergeCell ref="W144:AQ144"/>
    <mergeCell ref="AS144:BF144"/>
    <mergeCell ref="BH144:BL144"/>
    <mergeCell ref="A145:A146"/>
    <mergeCell ref="B145:C145"/>
    <mergeCell ref="D145:E145"/>
    <mergeCell ref="F145:G145"/>
    <mergeCell ref="T145:U145"/>
    <mergeCell ref="W145:W146"/>
    <mergeCell ref="X145:Y145"/>
    <mergeCell ref="Z145:AA145"/>
    <mergeCell ref="AB145:AC145"/>
    <mergeCell ref="AD145:AE145"/>
    <mergeCell ref="H145:I145"/>
    <mergeCell ref="J145:K145"/>
    <mergeCell ref="L145:M145"/>
    <mergeCell ref="N145:O145"/>
    <mergeCell ref="P145:Q145"/>
    <mergeCell ref="R145:S145"/>
    <mergeCell ref="AS145:AS146"/>
    <mergeCell ref="AT145:BC145"/>
    <mergeCell ref="BD145:BE145"/>
    <mergeCell ref="BF145:BF146"/>
    <mergeCell ref="A143:U143"/>
    <mergeCell ref="W143:AQ143"/>
    <mergeCell ref="AS143:BF143"/>
    <mergeCell ref="BH143:BL143"/>
    <mergeCell ref="AS103:AS104"/>
    <mergeCell ref="AT103:BC103"/>
    <mergeCell ref="BD103:BE103"/>
    <mergeCell ref="BF103:BF104"/>
    <mergeCell ref="BI103:BJ103"/>
    <mergeCell ref="BK103:BL103"/>
    <mergeCell ref="BH103:BH104"/>
    <mergeCell ref="AF103:AG103"/>
    <mergeCell ref="AH103:AI103"/>
    <mergeCell ref="AJ103:AK103"/>
    <mergeCell ref="AL103:AM103"/>
    <mergeCell ref="AN103:AO103"/>
    <mergeCell ref="AP103:AQ103"/>
    <mergeCell ref="T103:U103"/>
    <mergeCell ref="W103:W104"/>
    <mergeCell ref="X103:Y103"/>
    <mergeCell ref="Z103:AA103"/>
    <mergeCell ref="AB103:AC103"/>
    <mergeCell ref="AD103:AE103"/>
    <mergeCell ref="H103:I103"/>
    <mergeCell ref="J103:K103"/>
    <mergeCell ref="L103:M103"/>
    <mergeCell ref="N103:O103"/>
    <mergeCell ref="P103:Q103"/>
    <mergeCell ref="R103:S103"/>
    <mergeCell ref="A102:U102"/>
    <mergeCell ref="W102:AQ102"/>
    <mergeCell ref="AS102:BF102"/>
    <mergeCell ref="BH102:BL102"/>
    <mergeCell ref="A103:A104"/>
    <mergeCell ref="B103:C103"/>
    <mergeCell ref="D103:E103"/>
    <mergeCell ref="F103:G103"/>
    <mergeCell ref="A101:U101"/>
    <mergeCell ref="W101:AQ101"/>
    <mergeCell ref="AS101:BF101"/>
    <mergeCell ref="BH101:BL101"/>
    <mergeCell ref="AS67:AS68"/>
    <mergeCell ref="AT67:BC67"/>
    <mergeCell ref="BD67:BE67"/>
    <mergeCell ref="BF67:BF68"/>
    <mergeCell ref="BI67:BJ67"/>
    <mergeCell ref="BK67:BL67"/>
    <mergeCell ref="BH67:BH68"/>
    <mergeCell ref="AF67:AG67"/>
    <mergeCell ref="AH67:AI67"/>
    <mergeCell ref="AJ67:AK67"/>
    <mergeCell ref="AL67:AM67"/>
    <mergeCell ref="AN67:AO67"/>
    <mergeCell ref="AP67:AQ67"/>
    <mergeCell ref="T67:U67"/>
    <mergeCell ref="W67:W68"/>
    <mergeCell ref="X67:Y67"/>
    <mergeCell ref="Z67:AA67"/>
    <mergeCell ref="AB67:AC67"/>
    <mergeCell ref="AD67:AE67"/>
    <mergeCell ref="H67:I67"/>
    <mergeCell ref="J67:K67"/>
    <mergeCell ref="L67:M67"/>
    <mergeCell ref="N67:O67"/>
    <mergeCell ref="P67:Q67"/>
    <mergeCell ref="R67:S67"/>
    <mergeCell ref="A66:U66"/>
    <mergeCell ref="W66:AQ66"/>
    <mergeCell ref="AS66:BF66"/>
    <mergeCell ref="BH66:BL66"/>
    <mergeCell ref="A67:A68"/>
    <mergeCell ref="B67:C67"/>
    <mergeCell ref="D67:E67"/>
    <mergeCell ref="F67:G67"/>
    <mergeCell ref="A65:U65"/>
    <mergeCell ref="W65:AQ65"/>
    <mergeCell ref="AS65:BF65"/>
    <mergeCell ref="BH65:BL65"/>
    <mergeCell ref="AS31:AS32"/>
    <mergeCell ref="AT31:BC31"/>
    <mergeCell ref="BD31:BE31"/>
    <mergeCell ref="BF31:BF32"/>
    <mergeCell ref="BI31:BJ31"/>
    <mergeCell ref="BK31:BL31"/>
    <mergeCell ref="BH31:BH32"/>
    <mergeCell ref="AF31:AG31"/>
    <mergeCell ref="AH31:AI31"/>
    <mergeCell ref="AJ31:AK31"/>
    <mergeCell ref="AL31:AM31"/>
    <mergeCell ref="AN31:AO31"/>
    <mergeCell ref="AP31:AQ31"/>
    <mergeCell ref="T31:U31"/>
    <mergeCell ref="W31:W32"/>
    <mergeCell ref="X31:Y31"/>
    <mergeCell ref="Z31:AA31"/>
    <mergeCell ref="AB31:AC31"/>
    <mergeCell ref="AD31:AE31"/>
    <mergeCell ref="H31:I31"/>
    <mergeCell ref="J31:K31"/>
    <mergeCell ref="L31:M31"/>
    <mergeCell ref="N31:O31"/>
    <mergeCell ref="P31:Q31"/>
    <mergeCell ref="R31:S31"/>
    <mergeCell ref="A30:U30"/>
    <mergeCell ref="W30:AQ30"/>
    <mergeCell ref="AS30:BF30"/>
    <mergeCell ref="BH30:BL30"/>
    <mergeCell ref="A31:A32"/>
    <mergeCell ref="B31:C31"/>
    <mergeCell ref="D31:E31"/>
    <mergeCell ref="F31:G31"/>
    <mergeCell ref="A29:U29"/>
    <mergeCell ref="W29:AQ29"/>
    <mergeCell ref="AS29:BF29"/>
    <mergeCell ref="BH29:BL29"/>
    <mergeCell ref="AS4:AS5"/>
    <mergeCell ref="AT4:BC4"/>
    <mergeCell ref="BD4:BE4"/>
    <mergeCell ref="BF4:BF5"/>
    <mergeCell ref="BI4:BJ4"/>
    <mergeCell ref="BK4:BL4"/>
    <mergeCell ref="BH4:BH5"/>
    <mergeCell ref="AF4:AG4"/>
    <mergeCell ref="AH4:AI4"/>
    <mergeCell ref="AJ4:AK4"/>
    <mergeCell ref="AL4:AM4"/>
    <mergeCell ref="AN4:AO4"/>
    <mergeCell ref="AP4:AQ4"/>
    <mergeCell ref="T4:U4"/>
    <mergeCell ref="W4:W5"/>
    <mergeCell ref="X4:Y4"/>
    <mergeCell ref="Z4:AA4"/>
    <mergeCell ref="AB4:AC4"/>
    <mergeCell ref="AD4:AE4"/>
    <mergeCell ref="H4:I4"/>
    <mergeCell ref="A1:U1"/>
    <mergeCell ref="W1:AQ1"/>
    <mergeCell ref="AS1:BF1"/>
    <mergeCell ref="BH1:BL1"/>
    <mergeCell ref="A2:U2"/>
    <mergeCell ref="W2:AQ2"/>
    <mergeCell ref="AS2:BF2"/>
    <mergeCell ref="BH2:BL2"/>
    <mergeCell ref="J4:K4"/>
    <mergeCell ref="L4:M4"/>
    <mergeCell ref="N4:O4"/>
    <mergeCell ref="P4:Q4"/>
    <mergeCell ref="R4:S4"/>
    <mergeCell ref="A3:U3"/>
    <mergeCell ref="W3:AQ3"/>
    <mergeCell ref="AS3:BF3"/>
    <mergeCell ref="BH3:BL3"/>
    <mergeCell ref="A4:A5"/>
    <mergeCell ref="B4:C4"/>
    <mergeCell ref="D4:E4"/>
    <mergeCell ref="F4:G4"/>
  </mergeCells>
  <hyperlinks>
    <hyperlink ref="A3" r:id="rId1" display="javascript:aff_excel()" xr:uid="{00000000-0004-0000-0800-000000000000}"/>
    <hyperlink ref="A30" r:id="rId2" display="javascript:aff_excel()" xr:uid="{00000000-0004-0000-0800-000001000000}"/>
    <hyperlink ref="A66" r:id="rId3" display="javascript:aff_excel()" xr:uid="{00000000-0004-0000-0800-000002000000}"/>
    <hyperlink ref="A102" r:id="rId4" display="javascript:aff_excel()" xr:uid="{00000000-0004-0000-0800-000003000000}"/>
    <hyperlink ref="A144" r:id="rId5" display="javascript:aff_excel()" xr:uid="{00000000-0004-0000-0800-000004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124" orientation="landscape" useFirstPageNumber="1" r:id="rId6"/>
  <headerFooter>
    <oddFooter>Page &amp;P</oddFooter>
  </headerFooter>
  <rowBreaks count="4" manualBreakCount="4">
    <brk id="28" max="16383" man="1"/>
    <brk id="64" max="16383" man="1"/>
    <brk id="100" max="16383" man="1"/>
    <brk id="142" max="16383" man="1"/>
  </rowBreaks>
  <colBreaks count="1" manualBreakCount="1">
    <brk id="21" max="1048575" man="1"/>
  </colBreaks>
  <ignoredErrors>
    <ignoredError sqref="BI13:BL13" formulaRange="1"/>
    <ignoredError sqref="BC6:BC11 BC13:BC27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54"/>
  <sheetViews>
    <sheetView topLeftCell="A28" workbookViewId="0">
      <selection activeCell="N54" sqref="N54"/>
    </sheetView>
  </sheetViews>
  <sheetFormatPr baseColWidth="10" defaultRowHeight="14.4"/>
  <cols>
    <col min="1" max="1" width="12.44140625" customWidth="1"/>
    <col min="2" max="13" width="7.6640625" customWidth="1"/>
  </cols>
  <sheetData>
    <row r="1" spans="1:21">
      <c r="A1" s="540" t="s">
        <v>468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205"/>
      <c r="O1" s="205"/>
      <c r="P1" s="205"/>
      <c r="Q1" s="205"/>
      <c r="R1" s="205"/>
      <c r="S1" s="205"/>
      <c r="T1" s="205"/>
      <c r="U1" s="205"/>
    </row>
    <row r="2" spans="1:21">
      <c r="A2" s="540" t="s">
        <v>448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205"/>
      <c r="O2" s="205"/>
      <c r="P2" s="205"/>
      <c r="Q2" s="205"/>
      <c r="R2" s="205"/>
      <c r="S2" s="205"/>
      <c r="T2" s="205"/>
      <c r="U2" s="205"/>
    </row>
    <row r="3" spans="1:21">
      <c r="A3" s="541" t="s">
        <v>411</v>
      </c>
      <c r="B3" s="543" t="s">
        <v>0</v>
      </c>
      <c r="C3" s="544"/>
      <c r="D3" s="543" t="s">
        <v>1</v>
      </c>
      <c r="E3" s="544"/>
      <c r="F3" s="543" t="s">
        <v>2</v>
      </c>
      <c r="G3" s="544"/>
      <c r="H3" s="543" t="s">
        <v>3</v>
      </c>
      <c r="I3" s="544"/>
      <c r="J3" s="543" t="s">
        <v>4</v>
      </c>
      <c r="K3" s="544"/>
      <c r="L3" s="211" t="s">
        <v>7</v>
      </c>
      <c r="M3" s="211"/>
    </row>
    <row r="4" spans="1:21" ht="27.6">
      <c r="A4" s="542"/>
      <c r="B4" s="207" t="s">
        <v>410</v>
      </c>
      <c r="C4" s="207" t="s">
        <v>8</v>
      </c>
      <c r="D4" s="207" t="s">
        <v>410</v>
      </c>
      <c r="E4" s="207" t="s">
        <v>8</v>
      </c>
      <c r="F4" s="207" t="s">
        <v>410</v>
      </c>
      <c r="G4" s="207" t="s">
        <v>8</v>
      </c>
      <c r="H4" s="207" t="s">
        <v>410</v>
      </c>
      <c r="I4" s="207" t="s">
        <v>8</v>
      </c>
      <c r="J4" s="207" t="s">
        <v>410</v>
      </c>
      <c r="K4" s="207" t="s">
        <v>8</v>
      </c>
      <c r="L4" s="207" t="s">
        <v>410</v>
      </c>
      <c r="M4" s="207" t="s">
        <v>8</v>
      </c>
    </row>
    <row r="5" spans="1:21" ht="27.6">
      <c r="A5" s="372" t="s">
        <v>412</v>
      </c>
      <c r="B5" s="212">
        <v>5910</v>
      </c>
      <c r="C5" s="212">
        <v>3097</v>
      </c>
      <c r="D5" s="212">
        <v>62</v>
      </c>
      <c r="E5" s="212">
        <v>24</v>
      </c>
      <c r="F5" s="212">
        <v>0</v>
      </c>
      <c r="G5" s="212">
        <v>0</v>
      </c>
      <c r="H5" s="212">
        <v>0</v>
      </c>
      <c r="I5" s="212">
        <v>0</v>
      </c>
      <c r="J5" s="212">
        <v>0</v>
      </c>
      <c r="K5" s="212">
        <v>0</v>
      </c>
      <c r="L5" s="213">
        <f t="shared" ref="L5:M16" si="0">+B5+D5+F5+H5+J5</f>
        <v>5972</v>
      </c>
      <c r="M5" s="213">
        <f t="shared" si="0"/>
        <v>3121</v>
      </c>
    </row>
    <row r="6" spans="1:21">
      <c r="A6" s="372" t="s">
        <v>413</v>
      </c>
      <c r="B6" s="212">
        <v>101758</v>
      </c>
      <c r="C6" s="212">
        <v>51956</v>
      </c>
      <c r="D6" s="212">
        <v>1759</v>
      </c>
      <c r="E6" s="212">
        <v>987</v>
      </c>
      <c r="F6" s="212">
        <v>47</v>
      </c>
      <c r="G6" s="212">
        <v>22</v>
      </c>
      <c r="H6" s="212">
        <v>0</v>
      </c>
      <c r="I6" s="212">
        <v>0</v>
      </c>
      <c r="J6" s="212">
        <v>0</v>
      </c>
      <c r="K6" s="212">
        <v>0</v>
      </c>
      <c r="L6" s="213">
        <f t="shared" si="0"/>
        <v>103564</v>
      </c>
      <c r="M6" s="213">
        <f t="shared" si="0"/>
        <v>52965</v>
      </c>
    </row>
    <row r="7" spans="1:21">
      <c r="A7" s="372" t="s">
        <v>414</v>
      </c>
      <c r="B7" s="212">
        <v>510791</v>
      </c>
      <c r="C7" s="212">
        <v>257921</v>
      </c>
      <c r="D7" s="212">
        <v>37974</v>
      </c>
      <c r="E7" s="212">
        <v>20641</v>
      </c>
      <c r="F7" s="212">
        <v>1483</v>
      </c>
      <c r="G7" s="212">
        <v>832</v>
      </c>
      <c r="H7" s="212">
        <v>66</v>
      </c>
      <c r="I7" s="212">
        <v>36</v>
      </c>
      <c r="J7" s="212">
        <v>0</v>
      </c>
      <c r="K7" s="212">
        <v>0</v>
      </c>
      <c r="L7" s="213">
        <f t="shared" si="0"/>
        <v>550314</v>
      </c>
      <c r="M7" s="213">
        <f t="shared" si="0"/>
        <v>279430</v>
      </c>
    </row>
    <row r="8" spans="1:21">
      <c r="A8" s="372" t="s">
        <v>415</v>
      </c>
      <c r="B8" s="212">
        <v>314107</v>
      </c>
      <c r="C8" s="212">
        <v>152785</v>
      </c>
      <c r="D8" s="212">
        <v>204286</v>
      </c>
      <c r="E8" s="212">
        <v>106532</v>
      </c>
      <c r="F8" s="212">
        <v>23155</v>
      </c>
      <c r="G8" s="212">
        <v>13375</v>
      </c>
      <c r="H8" s="212">
        <v>1259</v>
      </c>
      <c r="I8" s="212">
        <v>755</v>
      </c>
      <c r="J8" s="212">
        <v>130</v>
      </c>
      <c r="K8" s="212">
        <v>74</v>
      </c>
      <c r="L8" s="213">
        <f t="shared" si="0"/>
        <v>542937</v>
      </c>
      <c r="M8" s="213">
        <f t="shared" si="0"/>
        <v>273521</v>
      </c>
    </row>
    <row r="9" spans="1:21">
      <c r="A9" s="372" t="s">
        <v>416</v>
      </c>
      <c r="B9" s="212">
        <v>170714</v>
      </c>
      <c r="C9" s="212">
        <v>81583</v>
      </c>
      <c r="D9" s="212">
        <v>223751</v>
      </c>
      <c r="E9" s="212">
        <v>110239</v>
      </c>
      <c r="F9" s="212">
        <v>120888</v>
      </c>
      <c r="G9" s="212">
        <v>65990</v>
      </c>
      <c r="H9" s="212">
        <v>16381</v>
      </c>
      <c r="I9" s="212">
        <v>9809</v>
      </c>
      <c r="J9" s="212">
        <v>1366</v>
      </c>
      <c r="K9" s="212">
        <v>827</v>
      </c>
      <c r="L9" s="213">
        <f t="shared" si="0"/>
        <v>533100</v>
      </c>
      <c r="M9" s="213">
        <f t="shared" si="0"/>
        <v>268448</v>
      </c>
    </row>
    <row r="10" spans="1:21">
      <c r="A10" s="372" t="s">
        <v>417</v>
      </c>
      <c r="B10" s="212">
        <v>78049</v>
      </c>
      <c r="C10" s="212">
        <v>36966</v>
      </c>
      <c r="D10" s="212">
        <v>159696</v>
      </c>
      <c r="E10" s="212">
        <v>76267</v>
      </c>
      <c r="F10" s="212">
        <v>159201</v>
      </c>
      <c r="G10" s="212">
        <v>81214</v>
      </c>
      <c r="H10" s="212">
        <v>69704</v>
      </c>
      <c r="I10" s="212">
        <v>39606</v>
      </c>
      <c r="J10" s="212">
        <v>11570</v>
      </c>
      <c r="K10" s="212">
        <v>7065</v>
      </c>
      <c r="L10" s="213">
        <f t="shared" si="0"/>
        <v>478220</v>
      </c>
      <c r="M10" s="213">
        <f t="shared" si="0"/>
        <v>241118</v>
      </c>
    </row>
    <row r="11" spans="1:21">
      <c r="A11" s="372" t="s">
        <v>418</v>
      </c>
      <c r="B11" s="212">
        <v>40268</v>
      </c>
      <c r="C11" s="212">
        <v>18733</v>
      </c>
      <c r="D11" s="212">
        <v>105640</v>
      </c>
      <c r="E11" s="212">
        <v>49235</v>
      </c>
      <c r="F11" s="212">
        <v>157097</v>
      </c>
      <c r="G11" s="212">
        <v>76644</v>
      </c>
      <c r="H11" s="212">
        <v>109972</v>
      </c>
      <c r="I11" s="212">
        <v>58609</v>
      </c>
      <c r="J11" s="212">
        <v>50488</v>
      </c>
      <c r="K11" s="212">
        <v>29246</v>
      </c>
      <c r="L11" s="213">
        <f t="shared" si="0"/>
        <v>463465</v>
      </c>
      <c r="M11" s="213">
        <f t="shared" si="0"/>
        <v>232467</v>
      </c>
    </row>
    <row r="12" spans="1:21">
      <c r="A12" s="372" t="s">
        <v>419</v>
      </c>
      <c r="B12" s="212">
        <v>15727</v>
      </c>
      <c r="C12" s="212">
        <v>7444</v>
      </c>
      <c r="D12" s="212">
        <v>49524</v>
      </c>
      <c r="E12" s="212">
        <v>22751</v>
      </c>
      <c r="F12" s="212">
        <v>103638</v>
      </c>
      <c r="G12" s="212">
        <v>48406</v>
      </c>
      <c r="H12" s="212">
        <v>104216</v>
      </c>
      <c r="I12" s="212">
        <v>51860</v>
      </c>
      <c r="J12" s="212">
        <v>70492</v>
      </c>
      <c r="K12" s="212">
        <v>38265</v>
      </c>
      <c r="L12" s="213">
        <f t="shared" si="0"/>
        <v>343597</v>
      </c>
      <c r="M12" s="213">
        <f t="shared" si="0"/>
        <v>168726</v>
      </c>
    </row>
    <row r="13" spans="1:21">
      <c r="A13" s="372" t="s">
        <v>420</v>
      </c>
      <c r="B13" s="212">
        <v>8691</v>
      </c>
      <c r="C13" s="212">
        <v>4082</v>
      </c>
      <c r="D13" s="212">
        <v>28362</v>
      </c>
      <c r="E13" s="212">
        <v>12769</v>
      </c>
      <c r="F13" s="212">
        <v>74799</v>
      </c>
      <c r="G13" s="212">
        <v>33513</v>
      </c>
      <c r="H13" s="212">
        <v>98732</v>
      </c>
      <c r="I13" s="212">
        <v>46897</v>
      </c>
      <c r="J13" s="212">
        <v>92901</v>
      </c>
      <c r="K13" s="212">
        <v>47242</v>
      </c>
      <c r="L13" s="213">
        <f t="shared" si="0"/>
        <v>303485</v>
      </c>
      <c r="M13" s="213">
        <f t="shared" si="0"/>
        <v>144503</v>
      </c>
    </row>
    <row r="14" spans="1:21">
      <c r="A14" s="372" t="s">
        <v>421</v>
      </c>
      <c r="B14" s="212">
        <v>2793</v>
      </c>
      <c r="C14" s="212">
        <v>1296</v>
      </c>
      <c r="D14" s="212">
        <v>10035</v>
      </c>
      <c r="E14" s="212">
        <v>4348</v>
      </c>
      <c r="F14" s="212">
        <v>33854</v>
      </c>
      <c r="G14" s="212">
        <v>14824</v>
      </c>
      <c r="H14" s="212">
        <v>57751</v>
      </c>
      <c r="I14" s="212">
        <v>26154</v>
      </c>
      <c r="J14" s="212">
        <v>72141</v>
      </c>
      <c r="K14" s="212">
        <v>34324</v>
      </c>
      <c r="L14" s="213">
        <f t="shared" si="0"/>
        <v>176574</v>
      </c>
      <c r="M14" s="213">
        <f t="shared" si="0"/>
        <v>80946</v>
      </c>
    </row>
    <row r="15" spans="1:21">
      <c r="A15" s="372" t="s">
        <v>422</v>
      </c>
      <c r="B15" s="212">
        <v>946</v>
      </c>
      <c r="C15" s="212">
        <v>432</v>
      </c>
      <c r="D15" s="212">
        <v>3356</v>
      </c>
      <c r="E15" s="212">
        <v>1464</v>
      </c>
      <c r="F15" s="212">
        <v>12484</v>
      </c>
      <c r="G15" s="212">
        <v>5095</v>
      </c>
      <c r="H15" s="212">
        <v>25236</v>
      </c>
      <c r="I15" s="212">
        <v>10578</v>
      </c>
      <c r="J15" s="212">
        <v>44532</v>
      </c>
      <c r="K15" s="212">
        <v>19687</v>
      </c>
      <c r="L15" s="213">
        <f t="shared" si="0"/>
        <v>86554</v>
      </c>
      <c r="M15" s="213">
        <f t="shared" si="0"/>
        <v>37256</v>
      </c>
    </row>
    <row r="16" spans="1:21" ht="27.75" customHeight="1">
      <c r="A16" s="373" t="s">
        <v>423</v>
      </c>
      <c r="B16" s="376">
        <v>393</v>
      </c>
      <c r="C16" s="376">
        <v>125</v>
      </c>
      <c r="D16" s="376">
        <v>1232</v>
      </c>
      <c r="E16" s="376">
        <v>456</v>
      </c>
      <c r="F16" s="376">
        <v>4438</v>
      </c>
      <c r="G16" s="376">
        <v>1654</v>
      </c>
      <c r="H16" s="376">
        <v>9947</v>
      </c>
      <c r="I16" s="376">
        <v>3656</v>
      </c>
      <c r="J16" s="376">
        <v>23588</v>
      </c>
      <c r="K16" s="376">
        <v>8757</v>
      </c>
      <c r="L16" s="214">
        <f t="shared" si="0"/>
        <v>39598</v>
      </c>
      <c r="M16" s="214">
        <f t="shared" si="0"/>
        <v>14648</v>
      </c>
    </row>
    <row r="17" spans="1:13">
      <c r="A17" s="374" t="s">
        <v>7</v>
      </c>
      <c r="B17" s="371">
        <f t="shared" ref="B17:M17" si="1">SUM(B5:B16)</f>
        <v>1250147</v>
      </c>
      <c r="C17" s="371">
        <f t="shared" si="1"/>
        <v>616420</v>
      </c>
      <c r="D17" s="371">
        <f t="shared" si="1"/>
        <v>825677</v>
      </c>
      <c r="E17" s="371">
        <f t="shared" si="1"/>
        <v>405713</v>
      </c>
      <c r="F17" s="371">
        <f t="shared" si="1"/>
        <v>691084</v>
      </c>
      <c r="G17" s="371">
        <f t="shared" si="1"/>
        <v>341569</v>
      </c>
      <c r="H17" s="371">
        <f t="shared" si="1"/>
        <v>493264</v>
      </c>
      <c r="I17" s="371">
        <f t="shared" si="1"/>
        <v>247960</v>
      </c>
      <c r="J17" s="371">
        <f t="shared" si="1"/>
        <v>367208</v>
      </c>
      <c r="K17" s="371">
        <f t="shared" si="1"/>
        <v>185487</v>
      </c>
      <c r="L17" s="375">
        <f t="shared" si="1"/>
        <v>3627380</v>
      </c>
      <c r="M17" s="371">
        <f t="shared" si="1"/>
        <v>1797149</v>
      </c>
    </row>
    <row r="18" spans="1:13">
      <c r="A18" s="540" t="s">
        <v>469</v>
      </c>
      <c r="B18" s="540"/>
      <c r="C18" s="540"/>
      <c r="D18" s="540"/>
      <c r="E18" s="540"/>
      <c r="F18" s="540"/>
      <c r="G18" s="540"/>
      <c r="H18" s="540"/>
      <c r="I18" s="540"/>
      <c r="J18" s="540"/>
      <c r="K18" s="540"/>
      <c r="L18" s="540"/>
      <c r="M18" s="540"/>
    </row>
    <row r="19" spans="1:13" s="7" customFormat="1">
      <c r="A19" s="540" t="s">
        <v>448</v>
      </c>
      <c r="B19" s="540"/>
      <c r="C19" s="540"/>
      <c r="D19" s="540"/>
      <c r="E19" s="540"/>
      <c r="F19" s="540"/>
      <c r="G19" s="540"/>
      <c r="H19" s="540"/>
      <c r="I19" s="540"/>
      <c r="J19" s="540"/>
      <c r="K19" s="540"/>
      <c r="L19" s="540"/>
      <c r="M19" s="540"/>
    </row>
    <row r="20" spans="1:13">
      <c r="A20" s="549" t="s">
        <v>411</v>
      </c>
      <c r="B20" s="545" t="s">
        <v>0</v>
      </c>
      <c r="C20" s="546"/>
      <c r="D20" s="545" t="s">
        <v>1</v>
      </c>
      <c r="E20" s="546"/>
      <c r="F20" s="545" t="s">
        <v>2</v>
      </c>
      <c r="G20" s="546"/>
      <c r="H20" s="545" t="s">
        <v>3</v>
      </c>
      <c r="I20" s="546"/>
      <c r="J20" s="545" t="s">
        <v>4</v>
      </c>
      <c r="K20" s="546"/>
      <c r="L20" s="547" t="s">
        <v>7</v>
      </c>
      <c r="M20" s="548"/>
    </row>
    <row r="21" spans="1:13" ht="27.6">
      <c r="A21" s="550"/>
      <c r="B21" s="38" t="s">
        <v>410</v>
      </c>
      <c r="C21" s="38" t="s">
        <v>8</v>
      </c>
      <c r="D21" s="38" t="s">
        <v>410</v>
      </c>
      <c r="E21" s="38" t="s">
        <v>8</v>
      </c>
      <c r="F21" s="38" t="s">
        <v>410</v>
      </c>
      <c r="G21" s="38" t="s">
        <v>8</v>
      </c>
      <c r="H21" s="38" t="s">
        <v>410</v>
      </c>
      <c r="I21" s="38" t="s">
        <v>8</v>
      </c>
      <c r="J21" s="38" t="s">
        <v>410</v>
      </c>
      <c r="K21" s="38" t="s">
        <v>8</v>
      </c>
      <c r="L21" s="139" t="s">
        <v>410</v>
      </c>
      <c r="M21" s="139" t="s">
        <v>8</v>
      </c>
    </row>
    <row r="22" spans="1:13">
      <c r="A22" s="35" t="s">
        <v>412</v>
      </c>
      <c r="B22" s="215">
        <v>12627</v>
      </c>
      <c r="C22" s="215">
        <v>6733</v>
      </c>
      <c r="D22" s="215">
        <v>306</v>
      </c>
      <c r="E22" s="215">
        <v>171</v>
      </c>
      <c r="F22" s="215">
        <v>0</v>
      </c>
      <c r="G22" s="215">
        <v>0</v>
      </c>
      <c r="H22" s="215">
        <v>0</v>
      </c>
      <c r="I22" s="215">
        <v>0</v>
      </c>
      <c r="J22" s="215">
        <v>0</v>
      </c>
      <c r="K22" s="215">
        <v>0</v>
      </c>
      <c r="L22" s="371">
        <f>+B22+D22+F22+H22+J22</f>
        <v>12933</v>
      </c>
      <c r="M22" s="371">
        <f>+C22+E22+G22+I22+K22</f>
        <v>6904</v>
      </c>
    </row>
    <row r="23" spans="1:13">
      <c r="A23" s="35" t="s">
        <v>413</v>
      </c>
      <c r="B23" s="215">
        <v>58043</v>
      </c>
      <c r="C23" s="215">
        <v>29763</v>
      </c>
      <c r="D23" s="215">
        <v>5759</v>
      </c>
      <c r="E23" s="215">
        <v>3197</v>
      </c>
      <c r="F23" s="215">
        <v>265</v>
      </c>
      <c r="G23" s="215">
        <v>140</v>
      </c>
      <c r="H23" s="215">
        <v>0</v>
      </c>
      <c r="I23" s="215">
        <v>0</v>
      </c>
      <c r="J23" s="215">
        <v>0</v>
      </c>
      <c r="K23" s="215">
        <v>0</v>
      </c>
      <c r="L23" s="371">
        <f t="shared" ref="L23:M25" si="2">+B23+D23+F23+H23+J23</f>
        <v>64067</v>
      </c>
      <c r="M23" s="371">
        <f t="shared" si="2"/>
        <v>33100</v>
      </c>
    </row>
    <row r="24" spans="1:13">
      <c r="A24" s="35" t="s">
        <v>414</v>
      </c>
      <c r="B24" s="215">
        <v>89116</v>
      </c>
      <c r="C24" s="215">
        <v>44387</v>
      </c>
      <c r="D24" s="215">
        <v>39080</v>
      </c>
      <c r="E24" s="215">
        <v>20879</v>
      </c>
      <c r="F24" s="215">
        <v>4491</v>
      </c>
      <c r="G24" s="215">
        <v>2570</v>
      </c>
      <c r="H24" s="215">
        <v>197</v>
      </c>
      <c r="I24" s="215">
        <v>104</v>
      </c>
      <c r="J24" s="215">
        <v>0</v>
      </c>
      <c r="K24" s="215">
        <v>0</v>
      </c>
      <c r="L24" s="371">
        <f t="shared" si="2"/>
        <v>132884</v>
      </c>
      <c r="M24" s="371">
        <f t="shared" si="2"/>
        <v>67940</v>
      </c>
    </row>
    <row r="25" spans="1:13">
      <c r="A25" s="35" t="s">
        <v>415</v>
      </c>
      <c r="B25" s="215">
        <v>37218</v>
      </c>
      <c r="C25" s="215">
        <v>17570</v>
      </c>
      <c r="D25" s="215">
        <v>66639</v>
      </c>
      <c r="E25" s="215">
        <v>33204</v>
      </c>
      <c r="F25" s="215">
        <v>31190</v>
      </c>
      <c r="G25" s="215">
        <v>17175</v>
      </c>
      <c r="H25" s="215">
        <v>3502</v>
      </c>
      <c r="I25" s="215">
        <v>2055</v>
      </c>
      <c r="J25" s="215">
        <v>307</v>
      </c>
      <c r="K25" s="215">
        <v>178</v>
      </c>
      <c r="L25" s="371">
        <f t="shared" si="2"/>
        <v>138856</v>
      </c>
      <c r="M25" s="371">
        <f t="shared" si="2"/>
        <v>70182</v>
      </c>
    </row>
    <row r="26" spans="1:13">
      <c r="A26" s="35" t="s">
        <v>416</v>
      </c>
      <c r="B26" s="215">
        <v>16026</v>
      </c>
      <c r="C26" s="215">
        <v>7446</v>
      </c>
      <c r="D26" s="215">
        <v>38673</v>
      </c>
      <c r="E26" s="215">
        <v>18238</v>
      </c>
      <c r="F26" s="215">
        <v>57719</v>
      </c>
      <c r="G26" s="215">
        <v>29329</v>
      </c>
      <c r="H26" s="215">
        <v>23538</v>
      </c>
      <c r="I26" s="215">
        <v>13162</v>
      </c>
      <c r="J26" s="215">
        <v>3567</v>
      </c>
      <c r="K26" s="215">
        <v>2157</v>
      </c>
      <c r="L26" s="371">
        <f>+B26+D26+F26+H26+J26</f>
        <v>139523</v>
      </c>
      <c r="M26" s="371">
        <f>+C26+E26+G26+I26+K26</f>
        <v>70332</v>
      </c>
    </row>
    <row r="27" spans="1:13">
      <c r="A27" s="35" t="s">
        <v>417</v>
      </c>
      <c r="B27" s="215">
        <v>6097</v>
      </c>
      <c r="C27" s="215">
        <v>2633</v>
      </c>
      <c r="D27" s="215">
        <v>18824</v>
      </c>
      <c r="E27" s="215">
        <v>8406</v>
      </c>
      <c r="F27" s="215">
        <v>38630</v>
      </c>
      <c r="G27" s="215">
        <v>18688</v>
      </c>
      <c r="H27" s="215">
        <v>42493</v>
      </c>
      <c r="I27" s="215">
        <v>22099</v>
      </c>
      <c r="J27" s="215">
        <v>18473</v>
      </c>
      <c r="K27" s="215">
        <v>10396</v>
      </c>
      <c r="L27" s="371">
        <f t="shared" ref="L27:M34" si="3">+B27+D27+F27+H27+J27</f>
        <v>124517</v>
      </c>
      <c r="M27" s="371">
        <f t="shared" si="3"/>
        <v>62222</v>
      </c>
    </row>
    <row r="28" spans="1:13">
      <c r="A28" s="35" t="s">
        <v>418</v>
      </c>
      <c r="B28" s="215">
        <v>3124</v>
      </c>
      <c r="C28" s="215">
        <v>1386</v>
      </c>
      <c r="D28" s="215">
        <v>10051</v>
      </c>
      <c r="E28" s="215">
        <v>4568</v>
      </c>
      <c r="F28" s="215">
        <v>24394</v>
      </c>
      <c r="G28" s="215">
        <v>11219</v>
      </c>
      <c r="H28" s="215">
        <v>33546</v>
      </c>
      <c r="I28" s="215">
        <v>16558</v>
      </c>
      <c r="J28" s="215">
        <v>34794</v>
      </c>
      <c r="K28" s="215">
        <v>18609</v>
      </c>
      <c r="L28" s="371">
        <f t="shared" si="3"/>
        <v>105909</v>
      </c>
      <c r="M28" s="371">
        <f t="shared" si="3"/>
        <v>52340</v>
      </c>
    </row>
    <row r="29" spans="1:13">
      <c r="A29" s="35" t="s">
        <v>419</v>
      </c>
      <c r="B29" s="215">
        <v>1137</v>
      </c>
      <c r="C29" s="215">
        <v>491</v>
      </c>
      <c r="D29" s="215">
        <v>4301</v>
      </c>
      <c r="E29" s="215">
        <v>1885</v>
      </c>
      <c r="F29" s="215">
        <v>12376</v>
      </c>
      <c r="G29" s="215">
        <v>5454</v>
      </c>
      <c r="H29" s="215">
        <v>20222</v>
      </c>
      <c r="I29" s="215">
        <v>9356</v>
      </c>
      <c r="J29" s="215">
        <v>24368</v>
      </c>
      <c r="K29" s="215">
        <v>12256</v>
      </c>
      <c r="L29" s="371">
        <f t="shared" si="3"/>
        <v>62404</v>
      </c>
      <c r="M29" s="371">
        <f t="shared" si="3"/>
        <v>29442</v>
      </c>
    </row>
    <row r="30" spans="1:13">
      <c r="A30" s="35" t="s">
        <v>420</v>
      </c>
      <c r="B30" s="215">
        <v>617</v>
      </c>
      <c r="C30" s="215">
        <v>285</v>
      </c>
      <c r="D30" s="215">
        <v>2218</v>
      </c>
      <c r="E30" s="215">
        <v>972</v>
      </c>
      <c r="F30" s="215">
        <v>7065</v>
      </c>
      <c r="G30" s="215">
        <v>3049</v>
      </c>
      <c r="H30" s="215">
        <v>13883</v>
      </c>
      <c r="I30" s="215">
        <v>6340</v>
      </c>
      <c r="J30" s="215">
        <v>19505</v>
      </c>
      <c r="K30" s="215">
        <v>9244</v>
      </c>
      <c r="L30" s="371">
        <f t="shared" si="3"/>
        <v>43288</v>
      </c>
      <c r="M30" s="371">
        <f t="shared" si="3"/>
        <v>19890</v>
      </c>
    </row>
    <row r="31" spans="1:13">
      <c r="A31" s="35" t="s">
        <v>421</v>
      </c>
      <c r="B31" s="215">
        <v>207</v>
      </c>
      <c r="C31" s="215">
        <v>84</v>
      </c>
      <c r="D31" s="215">
        <v>662</v>
      </c>
      <c r="E31" s="215">
        <v>272</v>
      </c>
      <c r="F31" s="215">
        <v>2677</v>
      </c>
      <c r="G31" s="215">
        <v>1091</v>
      </c>
      <c r="H31" s="215">
        <v>6464</v>
      </c>
      <c r="I31" s="215">
        <v>2787</v>
      </c>
      <c r="J31" s="215">
        <v>11093</v>
      </c>
      <c r="K31" s="215">
        <v>5108</v>
      </c>
      <c r="L31" s="371">
        <f t="shared" si="3"/>
        <v>21103</v>
      </c>
      <c r="M31" s="371">
        <f t="shared" si="3"/>
        <v>9342</v>
      </c>
    </row>
    <row r="32" spans="1:13">
      <c r="A32" s="35" t="s">
        <v>422</v>
      </c>
      <c r="B32" s="215">
        <v>78</v>
      </c>
      <c r="C32" s="215">
        <v>33</v>
      </c>
      <c r="D32" s="215">
        <v>241</v>
      </c>
      <c r="E32" s="215">
        <v>111</v>
      </c>
      <c r="F32" s="215">
        <v>893</v>
      </c>
      <c r="G32" s="215">
        <v>381</v>
      </c>
      <c r="H32" s="215">
        <v>2513</v>
      </c>
      <c r="I32" s="215">
        <v>1022</v>
      </c>
      <c r="J32" s="215">
        <v>5348</v>
      </c>
      <c r="K32" s="215">
        <v>2373</v>
      </c>
      <c r="L32" s="371">
        <f t="shared" si="3"/>
        <v>9073</v>
      </c>
      <c r="M32" s="371">
        <f t="shared" si="3"/>
        <v>3920</v>
      </c>
    </row>
    <row r="33" spans="1:13">
      <c r="A33" s="35" t="s">
        <v>423</v>
      </c>
      <c r="B33" s="215">
        <v>47</v>
      </c>
      <c r="C33" s="215">
        <v>23</v>
      </c>
      <c r="D33" s="215">
        <v>117</v>
      </c>
      <c r="E33" s="215">
        <v>44</v>
      </c>
      <c r="F33" s="215">
        <v>384</v>
      </c>
      <c r="G33" s="215">
        <v>145</v>
      </c>
      <c r="H33" s="215">
        <v>928</v>
      </c>
      <c r="I33" s="215">
        <v>333</v>
      </c>
      <c r="J33" s="215">
        <v>2476</v>
      </c>
      <c r="K33" s="215">
        <v>950</v>
      </c>
      <c r="L33" s="371">
        <f t="shared" si="3"/>
        <v>3952</v>
      </c>
      <c r="M33" s="371">
        <f t="shared" si="3"/>
        <v>1495</v>
      </c>
    </row>
    <row r="34" spans="1:13">
      <c r="A34" s="37" t="s">
        <v>7</v>
      </c>
      <c r="B34" s="215">
        <f>SUM(B22:B33)</f>
        <v>224337</v>
      </c>
      <c r="C34" s="215">
        <f t="shared" ref="C34:K34" si="4">SUM(C22:C33)</f>
        <v>110834</v>
      </c>
      <c r="D34" s="215">
        <f t="shared" si="4"/>
        <v>186871</v>
      </c>
      <c r="E34" s="215">
        <f t="shared" si="4"/>
        <v>91947</v>
      </c>
      <c r="F34" s="215">
        <f t="shared" si="4"/>
        <v>180084</v>
      </c>
      <c r="G34" s="215">
        <f t="shared" si="4"/>
        <v>89241</v>
      </c>
      <c r="H34" s="215">
        <f t="shared" si="4"/>
        <v>147286</v>
      </c>
      <c r="I34" s="215">
        <f t="shared" si="4"/>
        <v>73816</v>
      </c>
      <c r="J34" s="215">
        <f t="shared" si="4"/>
        <v>119931</v>
      </c>
      <c r="K34" s="215">
        <f t="shared" si="4"/>
        <v>61271</v>
      </c>
      <c r="L34" s="371">
        <f t="shared" si="3"/>
        <v>858509</v>
      </c>
      <c r="M34" s="371">
        <f t="shared" si="3"/>
        <v>427109</v>
      </c>
    </row>
    <row r="35" spans="1:13">
      <c r="A35" s="540" t="s">
        <v>470</v>
      </c>
      <c r="B35" s="540"/>
      <c r="C35" s="540"/>
      <c r="D35" s="540"/>
      <c r="E35" s="540"/>
      <c r="F35" s="540"/>
      <c r="G35" s="540"/>
      <c r="H35" s="540"/>
      <c r="I35" s="540"/>
      <c r="J35" s="540"/>
      <c r="K35" s="540"/>
      <c r="L35" s="540"/>
      <c r="M35" s="540"/>
    </row>
    <row r="36" spans="1:13">
      <c r="A36" s="540" t="s">
        <v>448</v>
      </c>
      <c r="B36" s="540"/>
      <c r="C36" s="540"/>
      <c r="D36" s="540"/>
      <c r="E36" s="540"/>
      <c r="F36" s="540"/>
      <c r="G36" s="540"/>
      <c r="H36" s="540"/>
      <c r="I36" s="540"/>
      <c r="J36" s="540"/>
      <c r="K36" s="540"/>
      <c r="L36" s="540"/>
      <c r="M36" s="540"/>
    </row>
    <row r="37" spans="1:13">
      <c r="A37" s="549" t="s">
        <v>411</v>
      </c>
      <c r="B37" s="545" t="s">
        <v>0</v>
      </c>
      <c r="C37" s="546"/>
      <c r="D37" s="545" t="s">
        <v>1</v>
      </c>
      <c r="E37" s="546"/>
      <c r="F37" s="545" t="s">
        <v>2</v>
      </c>
      <c r="G37" s="546"/>
      <c r="H37" s="545" t="s">
        <v>3</v>
      </c>
      <c r="I37" s="546"/>
      <c r="J37" s="545" t="s">
        <v>4</v>
      </c>
      <c r="K37" s="546"/>
      <c r="L37" s="547" t="s">
        <v>7</v>
      </c>
      <c r="M37" s="548"/>
    </row>
    <row r="38" spans="1:13" ht="27.6">
      <c r="A38" s="550"/>
      <c r="B38" s="108" t="s">
        <v>410</v>
      </c>
      <c r="C38" s="108" t="s">
        <v>8</v>
      </c>
      <c r="D38" s="108" t="s">
        <v>410</v>
      </c>
      <c r="E38" s="108" t="s">
        <v>8</v>
      </c>
      <c r="F38" s="108" t="s">
        <v>410</v>
      </c>
      <c r="G38" s="108" t="s">
        <v>8</v>
      </c>
      <c r="H38" s="108" t="s">
        <v>410</v>
      </c>
      <c r="I38" s="108" t="s">
        <v>8</v>
      </c>
      <c r="J38" s="108" t="s">
        <v>410</v>
      </c>
      <c r="K38" s="108" t="s">
        <v>8</v>
      </c>
      <c r="L38" s="377" t="s">
        <v>410</v>
      </c>
      <c r="M38" s="377" t="s">
        <v>8</v>
      </c>
    </row>
    <row r="39" spans="1:13">
      <c r="A39" s="35" t="s">
        <v>412</v>
      </c>
      <c r="B39" s="215">
        <f t="shared" ref="B39:K39" si="5">+B5+B22</f>
        <v>18537</v>
      </c>
      <c r="C39" s="215">
        <f t="shared" si="5"/>
        <v>9830</v>
      </c>
      <c r="D39" s="215">
        <f t="shared" si="5"/>
        <v>368</v>
      </c>
      <c r="E39" s="215">
        <f t="shared" si="5"/>
        <v>195</v>
      </c>
      <c r="F39" s="215">
        <f t="shared" si="5"/>
        <v>0</v>
      </c>
      <c r="G39" s="215">
        <f t="shared" si="5"/>
        <v>0</v>
      </c>
      <c r="H39" s="215">
        <f t="shared" si="5"/>
        <v>0</v>
      </c>
      <c r="I39" s="215">
        <f t="shared" si="5"/>
        <v>0</v>
      </c>
      <c r="J39" s="215">
        <f t="shared" si="5"/>
        <v>0</v>
      </c>
      <c r="K39" s="215">
        <f t="shared" si="5"/>
        <v>0</v>
      </c>
      <c r="L39" s="371">
        <f>+B39+D39+F39+H39+J39</f>
        <v>18905</v>
      </c>
      <c r="M39" s="371">
        <f>+C39+E39+G39+I39+K39</f>
        <v>10025</v>
      </c>
    </row>
    <row r="40" spans="1:13">
      <c r="A40" s="35" t="s">
        <v>413</v>
      </c>
      <c r="B40" s="215">
        <f t="shared" ref="B40:K40" si="6">+B6+B23</f>
        <v>159801</v>
      </c>
      <c r="C40" s="215">
        <f t="shared" si="6"/>
        <v>81719</v>
      </c>
      <c r="D40" s="215">
        <f t="shared" si="6"/>
        <v>7518</v>
      </c>
      <c r="E40" s="215">
        <f t="shared" si="6"/>
        <v>4184</v>
      </c>
      <c r="F40" s="215">
        <f t="shared" si="6"/>
        <v>312</v>
      </c>
      <c r="G40" s="215">
        <f t="shared" si="6"/>
        <v>162</v>
      </c>
      <c r="H40" s="215">
        <f t="shared" si="6"/>
        <v>0</v>
      </c>
      <c r="I40" s="215">
        <f t="shared" si="6"/>
        <v>0</v>
      </c>
      <c r="J40" s="215">
        <f t="shared" si="6"/>
        <v>0</v>
      </c>
      <c r="K40" s="215">
        <f t="shared" si="6"/>
        <v>0</v>
      </c>
      <c r="L40" s="371">
        <f t="shared" ref="L40:L51" si="7">+B40+D40+F40+H40+J40</f>
        <v>167631</v>
      </c>
      <c r="M40" s="371">
        <f t="shared" ref="M40:M51" si="8">+C40+E40+G40+I40+K40</f>
        <v>86065</v>
      </c>
    </row>
    <row r="41" spans="1:13">
      <c r="A41" s="35" t="s">
        <v>414</v>
      </c>
      <c r="B41" s="215">
        <f t="shared" ref="B41:K41" si="9">+B7+B24</f>
        <v>599907</v>
      </c>
      <c r="C41" s="215">
        <f t="shared" si="9"/>
        <v>302308</v>
      </c>
      <c r="D41" s="215">
        <f t="shared" si="9"/>
        <v>77054</v>
      </c>
      <c r="E41" s="215">
        <f t="shared" si="9"/>
        <v>41520</v>
      </c>
      <c r="F41" s="215">
        <f t="shared" si="9"/>
        <v>5974</v>
      </c>
      <c r="G41" s="215">
        <f t="shared" si="9"/>
        <v>3402</v>
      </c>
      <c r="H41" s="215">
        <f t="shared" si="9"/>
        <v>263</v>
      </c>
      <c r="I41" s="215">
        <f t="shared" si="9"/>
        <v>140</v>
      </c>
      <c r="J41" s="215">
        <f t="shared" si="9"/>
        <v>0</v>
      </c>
      <c r="K41" s="215">
        <f t="shared" si="9"/>
        <v>0</v>
      </c>
      <c r="L41" s="371">
        <f t="shared" si="7"/>
        <v>683198</v>
      </c>
      <c r="M41" s="371">
        <f t="shared" si="8"/>
        <v>347370</v>
      </c>
    </row>
    <row r="42" spans="1:13">
      <c r="A42" s="35" t="s">
        <v>415</v>
      </c>
      <c r="B42" s="215">
        <f t="shared" ref="B42:K42" si="10">+B8+B25</f>
        <v>351325</v>
      </c>
      <c r="C42" s="215">
        <f t="shared" si="10"/>
        <v>170355</v>
      </c>
      <c r="D42" s="215">
        <f t="shared" si="10"/>
        <v>270925</v>
      </c>
      <c r="E42" s="215">
        <f t="shared" si="10"/>
        <v>139736</v>
      </c>
      <c r="F42" s="215">
        <f t="shared" si="10"/>
        <v>54345</v>
      </c>
      <c r="G42" s="215">
        <f t="shared" si="10"/>
        <v>30550</v>
      </c>
      <c r="H42" s="215">
        <f t="shared" si="10"/>
        <v>4761</v>
      </c>
      <c r="I42" s="215">
        <f t="shared" si="10"/>
        <v>2810</v>
      </c>
      <c r="J42" s="215">
        <f t="shared" si="10"/>
        <v>437</v>
      </c>
      <c r="K42" s="215">
        <f t="shared" si="10"/>
        <v>252</v>
      </c>
      <c r="L42" s="371">
        <f t="shared" si="7"/>
        <v>681793</v>
      </c>
      <c r="M42" s="371">
        <f t="shared" si="8"/>
        <v>343703</v>
      </c>
    </row>
    <row r="43" spans="1:13">
      <c r="A43" s="35" t="s">
        <v>416</v>
      </c>
      <c r="B43" s="215">
        <f t="shared" ref="B43:K43" si="11">+B9+B26</f>
        <v>186740</v>
      </c>
      <c r="C43" s="215">
        <f t="shared" si="11"/>
        <v>89029</v>
      </c>
      <c r="D43" s="215">
        <f t="shared" si="11"/>
        <v>262424</v>
      </c>
      <c r="E43" s="215">
        <f t="shared" si="11"/>
        <v>128477</v>
      </c>
      <c r="F43" s="215">
        <f t="shared" si="11"/>
        <v>178607</v>
      </c>
      <c r="G43" s="215">
        <f t="shared" si="11"/>
        <v>95319</v>
      </c>
      <c r="H43" s="215">
        <f t="shared" si="11"/>
        <v>39919</v>
      </c>
      <c r="I43" s="215">
        <f t="shared" si="11"/>
        <v>22971</v>
      </c>
      <c r="J43" s="215">
        <f t="shared" si="11"/>
        <v>4933</v>
      </c>
      <c r="K43" s="215">
        <f t="shared" si="11"/>
        <v>2984</v>
      </c>
      <c r="L43" s="371">
        <f t="shared" si="7"/>
        <v>672623</v>
      </c>
      <c r="M43" s="371">
        <f t="shared" si="8"/>
        <v>338780</v>
      </c>
    </row>
    <row r="44" spans="1:13">
      <c r="A44" s="35" t="s">
        <v>417</v>
      </c>
      <c r="B44" s="215">
        <f t="shared" ref="B44:K44" si="12">+B10+B27</f>
        <v>84146</v>
      </c>
      <c r="C44" s="215">
        <f t="shared" si="12"/>
        <v>39599</v>
      </c>
      <c r="D44" s="215">
        <f t="shared" si="12"/>
        <v>178520</v>
      </c>
      <c r="E44" s="215">
        <f t="shared" si="12"/>
        <v>84673</v>
      </c>
      <c r="F44" s="215">
        <f t="shared" si="12"/>
        <v>197831</v>
      </c>
      <c r="G44" s="215">
        <f t="shared" si="12"/>
        <v>99902</v>
      </c>
      <c r="H44" s="215">
        <f t="shared" si="12"/>
        <v>112197</v>
      </c>
      <c r="I44" s="215">
        <f t="shared" si="12"/>
        <v>61705</v>
      </c>
      <c r="J44" s="215">
        <f t="shared" si="12"/>
        <v>30043</v>
      </c>
      <c r="K44" s="215">
        <f t="shared" si="12"/>
        <v>17461</v>
      </c>
      <c r="L44" s="371">
        <f t="shared" si="7"/>
        <v>602737</v>
      </c>
      <c r="M44" s="371">
        <f t="shared" si="8"/>
        <v>303340</v>
      </c>
    </row>
    <row r="45" spans="1:13">
      <c r="A45" s="35" t="s">
        <v>418</v>
      </c>
      <c r="B45" s="215">
        <f t="shared" ref="B45:K45" si="13">+B11+B28</f>
        <v>43392</v>
      </c>
      <c r="C45" s="215">
        <f t="shared" si="13"/>
        <v>20119</v>
      </c>
      <c r="D45" s="215">
        <f t="shared" si="13"/>
        <v>115691</v>
      </c>
      <c r="E45" s="215">
        <f t="shared" si="13"/>
        <v>53803</v>
      </c>
      <c r="F45" s="215">
        <f t="shared" si="13"/>
        <v>181491</v>
      </c>
      <c r="G45" s="215">
        <f t="shared" si="13"/>
        <v>87863</v>
      </c>
      <c r="H45" s="215">
        <f t="shared" si="13"/>
        <v>143518</v>
      </c>
      <c r="I45" s="215">
        <f t="shared" si="13"/>
        <v>75167</v>
      </c>
      <c r="J45" s="215">
        <f t="shared" si="13"/>
        <v>85282</v>
      </c>
      <c r="K45" s="215">
        <f t="shared" si="13"/>
        <v>47855</v>
      </c>
      <c r="L45" s="371">
        <f t="shared" si="7"/>
        <v>569374</v>
      </c>
      <c r="M45" s="371">
        <f t="shared" si="8"/>
        <v>284807</v>
      </c>
    </row>
    <row r="46" spans="1:13">
      <c r="A46" s="35" t="s">
        <v>419</v>
      </c>
      <c r="B46" s="215">
        <f t="shared" ref="B46:K46" si="14">+B12+B29</f>
        <v>16864</v>
      </c>
      <c r="C46" s="215">
        <f t="shared" si="14"/>
        <v>7935</v>
      </c>
      <c r="D46" s="215">
        <f t="shared" si="14"/>
        <v>53825</v>
      </c>
      <c r="E46" s="215">
        <f t="shared" si="14"/>
        <v>24636</v>
      </c>
      <c r="F46" s="215">
        <f t="shared" si="14"/>
        <v>116014</v>
      </c>
      <c r="G46" s="215">
        <f t="shared" si="14"/>
        <v>53860</v>
      </c>
      <c r="H46" s="215">
        <f t="shared" si="14"/>
        <v>124438</v>
      </c>
      <c r="I46" s="215">
        <f t="shared" si="14"/>
        <v>61216</v>
      </c>
      <c r="J46" s="215">
        <f t="shared" si="14"/>
        <v>94860</v>
      </c>
      <c r="K46" s="215">
        <f t="shared" si="14"/>
        <v>50521</v>
      </c>
      <c r="L46" s="371">
        <f t="shared" si="7"/>
        <v>406001</v>
      </c>
      <c r="M46" s="371">
        <f t="shared" si="8"/>
        <v>198168</v>
      </c>
    </row>
    <row r="47" spans="1:13">
      <c r="A47" s="35" t="s">
        <v>420</v>
      </c>
      <c r="B47" s="215">
        <f t="shared" ref="B47:K47" si="15">+B13+B30</f>
        <v>9308</v>
      </c>
      <c r="C47" s="215">
        <f t="shared" si="15"/>
        <v>4367</v>
      </c>
      <c r="D47" s="215">
        <f t="shared" si="15"/>
        <v>30580</v>
      </c>
      <c r="E47" s="215">
        <f t="shared" si="15"/>
        <v>13741</v>
      </c>
      <c r="F47" s="215">
        <f t="shared" si="15"/>
        <v>81864</v>
      </c>
      <c r="G47" s="215">
        <f t="shared" si="15"/>
        <v>36562</v>
      </c>
      <c r="H47" s="215">
        <f t="shared" si="15"/>
        <v>112615</v>
      </c>
      <c r="I47" s="215">
        <f t="shared" si="15"/>
        <v>53237</v>
      </c>
      <c r="J47" s="215">
        <f t="shared" si="15"/>
        <v>112406</v>
      </c>
      <c r="K47" s="215">
        <f t="shared" si="15"/>
        <v>56486</v>
      </c>
      <c r="L47" s="371">
        <f t="shared" si="7"/>
        <v>346773</v>
      </c>
      <c r="M47" s="371">
        <f t="shared" si="8"/>
        <v>164393</v>
      </c>
    </row>
    <row r="48" spans="1:13">
      <c r="A48" s="35" t="s">
        <v>421</v>
      </c>
      <c r="B48" s="215">
        <f t="shared" ref="B48:K48" si="16">+B14+B31</f>
        <v>3000</v>
      </c>
      <c r="C48" s="215">
        <f t="shared" si="16"/>
        <v>1380</v>
      </c>
      <c r="D48" s="215">
        <f t="shared" si="16"/>
        <v>10697</v>
      </c>
      <c r="E48" s="215">
        <f t="shared" si="16"/>
        <v>4620</v>
      </c>
      <c r="F48" s="215">
        <f t="shared" si="16"/>
        <v>36531</v>
      </c>
      <c r="G48" s="215">
        <f t="shared" si="16"/>
        <v>15915</v>
      </c>
      <c r="H48" s="215">
        <f t="shared" si="16"/>
        <v>64215</v>
      </c>
      <c r="I48" s="215">
        <f t="shared" si="16"/>
        <v>28941</v>
      </c>
      <c r="J48" s="215">
        <f t="shared" si="16"/>
        <v>83234</v>
      </c>
      <c r="K48" s="215">
        <f t="shared" si="16"/>
        <v>39432</v>
      </c>
      <c r="L48" s="371">
        <f t="shared" si="7"/>
        <v>197677</v>
      </c>
      <c r="M48" s="371">
        <f t="shared" si="8"/>
        <v>90288</v>
      </c>
    </row>
    <row r="49" spans="1:14">
      <c r="A49" s="35" t="s">
        <v>422</v>
      </c>
      <c r="B49" s="215">
        <f t="shared" ref="B49:K49" si="17">+B15+B32</f>
        <v>1024</v>
      </c>
      <c r="C49" s="215">
        <f t="shared" si="17"/>
        <v>465</v>
      </c>
      <c r="D49" s="215">
        <f t="shared" si="17"/>
        <v>3597</v>
      </c>
      <c r="E49" s="215">
        <f t="shared" si="17"/>
        <v>1575</v>
      </c>
      <c r="F49" s="215">
        <f t="shared" si="17"/>
        <v>13377</v>
      </c>
      <c r="G49" s="215">
        <f t="shared" si="17"/>
        <v>5476</v>
      </c>
      <c r="H49" s="215">
        <f t="shared" si="17"/>
        <v>27749</v>
      </c>
      <c r="I49" s="215">
        <f t="shared" si="17"/>
        <v>11600</v>
      </c>
      <c r="J49" s="215">
        <f t="shared" si="17"/>
        <v>49880</v>
      </c>
      <c r="K49" s="215">
        <f t="shared" si="17"/>
        <v>22060</v>
      </c>
      <c r="L49" s="371">
        <f t="shared" si="7"/>
        <v>95627</v>
      </c>
      <c r="M49" s="371">
        <f t="shared" si="8"/>
        <v>41176</v>
      </c>
    </row>
    <row r="50" spans="1:14">
      <c r="A50" s="35" t="s">
        <v>423</v>
      </c>
      <c r="B50" s="215">
        <f t="shared" ref="B50:K50" si="18">+B16+B33</f>
        <v>440</v>
      </c>
      <c r="C50" s="215">
        <f t="shared" si="18"/>
        <v>148</v>
      </c>
      <c r="D50" s="215">
        <f t="shared" si="18"/>
        <v>1349</v>
      </c>
      <c r="E50" s="215">
        <f t="shared" si="18"/>
        <v>500</v>
      </c>
      <c r="F50" s="215">
        <f t="shared" si="18"/>
        <v>4822</v>
      </c>
      <c r="G50" s="215">
        <f t="shared" si="18"/>
        <v>1799</v>
      </c>
      <c r="H50" s="215">
        <f t="shared" si="18"/>
        <v>10875</v>
      </c>
      <c r="I50" s="215">
        <f t="shared" si="18"/>
        <v>3989</v>
      </c>
      <c r="J50" s="215">
        <f t="shared" si="18"/>
        <v>26064</v>
      </c>
      <c r="K50" s="215">
        <f t="shared" si="18"/>
        <v>9707</v>
      </c>
      <c r="L50" s="371">
        <f t="shared" si="7"/>
        <v>43550</v>
      </c>
      <c r="M50" s="371">
        <f t="shared" si="8"/>
        <v>16143</v>
      </c>
    </row>
    <row r="51" spans="1:14">
      <c r="A51" s="35" t="s">
        <v>7</v>
      </c>
      <c r="B51" s="371">
        <f>SUM(B39:B50)</f>
        <v>1474484</v>
      </c>
      <c r="C51" s="371">
        <f t="shared" ref="C51:K51" si="19">SUM(C39:C50)</f>
        <v>727254</v>
      </c>
      <c r="D51" s="371">
        <f t="shared" si="19"/>
        <v>1012548</v>
      </c>
      <c r="E51" s="371">
        <f t="shared" si="19"/>
        <v>497660</v>
      </c>
      <c r="F51" s="371">
        <f t="shared" si="19"/>
        <v>871168</v>
      </c>
      <c r="G51" s="371">
        <f t="shared" si="19"/>
        <v>430810</v>
      </c>
      <c r="H51" s="371">
        <f t="shared" si="19"/>
        <v>640550</v>
      </c>
      <c r="I51" s="371">
        <f t="shared" si="19"/>
        <v>321776</v>
      </c>
      <c r="J51" s="371">
        <f t="shared" si="19"/>
        <v>487139</v>
      </c>
      <c r="K51" s="371">
        <f t="shared" si="19"/>
        <v>246758</v>
      </c>
      <c r="L51" s="371">
        <f t="shared" si="7"/>
        <v>4485889</v>
      </c>
      <c r="M51" s="371">
        <f t="shared" si="8"/>
        <v>2224258</v>
      </c>
    </row>
    <row r="54" spans="1:14">
      <c r="L54" s="396"/>
      <c r="N54" s="411"/>
    </row>
  </sheetData>
  <mergeCells count="26">
    <mergeCell ref="J20:K20"/>
    <mergeCell ref="L20:M20"/>
    <mergeCell ref="A20:A21"/>
    <mergeCell ref="B37:C37"/>
    <mergeCell ref="D37:E37"/>
    <mergeCell ref="F37:G37"/>
    <mergeCell ref="H37:I37"/>
    <mergeCell ref="J37:K37"/>
    <mergeCell ref="L37:M37"/>
    <mergeCell ref="A37:A38"/>
    <mergeCell ref="A19:M19"/>
    <mergeCell ref="A35:M35"/>
    <mergeCell ref="A36:M36"/>
    <mergeCell ref="A1:M1"/>
    <mergeCell ref="A2:M2"/>
    <mergeCell ref="A18:M18"/>
    <mergeCell ref="A3:A4"/>
    <mergeCell ref="B3:C3"/>
    <mergeCell ref="D3:E3"/>
    <mergeCell ref="F3:G3"/>
    <mergeCell ref="H3:I3"/>
    <mergeCell ref="J3:K3"/>
    <mergeCell ref="B20:C20"/>
    <mergeCell ref="D20:E20"/>
    <mergeCell ref="F20:G20"/>
    <mergeCell ref="H20:I20"/>
  </mergeCells>
  <printOptions horizontalCentered="1"/>
  <pageMargins left="0.70866141732283472" right="0.70866141732283472" top="0.74803149606299213" bottom="0.74803149606299213" header="0.31496062992125984" footer="0.31496062992125984"/>
  <pageSetup paperSize="9" firstPageNumber="144" orientation="landscape" useFirstPageNumber="1" horizontalDpi="0" verticalDpi="0" r:id="rId1"/>
  <headerFooter>
    <oddFooter>Page &amp;P</oddFooter>
  </headerFooter>
  <rowBreaks count="2" manualBreakCount="2">
    <brk id="17" max="16383" man="1"/>
    <brk id="3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50"/>
  <sheetViews>
    <sheetView view="pageBreakPreview" topLeftCell="A17" zoomScaleSheetLayoutView="100" workbookViewId="0">
      <selection activeCell="R48" sqref="R48"/>
    </sheetView>
  </sheetViews>
  <sheetFormatPr baseColWidth="10" defaultRowHeight="14.4"/>
  <cols>
    <col min="1" max="1" width="13" customWidth="1"/>
    <col min="2" max="7" width="7.6640625" style="7" customWidth="1"/>
    <col min="8" max="15" width="8.6640625" customWidth="1"/>
    <col min="16" max="17" width="8.6640625" style="7" customWidth="1"/>
    <col min="18" max="19" width="8.6640625" customWidth="1"/>
  </cols>
  <sheetData>
    <row r="1" spans="1:21">
      <c r="A1" s="551" t="s">
        <v>474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216"/>
      <c r="U1" s="216"/>
    </row>
    <row r="2" spans="1:21">
      <c r="A2" s="552" t="s">
        <v>448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216"/>
      <c r="U2" s="216"/>
    </row>
    <row r="3" spans="1:21" ht="30" customHeight="1">
      <c r="A3" s="549" t="s">
        <v>411</v>
      </c>
      <c r="B3" s="554" t="s">
        <v>477</v>
      </c>
      <c r="C3" s="554"/>
      <c r="D3" s="554" t="s">
        <v>476</v>
      </c>
      <c r="E3" s="554"/>
      <c r="F3" s="553" t="s">
        <v>490</v>
      </c>
      <c r="G3" s="553"/>
      <c r="H3" s="547" t="s">
        <v>424</v>
      </c>
      <c r="I3" s="548"/>
      <c r="J3" s="547" t="s">
        <v>425</v>
      </c>
      <c r="K3" s="548"/>
      <c r="L3" s="547" t="s">
        <v>426</v>
      </c>
      <c r="M3" s="548"/>
      <c r="N3" s="547" t="s">
        <v>427</v>
      </c>
      <c r="O3" s="548"/>
      <c r="P3" s="555" t="s">
        <v>491</v>
      </c>
      <c r="Q3" s="556"/>
      <c r="R3" s="547" t="s">
        <v>7</v>
      </c>
      <c r="S3" s="548"/>
      <c r="T3" s="31"/>
      <c r="U3" s="31"/>
    </row>
    <row r="4" spans="1:21" ht="27.75" customHeight="1">
      <c r="A4" s="550"/>
      <c r="B4" s="204" t="s">
        <v>410</v>
      </c>
      <c r="C4" s="204" t="s">
        <v>8</v>
      </c>
      <c r="D4" s="204" t="s">
        <v>410</v>
      </c>
      <c r="E4" s="204" t="s">
        <v>8</v>
      </c>
      <c r="F4" s="417" t="s">
        <v>410</v>
      </c>
      <c r="G4" s="417" t="s">
        <v>8</v>
      </c>
      <c r="H4" s="204" t="s">
        <v>410</v>
      </c>
      <c r="I4" s="204" t="s">
        <v>8</v>
      </c>
      <c r="J4" s="204" t="s">
        <v>410</v>
      </c>
      <c r="K4" s="204" t="s">
        <v>8</v>
      </c>
      <c r="L4" s="204" t="s">
        <v>410</v>
      </c>
      <c r="M4" s="204" t="s">
        <v>8</v>
      </c>
      <c r="N4" s="204" t="s">
        <v>410</v>
      </c>
      <c r="O4" s="204" t="s">
        <v>8</v>
      </c>
      <c r="P4" s="417" t="s">
        <v>410</v>
      </c>
      <c r="Q4" s="417" t="s">
        <v>8</v>
      </c>
      <c r="R4" s="204" t="s">
        <v>410</v>
      </c>
      <c r="S4" s="204" t="s">
        <v>8</v>
      </c>
      <c r="T4" s="31"/>
      <c r="U4" s="31"/>
    </row>
    <row r="5" spans="1:21" ht="27.6">
      <c r="A5" s="139" t="s">
        <v>428</v>
      </c>
      <c r="B5" s="4">
        <v>245</v>
      </c>
      <c r="C5" s="4">
        <v>141</v>
      </c>
      <c r="D5" s="4">
        <v>29</v>
      </c>
      <c r="E5" s="4">
        <v>13</v>
      </c>
      <c r="F5" s="418">
        <f>+B5+D5</f>
        <v>274</v>
      </c>
      <c r="G5" s="418">
        <f>+C5+E5</f>
        <v>154</v>
      </c>
      <c r="H5" s="135">
        <v>2203</v>
      </c>
      <c r="I5" s="135">
        <v>1331</v>
      </c>
      <c r="J5" s="135">
        <v>255</v>
      </c>
      <c r="K5" s="135">
        <v>158</v>
      </c>
      <c r="L5" s="135">
        <v>26</v>
      </c>
      <c r="M5" s="135">
        <v>10</v>
      </c>
      <c r="N5" s="135">
        <v>2</v>
      </c>
      <c r="O5" s="135">
        <v>1</v>
      </c>
      <c r="P5" s="100">
        <f>+H5+J5+L5+N5</f>
        <v>2486</v>
      </c>
      <c r="Q5" s="100">
        <f>+I5+K5+M5+O5</f>
        <v>1500</v>
      </c>
      <c r="R5" s="100">
        <f>+F5+P5</f>
        <v>2760</v>
      </c>
      <c r="S5" s="100">
        <f>+G5+Q5</f>
        <v>1654</v>
      </c>
      <c r="T5" s="31"/>
      <c r="U5" s="31"/>
    </row>
    <row r="6" spans="1:21">
      <c r="A6" s="100" t="s">
        <v>418</v>
      </c>
      <c r="B6" s="4">
        <v>1768</v>
      </c>
      <c r="C6" s="4">
        <v>1058</v>
      </c>
      <c r="D6" s="4">
        <v>348</v>
      </c>
      <c r="E6" s="4">
        <v>194</v>
      </c>
      <c r="F6" s="418">
        <f t="shared" ref="F6:F16" si="0">+B6+D6</f>
        <v>2116</v>
      </c>
      <c r="G6" s="418">
        <f t="shared" ref="G6:G16" si="1">+C6+E6</f>
        <v>1252</v>
      </c>
      <c r="H6" s="135">
        <v>11997</v>
      </c>
      <c r="I6" s="135">
        <v>7089</v>
      </c>
      <c r="J6" s="135">
        <v>1805</v>
      </c>
      <c r="K6" s="135">
        <v>1108</v>
      </c>
      <c r="L6" s="135">
        <v>215</v>
      </c>
      <c r="M6" s="135">
        <v>137</v>
      </c>
      <c r="N6" s="135">
        <v>8</v>
      </c>
      <c r="O6" s="135">
        <v>5</v>
      </c>
      <c r="P6" s="100">
        <f t="shared" ref="P6:P15" si="2">+H6+J6+L6+N6</f>
        <v>14025</v>
      </c>
      <c r="Q6" s="100">
        <f t="shared" ref="Q6:Q15" si="3">+I6+K6+M6+O6</f>
        <v>8339</v>
      </c>
      <c r="R6" s="100">
        <f t="shared" ref="R6:R15" si="4">+F6+P6</f>
        <v>16141</v>
      </c>
      <c r="S6" s="100">
        <f t="shared" ref="S6:S15" si="5">+G6+Q6</f>
        <v>9591</v>
      </c>
      <c r="T6" s="31"/>
      <c r="U6" s="31"/>
    </row>
    <row r="7" spans="1:21">
      <c r="A7" s="100" t="s">
        <v>419</v>
      </c>
      <c r="B7" s="4">
        <v>4100</v>
      </c>
      <c r="C7" s="4">
        <v>2435</v>
      </c>
      <c r="D7" s="4">
        <v>1567</v>
      </c>
      <c r="E7" s="4">
        <v>917</v>
      </c>
      <c r="F7" s="418">
        <f t="shared" si="0"/>
        <v>5667</v>
      </c>
      <c r="G7" s="418">
        <f t="shared" si="1"/>
        <v>3352</v>
      </c>
      <c r="H7" s="135">
        <v>27232</v>
      </c>
      <c r="I7" s="135">
        <v>15367</v>
      </c>
      <c r="J7" s="135">
        <v>9114</v>
      </c>
      <c r="K7" s="135">
        <v>5366</v>
      </c>
      <c r="L7" s="135">
        <v>1652</v>
      </c>
      <c r="M7" s="135">
        <v>996</v>
      </c>
      <c r="N7" s="135">
        <v>213</v>
      </c>
      <c r="O7" s="135">
        <v>112</v>
      </c>
      <c r="P7" s="100">
        <f t="shared" si="2"/>
        <v>38211</v>
      </c>
      <c r="Q7" s="100">
        <f t="shared" si="3"/>
        <v>21841</v>
      </c>
      <c r="R7" s="100">
        <f t="shared" si="4"/>
        <v>43878</v>
      </c>
      <c r="S7" s="100">
        <f t="shared" si="5"/>
        <v>25193</v>
      </c>
      <c r="T7" s="31"/>
      <c r="U7" s="31"/>
    </row>
    <row r="8" spans="1:21">
      <c r="A8" s="100" t="s">
        <v>420</v>
      </c>
      <c r="B8" s="4">
        <v>6855</v>
      </c>
      <c r="C8" s="4">
        <v>3697</v>
      </c>
      <c r="D8" s="4">
        <v>4359</v>
      </c>
      <c r="E8" s="4">
        <v>2502</v>
      </c>
      <c r="F8" s="418">
        <f t="shared" si="0"/>
        <v>11214</v>
      </c>
      <c r="G8" s="418">
        <f t="shared" si="1"/>
        <v>6199</v>
      </c>
      <c r="H8" s="135">
        <v>41637</v>
      </c>
      <c r="I8" s="135">
        <v>22189</v>
      </c>
      <c r="J8" s="135">
        <v>26262</v>
      </c>
      <c r="K8" s="135">
        <v>14575</v>
      </c>
      <c r="L8" s="135">
        <v>9153</v>
      </c>
      <c r="M8" s="135">
        <v>5296</v>
      </c>
      <c r="N8" s="135">
        <v>1474</v>
      </c>
      <c r="O8" s="135">
        <v>834</v>
      </c>
      <c r="P8" s="100">
        <f t="shared" si="2"/>
        <v>78526</v>
      </c>
      <c r="Q8" s="100">
        <f t="shared" si="3"/>
        <v>42894</v>
      </c>
      <c r="R8" s="100">
        <f t="shared" si="4"/>
        <v>89740</v>
      </c>
      <c r="S8" s="100">
        <f t="shared" si="5"/>
        <v>49093</v>
      </c>
      <c r="T8" s="31"/>
      <c r="U8" s="31"/>
    </row>
    <row r="9" spans="1:21">
      <c r="A9" s="100" t="s">
        <v>421</v>
      </c>
      <c r="B9" s="4">
        <v>7061</v>
      </c>
      <c r="C9" s="4">
        <v>3647</v>
      </c>
      <c r="D9" s="4">
        <v>6549</v>
      </c>
      <c r="E9" s="4">
        <v>3496</v>
      </c>
      <c r="F9" s="418">
        <f t="shared" si="0"/>
        <v>13610</v>
      </c>
      <c r="G9" s="418">
        <f t="shared" si="1"/>
        <v>7143</v>
      </c>
      <c r="H9" s="135">
        <v>40801</v>
      </c>
      <c r="I9" s="135">
        <v>20213</v>
      </c>
      <c r="J9" s="135">
        <v>35622</v>
      </c>
      <c r="K9" s="135">
        <v>18522</v>
      </c>
      <c r="L9" s="135">
        <v>24787</v>
      </c>
      <c r="M9" s="135">
        <v>13869</v>
      </c>
      <c r="N9" s="135">
        <v>7277</v>
      </c>
      <c r="O9" s="135">
        <v>4181</v>
      </c>
      <c r="P9" s="100">
        <f t="shared" si="2"/>
        <v>108487</v>
      </c>
      <c r="Q9" s="100">
        <f t="shared" si="3"/>
        <v>56785</v>
      </c>
      <c r="R9" s="100">
        <f t="shared" si="4"/>
        <v>122097</v>
      </c>
      <c r="S9" s="100">
        <f t="shared" si="5"/>
        <v>63928</v>
      </c>
      <c r="T9" s="31"/>
      <c r="U9" s="31"/>
    </row>
    <row r="10" spans="1:21">
      <c r="A10" s="100" t="s">
        <v>422</v>
      </c>
      <c r="B10" s="4">
        <v>5139</v>
      </c>
      <c r="C10" s="4">
        <v>2457</v>
      </c>
      <c r="D10" s="4">
        <v>6610</v>
      </c>
      <c r="E10" s="4">
        <v>3330</v>
      </c>
      <c r="F10" s="418">
        <f t="shared" si="0"/>
        <v>11749</v>
      </c>
      <c r="G10" s="418">
        <f t="shared" si="1"/>
        <v>5787</v>
      </c>
      <c r="H10" s="135">
        <v>29713</v>
      </c>
      <c r="I10" s="135">
        <v>13508</v>
      </c>
      <c r="J10" s="135">
        <v>36057</v>
      </c>
      <c r="K10" s="135">
        <v>17567</v>
      </c>
      <c r="L10" s="135">
        <v>34289</v>
      </c>
      <c r="M10" s="135">
        <v>17926</v>
      </c>
      <c r="N10" s="135">
        <v>19389</v>
      </c>
      <c r="O10" s="135">
        <v>10605</v>
      </c>
      <c r="P10" s="100">
        <f t="shared" si="2"/>
        <v>119448</v>
      </c>
      <c r="Q10" s="100">
        <f t="shared" si="3"/>
        <v>59606</v>
      </c>
      <c r="R10" s="100">
        <f t="shared" si="4"/>
        <v>131197</v>
      </c>
      <c r="S10" s="100">
        <f t="shared" si="5"/>
        <v>65393</v>
      </c>
      <c r="T10" s="31"/>
      <c r="U10" s="31"/>
    </row>
    <row r="11" spans="1:21">
      <c r="A11" s="100" t="s">
        <v>429</v>
      </c>
      <c r="B11" s="4">
        <v>4234</v>
      </c>
      <c r="C11" s="4">
        <v>1705</v>
      </c>
      <c r="D11" s="4">
        <v>7748</v>
      </c>
      <c r="E11" s="4">
        <v>3273</v>
      </c>
      <c r="F11" s="418">
        <f t="shared" si="0"/>
        <v>11982</v>
      </c>
      <c r="G11" s="418">
        <f t="shared" si="1"/>
        <v>4978</v>
      </c>
      <c r="H11" s="135">
        <v>16260</v>
      </c>
      <c r="I11" s="135">
        <v>6804</v>
      </c>
      <c r="J11" s="135">
        <v>25983</v>
      </c>
      <c r="K11" s="135">
        <v>11520</v>
      </c>
      <c r="L11" s="135">
        <v>33955</v>
      </c>
      <c r="M11" s="135">
        <v>16458</v>
      </c>
      <c r="N11" s="135">
        <v>29070</v>
      </c>
      <c r="O11" s="135">
        <v>15296</v>
      </c>
      <c r="P11" s="100">
        <f t="shared" si="2"/>
        <v>105268</v>
      </c>
      <c r="Q11" s="100">
        <f t="shared" si="3"/>
        <v>50078</v>
      </c>
      <c r="R11" s="100">
        <f t="shared" si="4"/>
        <v>117250</v>
      </c>
      <c r="S11" s="100">
        <f t="shared" si="5"/>
        <v>55056</v>
      </c>
      <c r="T11" s="31"/>
      <c r="U11" s="31"/>
    </row>
    <row r="12" spans="1:21">
      <c r="A12" s="100" t="s">
        <v>430</v>
      </c>
      <c r="B12" s="4"/>
      <c r="C12" s="4"/>
      <c r="D12" s="4"/>
      <c r="E12" s="4"/>
      <c r="F12" s="418">
        <f t="shared" si="0"/>
        <v>0</v>
      </c>
      <c r="G12" s="418">
        <f t="shared" si="1"/>
        <v>0</v>
      </c>
      <c r="H12" s="135">
        <v>7448</v>
      </c>
      <c r="I12" s="135">
        <v>2734</v>
      </c>
      <c r="J12" s="135">
        <v>14649</v>
      </c>
      <c r="K12" s="135">
        <v>5934</v>
      </c>
      <c r="L12" s="135">
        <v>26867</v>
      </c>
      <c r="M12" s="135">
        <v>11865</v>
      </c>
      <c r="N12" s="135">
        <v>33764</v>
      </c>
      <c r="O12" s="135">
        <v>16388</v>
      </c>
      <c r="P12" s="100">
        <f t="shared" si="2"/>
        <v>82728</v>
      </c>
      <c r="Q12" s="100">
        <f t="shared" si="3"/>
        <v>36921</v>
      </c>
      <c r="R12" s="100">
        <f t="shared" si="4"/>
        <v>82728</v>
      </c>
      <c r="S12" s="100">
        <f t="shared" si="5"/>
        <v>36921</v>
      </c>
      <c r="T12" s="31"/>
      <c r="U12" s="31"/>
    </row>
    <row r="13" spans="1:21">
      <c r="A13" s="100" t="s">
        <v>431</v>
      </c>
      <c r="B13" s="4"/>
      <c r="C13" s="4"/>
      <c r="D13" s="4"/>
      <c r="E13" s="4"/>
      <c r="F13" s="418">
        <f t="shared" si="0"/>
        <v>0</v>
      </c>
      <c r="G13" s="418">
        <f t="shared" si="1"/>
        <v>0</v>
      </c>
      <c r="H13" s="135">
        <v>2462</v>
      </c>
      <c r="I13" s="135">
        <v>888</v>
      </c>
      <c r="J13" s="135">
        <v>5852</v>
      </c>
      <c r="K13" s="135">
        <v>2098</v>
      </c>
      <c r="L13" s="135">
        <v>14336</v>
      </c>
      <c r="M13" s="135">
        <v>5368</v>
      </c>
      <c r="N13" s="135">
        <v>27787</v>
      </c>
      <c r="O13" s="135">
        <v>11959</v>
      </c>
      <c r="P13" s="100">
        <f t="shared" si="2"/>
        <v>50437</v>
      </c>
      <c r="Q13" s="100">
        <f t="shared" si="3"/>
        <v>20313</v>
      </c>
      <c r="R13" s="100">
        <f t="shared" si="4"/>
        <v>50437</v>
      </c>
      <c r="S13" s="100">
        <f t="shared" si="5"/>
        <v>20313</v>
      </c>
      <c r="T13" s="31"/>
      <c r="U13" s="31"/>
    </row>
    <row r="14" spans="1:21">
      <c r="A14" s="100" t="s">
        <v>432</v>
      </c>
      <c r="B14" s="4"/>
      <c r="C14" s="4"/>
      <c r="D14" s="4"/>
      <c r="E14" s="4"/>
      <c r="F14" s="418">
        <f t="shared" si="0"/>
        <v>0</v>
      </c>
      <c r="G14" s="418">
        <f t="shared" si="1"/>
        <v>0</v>
      </c>
      <c r="H14" s="135">
        <v>667</v>
      </c>
      <c r="I14" s="135">
        <v>180</v>
      </c>
      <c r="J14" s="135">
        <v>1931</v>
      </c>
      <c r="K14" s="135">
        <v>654</v>
      </c>
      <c r="L14" s="135">
        <v>5855</v>
      </c>
      <c r="M14" s="135">
        <v>1895</v>
      </c>
      <c r="N14" s="135">
        <v>18976</v>
      </c>
      <c r="O14" s="135">
        <v>7488</v>
      </c>
      <c r="P14" s="100">
        <f t="shared" si="2"/>
        <v>27429</v>
      </c>
      <c r="Q14" s="100">
        <f t="shared" si="3"/>
        <v>10217</v>
      </c>
      <c r="R14" s="100">
        <f t="shared" si="4"/>
        <v>27429</v>
      </c>
      <c r="S14" s="100">
        <f t="shared" si="5"/>
        <v>10217</v>
      </c>
      <c r="T14" s="31"/>
      <c r="U14" s="31"/>
    </row>
    <row r="15" spans="1:21">
      <c r="A15" s="139" t="s">
        <v>433</v>
      </c>
      <c r="B15" s="4"/>
      <c r="C15" s="4"/>
      <c r="D15" s="4"/>
      <c r="E15" s="4"/>
      <c r="F15" s="418">
        <f t="shared" si="0"/>
        <v>0</v>
      </c>
      <c r="G15" s="418">
        <f t="shared" si="1"/>
        <v>0</v>
      </c>
      <c r="H15" s="135">
        <v>249</v>
      </c>
      <c r="I15" s="135">
        <v>89</v>
      </c>
      <c r="J15" s="135">
        <v>787</v>
      </c>
      <c r="K15" s="135">
        <v>204</v>
      </c>
      <c r="L15" s="135">
        <v>2979</v>
      </c>
      <c r="M15" s="135">
        <v>929</v>
      </c>
      <c r="N15" s="135">
        <v>14344</v>
      </c>
      <c r="O15" s="135">
        <v>4856</v>
      </c>
      <c r="P15" s="100">
        <f t="shared" si="2"/>
        <v>18359</v>
      </c>
      <c r="Q15" s="100">
        <f t="shared" si="3"/>
        <v>6078</v>
      </c>
      <c r="R15" s="100">
        <f t="shared" si="4"/>
        <v>18359</v>
      </c>
      <c r="S15" s="100">
        <f t="shared" si="5"/>
        <v>6078</v>
      </c>
      <c r="T15" s="31"/>
      <c r="U15" s="31"/>
    </row>
    <row r="16" spans="1:21">
      <c r="A16" s="378" t="s">
        <v>7</v>
      </c>
      <c r="B16" s="392">
        <f>SUM(B5:B15)</f>
        <v>29402</v>
      </c>
      <c r="C16" s="392">
        <f t="shared" ref="C16:S16" si="6">SUM(C5:C15)</f>
        <v>15140</v>
      </c>
      <c r="D16" s="392">
        <f t="shared" si="6"/>
        <v>27210</v>
      </c>
      <c r="E16" s="392">
        <f t="shared" si="6"/>
        <v>13725</v>
      </c>
      <c r="F16" s="418">
        <f t="shared" si="0"/>
        <v>56612</v>
      </c>
      <c r="G16" s="418">
        <f t="shared" si="1"/>
        <v>28865</v>
      </c>
      <c r="H16" s="392">
        <f t="shared" si="6"/>
        <v>180669</v>
      </c>
      <c r="I16" s="392">
        <f t="shared" si="6"/>
        <v>90392</v>
      </c>
      <c r="J16" s="392">
        <f t="shared" si="6"/>
        <v>158317</v>
      </c>
      <c r="K16" s="392">
        <f t="shared" si="6"/>
        <v>77706</v>
      </c>
      <c r="L16" s="392">
        <f t="shared" si="6"/>
        <v>154114</v>
      </c>
      <c r="M16" s="392">
        <f t="shared" si="6"/>
        <v>74749</v>
      </c>
      <c r="N16" s="392">
        <f t="shared" si="6"/>
        <v>152304</v>
      </c>
      <c r="O16" s="392">
        <f t="shared" si="6"/>
        <v>71725</v>
      </c>
      <c r="P16" s="419">
        <f>SUM(P5:P15)</f>
        <v>645404</v>
      </c>
      <c r="Q16" s="419">
        <f>SUM(Q5:Q15)</f>
        <v>314572</v>
      </c>
      <c r="R16" s="416">
        <f t="shared" si="6"/>
        <v>702016</v>
      </c>
      <c r="S16" s="416">
        <f t="shared" si="6"/>
        <v>343437</v>
      </c>
      <c r="T16" s="31"/>
      <c r="U16" s="31"/>
    </row>
    <row r="17" spans="1:21">
      <c r="A17" s="551" t="s">
        <v>473</v>
      </c>
      <c r="B17" s="551"/>
      <c r="C17" s="551"/>
      <c r="D17" s="551"/>
      <c r="E17" s="551"/>
      <c r="F17" s="551"/>
      <c r="G17" s="551"/>
      <c r="H17" s="551"/>
      <c r="I17" s="551"/>
      <c r="J17" s="551"/>
      <c r="K17" s="551"/>
      <c r="L17" s="551"/>
      <c r="M17" s="551"/>
      <c r="N17" s="551"/>
      <c r="O17" s="551"/>
      <c r="P17" s="551"/>
      <c r="Q17" s="551"/>
      <c r="R17" s="551"/>
      <c r="S17" s="551"/>
      <c r="T17" s="210"/>
      <c r="U17" s="210"/>
    </row>
    <row r="18" spans="1:21" ht="13.5" customHeight="1">
      <c r="A18" s="552" t="s">
        <v>448</v>
      </c>
      <c r="B18" s="552"/>
      <c r="C18" s="552"/>
      <c r="D18" s="552"/>
      <c r="E18" s="552"/>
      <c r="F18" s="552"/>
      <c r="G18" s="552"/>
      <c r="H18" s="552"/>
      <c r="I18" s="552"/>
      <c r="J18" s="552"/>
      <c r="K18" s="552"/>
      <c r="L18" s="552"/>
      <c r="M18" s="552"/>
      <c r="N18" s="552"/>
      <c r="O18" s="552"/>
      <c r="P18" s="552"/>
      <c r="Q18" s="552"/>
      <c r="R18" s="552"/>
      <c r="S18" s="552"/>
      <c r="T18" s="210"/>
      <c r="U18" s="210"/>
    </row>
    <row r="19" spans="1:21" ht="15" customHeight="1">
      <c r="A19" s="553" t="s">
        <v>411</v>
      </c>
      <c r="B19" s="554" t="s">
        <v>477</v>
      </c>
      <c r="C19" s="554"/>
      <c r="D19" s="554" t="s">
        <v>476</v>
      </c>
      <c r="E19" s="554"/>
      <c r="F19" s="553" t="s">
        <v>490</v>
      </c>
      <c r="G19" s="553"/>
      <c r="H19" s="553" t="s">
        <v>424</v>
      </c>
      <c r="I19" s="553"/>
      <c r="J19" s="553" t="s">
        <v>425</v>
      </c>
      <c r="K19" s="553"/>
      <c r="L19" s="553" t="s">
        <v>426</v>
      </c>
      <c r="M19" s="553"/>
      <c r="N19" s="553" t="s">
        <v>427</v>
      </c>
      <c r="O19" s="553"/>
      <c r="P19" s="555" t="s">
        <v>491</v>
      </c>
      <c r="Q19" s="556"/>
      <c r="R19" s="553" t="s">
        <v>7</v>
      </c>
      <c r="S19" s="553"/>
      <c r="T19" s="31"/>
      <c r="U19" s="31"/>
    </row>
    <row r="20" spans="1:21" ht="28.8">
      <c r="A20" s="553"/>
      <c r="B20" s="204" t="s">
        <v>410</v>
      </c>
      <c r="C20" s="204" t="s">
        <v>8</v>
      </c>
      <c r="D20" s="204" t="s">
        <v>410</v>
      </c>
      <c r="E20" s="204" t="s">
        <v>8</v>
      </c>
      <c r="F20" s="417" t="s">
        <v>410</v>
      </c>
      <c r="G20" s="417" t="s">
        <v>8</v>
      </c>
      <c r="H20" s="203" t="s">
        <v>410</v>
      </c>
      <c r="I20" s="203" t="s">
        <v>8</v>
      </c>
      <c r="J20" s="203" t="s">
        <v>410</v>
      </c>
      <c r="K20" s="203" t="s">
        <v>8</v>
      </c>
      <c r="L20" s="203" t="s">
        <v>410</v>
      </c>
      <c r="M20" s="203" t="s">
        <v>8</v>
      </c>
      <c r="N20" s="203" t="s">
        <v>410</v>
      </c>
      <c r="O20" s="203" t="s">
        <v>8</v>
      </c>
      <c r="P20" s="417" t="s">
        <v>410</v>
      </c>
      <c r="Q20" s="417" t="s">
        <v>8</v>
      </c>
      <c r="R20" s="203" t="s">
        <v>410</v>
      </c>
      <c r="S20" s="203" t="s">
        <v>8</v>
      </c>
      <c r="T20" s="31"/>
      <c r="U20" s="31"/>
    </row>
    <row r="21" spans="1:21" ht="27.6">
      <c r="A21" s="139" t="s">
        <v>428</v>
      </c>
      <c r="B21" s="38"/>
      <c r="C21" s="38"/>
      <c r="D21" s="38"/>
      <c r="E21" s="38"/>
      <c r="F21" s="38"/>
      <c r="G21" s="38"/>
      <c r="H21" s="38">
        <v>4147</v>
      </c>
      <c r="I21" s="38">
        <v>2423</v>
      </c>
      <c r="J21" s="38">
        <v>324</v>
      </c>
      <c r="K21" s="38">
        <v>201</v>
      </c>
      <c r="L21" s="38">
        <v>29</v>
      </c>
      <c r="M21" s="38">
        <v>17</v>
      </c>
      <c r="N21" s="38">
        <v>1</v>
      </c>
      <c r="O21" s="38">
        <v>1</v>
      </c>
      <c r="P21" s="38"/>
      <c r="Q21" s="38"/>
      <c r="R21" s="100">
        <f>+B21+D21+H21+J21+L21+N21</f>
        <v>4501</v>
      </c>
      <c r="S21" s="100">
        <f>+C21+E21+I21+K21+M21+O21</f>
        <v>2642</v>
      </c>
      <c r="T21" s="31"/>
      <c r="U21" s="31"/>
    </row>
    <row r="22" spans="1:21">
      <c r="A22" s="139" t="s">
        <v>418</v>
      </c>
      <c r="B22" s="38"/>
      <c r="C22" s="38"/>
      <c r="D22" s="38"/>
      <c r="E22" s="38"/>
      <c r="F22" s="38"/>
      <c r="G22" s="38"/>
      <c r="H22" s="38">
        <v>17772</v>
      </c>
      <c r="I22" s="38">
        <v>10084</v>
      </c>
      <c r="J22" s="38">
        <v>3904</v>
      </c>
      <c r="K22" s="38">
        <v>2326</v>
      </c>
      <c r="L22" s="38">
        <v>345</v>
      </c>
      <c r="M22" s="38">
        <v>203</v>
      </c>
      <c r="N22" s="38">
        <v>27</v>
      </c>
      <c r="O22" s="38">
        <v>16</v>
      </c>
      <c r="P22" s="38"/>
      <c r="Q22" s="38"/>
      <c r="R22" s="100">
        <f t="shared" ref="R22:R31" si="7">+B22+D22+H22+J22+L22+N22</f>
        <v>22048</v>
      </c>
      <c r="S22" s="100">
        <f t="shared" ref="S22:S31" si="8">+C22+E22+I22+K22+M22+O22</f>
        <v>12629</v>
      </c>
      <c r="T22" s="31"/>
      <c r="U22" s="31"/>
    </row>
    <row r="23" spans="1:21">
      <c r="A23" s="139" t="s">
        <v>419</v>
      </c>
      <c r="B23" s="38"/>
      <c r="C23" s="38"/>
      <c r="D23" s="38"/>
      <c r="E23" s="38"/>
      <c r="F23" s="38"/>
      <c r="G23" s="38"/>
      <c r="H23" s="38">
        <v>29249</v>
      </c>
      <c r="I23" s="38">
        <v>15616</v>
      </c>
      <c r="J23" s="38">
        <v>14712</v>
      </c>
      <c r="K23" s="38">
        <v>8229</v>
      </c>
      <c r="L23" s="38">
        <v>2982</v>
      </c>
      <c r="M23" s="38">
        <v>1759</v>
      </c>
      <c r="N23" s="38">
        <v>394</v>
      </c>
      <c r="O23" s="38">
        <v>216</v>
      </c>
      <c r="P23" s="38"/>
      <c r="Q23" s="38"/>
      <c r="R23" s="100">
        <f t="shared" si="7"/>
        <v>47337</v>
      </c>
      <c r="S23" s="100">
        <f t="shared" si="8"/>
        <v>25820</v>
      </c>
      <c r="T23" s="31"/>
      <c r="U23" s="31"/>
    </row>
    <row r="24" spans="1:21">
      <c r="A24" s="139" t="s">
        <v>420</v>
      </c>
      <c r="B24" s="38"/>
      <c r="C24" s="38"/>
      <c r="D24" s="38"/>
      <c r="E24" s="38"/>
      <c r="F24" s="38"/>
      <c r="G24" s="38"/>
      <c r="H24" s="38">
        <v>28381</v>
      </c>
      <c r="I24" s="38">
        <v>14246</v>
      </c>
      <c r="J24" s="38">
        <v>27653</v>
      </c>
      <c r="K24" s="38">
        <v>14793</v>
      </c>
      <c r="L24" s="38">
        <v>12918</v>
      </c>
      <c r="M24" s="38">
        <v>7335</v>
      </c>
      <c r="N24" s="38">
        <v>2943</v>
      </c>
      <c r="O24" s="38">
        <v>1774</v>
      </c>
      <c r="P24" s="38"/>
      <c r="Q24" s="38"/>
      <c r="R24" s="100">
        <f t="shared" si="7"/>
        <v>71895</v>
      </c>
      <c r="S24" s="100">
        <f t="shared" si="8"/>
        <v>38148</v>
      </c>
      <c r="T24" s="31"/>
      <c r="U24" s="31"/>
    </row>
    <row r="25" spans="1:21">
      <c r="A25" s="139" t="s">
        <v>421</v>
      </c>
      <c r="B25" s="38"/>
      <c r="C25" s="38"/>
      <c r="D25" s="38"/>
      <c r="E25" s="38"/>
      <c r="F25" s="38"/>
      <c r="G25" s="38"/>
      <c r="H25" s="38">
        <v>19382</v>
      </c>
      <c r="I25" s="38">
        <v>9479</v>
      </c>
      <c r="J25" s="38">
        <v>24819</v>
      </c>
      <c r="K25" s="38">
        <v>12569</v>
      </c>
      <c r="L25" s="38">
        <v>24052</v>
      </c>
      <c r="M25" s="38">
        <v>12996</v>
      </c>
      <c r="N25" s="38">
        <v>12186</v>
      </c>
      <c r="O25" s="38">
        <v>6857</v>
      </c>
      <c r="P25" s="38"/>
      <c r="Q25" s="38"/>
      <c r="R25" s="100">
        <f t="shared" si="7"/>
        <v>80439</v>
      </c>
      <c r="S25" s="100">
        <f t="shared" si="8"/>
        <v>41901</v>
      </c>
      <c r="T25" s="31"/>
      <c r="U25" s="31"/>
    </row>
    <row r="26" spans="1:21">
      <c r="A26" s="139" t="s">
        <v>422</v>
      </c>
      <c r="B26" s="38"/>
      <c r="C26" s="38"/>
      <c r="D26" s="38"/>
      <c r="E26" s="38"/>
      <c r="F26" s="38"/>
      <c r="G26" s="38"/>
      <c r="H26" s="38">
        <v>10595</v>
      </c>
      <c r="I26" s="38">
        <v>4818</v>
      </c>
      <c r="J26" s="38">
        <v>16970</v>
      </c>
      <c r="K26" s="38">
        <v>8143</v>
      </c>
      <c r="L26" s="38">
        <v>22704</v>
      </c>
      <c r="M26" s="38">
        <v>11738</v>
      </c>
      <c r="N26" s="38">
        <v>22504</v>
      </c>
      <c r="O26" s="38">
        <v>12323</v>
      </c>
      <c r="P26" s="38"/>
      <c r="Q26" s="38"/>
      <c r="R26" s="100">
        <f t="shared" si="7"/>
        <v>72773</v>
      </c>
      <c r="S26" s="100">
        <f t="shared" si="8"/>
        <v>37022</v>
      </c>
      <c r="T26" s="31"/>
      <c r="U26" s="31"/>
    </row>
    <row r="27" spans="1:21">
      <c r="A27" s="139" t="s">
        <v>429</v>
      </c>
      <c r="B27" s="38"/>
      <c r="C27" s="38"/>
      <c r="D27" s="38"/>
      <c r="E27" s="38"/>
      <c r="F27" s="38"/>
      <c r="G27" s="38"/>
      <c r="H27" s="38">
        <v>4488</v>
      </c>
      <c r="I27" s="38">
        <v>1838</v>
      </c>
      <c r="J27" s="38">
        <v>8998</v>
      </c>
      <c r="K27" s="38">
        <v>4074</v>
      </c>
      <c r="L27" s="38">
        <v>15644</v>
      </c>
      <c r="M27" s="38">
        <v>7750</v>
      </c>
      <c r="N27" s="38">
        <v>23648</v>
      </c>
      <c r="O27" s="38">
        <v>12227</v>
      </c>
      <c r="P27" s="38"/>
      <c r="Q27" s="38"/>
      <c r="R27" s="100">
        <f t="shared" si="7"/>
        <v>52778</v>
      </c>
      <c r="S27" s="100">
        <f t="shared" si="8"/>
        <v>25889</v>
      </c>
      <c r="T27" s="31"/>
      <c r="U27" s="31"/>
    </row>
    <row r="28" spans="1:21">
      <c r="A28" s="139" t="s">
        <v>430</v>
      </c>
      <c r="B28" s="38"/>
      <c r="C28" s="38"/>
      <c r="D28" s="38"/>
      <c r="E28" s="38"/>
      <c r="F28" s="38"/>
      <c r="G28" s="38"/>
      <c r="H28" s="38">
        <v>1570</v>
      </c>
      <c r="I28" s="38">
        <v>619</v>
      </c>
      <c r="J28" s="38">
        <v>3572</v>
      </c>
      <c r="K28" s="38">
        <v>1404</v>
      </c>
      <c r="L28" s="38">
        <v>9235</v>
      </c>
      <c r="M28" s="38">
        <v>4194</v>
      </c>
      <c r="N28" s="38">
        <v>19838</v>
      </c>
      <c r="O28" s="38">
        <v>9867</v>
      </c>
      <c r="P28" s="38"/>
      <c r="Q28" s="38"/>
      <c r="R28" s="100">
        <f t="shared" si="7"/>
        <v>34215</v>
      </c>
      <c r="S28" s="100">
        <f t="shared" si="8"/>
        <v>16084</v>
      </c>
      <c r="T28" s="31"/>
      <c r="U28" s="31"/>
    </row>
    <row r="29" spans="1:21">
      <c r="A29" s="139" t="s">
        <v>431</v>
      </c>
      <c r="B29" s="38"/>
      <c r="C29" s="38"/>
      <c r="D29" s="38"/>
      <c r="E29" s="38"/>
      <c r="F29" s="38"/>
      <c r="G29" s="38"/>
      <c r="H29" s="38">
        <v>501</v>
      </c>
      <c r="I29" s="38">
        <v>208</v>
      </c>
      <c r="J29" s="38">
        <v>1116</v>
      </c>
      <c r="K29" s="38">
        <v>402</v>
      </c>
      <c r="L29" s="38">
        <v>3577</v>
      </c>
      <c r="M29" s="38">
        <v>1499</v>
      </c>
      <c r="N29" s="38">
        <v>12403</v>
      </c>
      <c r="O29" s="38">
        <v>5725</v>
      </c>
      <c r="P29" s="38"/>
      <c r="Q29" s="38"/>
      <c r="R29" s="100">
        <f t="shared" si="7"/>
        <v>17597</v>
      </c>
      <c r="S29" s="100">
        <f t="shared" si="8"/>
        <v>7834</v>
      </c>
      <c r="T29" s="31"/>
      <c r="U29" s="31"/>
    </row>
    <row r="30" spans="1:21">
      <c r="A30" s="139" t="s">
        <v>432</v>
      </c>
      <c r="B30" s="38"/>
      <c r="C30" s="38"/>
      <c r="D30" s="38"/>
      <c r="E30" s="38"/>
      <c r="F30" s="38"/>
      <c r="G30" s="38"/>
      <c r="H30" s="38">
        <v>146</v>
      </c>
      <c r="I30" s="38">
        <v>70</v>
      </c>
      <c r="J30" s="38">
        <v>295</v>
      </c>
      <c r="K30" s="38">
        <v>111</v>
      </c>
      <c r="L30" s="38">
        <v>1227</v>
      </c>
      <c r="M30" s="38">
        <v>469</v>
      </c>
      <c r="N30" s="38">
        <v>7285</v>
      </c>
      <c r="O30" s="38">
        <v>3010</v>
      </c>
      <c r="P30" s="38"/>
      <c r="Q30" s="38"/>
      <c r="R30" s="100">
        <f t="shared" si="7"/>
        <v>8953</v>
      </c>
      <c r="S30" s="100">
        <f t="shared" si="8"/>
        <v>3660</v>
      </c>
      <c r="T30" s="31"/>
      <c r="U30" s="31"/>
    </row>
    <row r="31" spans="1:21">
      <c r="A31" s="139" t="s">
        <v>433</v>
      </c>
      <c r="B31" s="38"/>
      <c r="C31" s="38"/>
      <c r="D31" s="38"/>
      <c r="E31" s="38"/>
      <c r="F31" s="38"/>
      <c r="G31" s="38"/>
      <c r="H31" s="38">
        <v>47</v>
      </c>
      <c r="I31" s="38">
        <v>26</v>
      </c>
      <c r="J31" s="38">
        <v>96</v>
      </c>
      <c r="K31" s="38">
        <v>44</v>
      </c>
      <c r="L31" s="38">
        <v>411</v>
      </c>
      <c r="M31" s="38">
        <v>144</v>
      </c>
      <c r="N31" s="38">
        <v>4100</v>
      </c>
      <c r="O31" s="38">
        <v>1564</v>
      </c>
      <c r="P31" s="38"/>
      <c r="Q31" s="38"/>
      <c r="R31" s="100">
        <f t="shared" si="7"/>
        <v>4654</v>
      </c>
      <c r="S31" s="100">
        <f t="shared" si="8"/>
        <v>1778</v>
      </c>
      <c r="T31" s="31"/>
      <c r="U31" s="31"/>
    </row>
    <row r="32" spans="1:21">
      <c r="A32" s="35" t="s">
        <v>7</v>
      </c>
      <c r="B32" s="35"/>
      <c r="C32" s="35"/>
      <c r="D32" s="35"/>
      <c r="E32" s="35"/>
      <c r="F32" s="35"/>
      <c r="G32" s="35"/>
      <c r="H32" s="42">
        <f>SUM(H21:H31)</f>
        <v>116278</v>
      </c>
      <c r="I32" s="42">
        <f t="shared" ref="I32:S32" si="9">SUM(I21:I31)</f>
        <v>59427</v>
      </c>
      <c r="J32" s="42">
        <f t="shared" si="9"/>
        <v>102459</v>
      </c>
      <c r="K32" s="42">
        <f t="shared" si="9"/>
        <v>52296</v>
      </c>
      <c r="L32" s="42">
        <f t="shared" si="9"/>
        <v>93124</v>
      </c>
      <c r="M32" s="42">
        <f t="shared" si="9"/>
        <v>48104</v>
      </c>
      <c r="N32" s="42">
        <f t="shared" si="9"/>
        <v>105329</v>
      </c>
      <c r="O32" s="42">
        <f t="shared" si="9"/>
        <v>53580</v>
      </c>
      <c r="P32" s="42"/>
      <c r="Q32" s="42"/>
      <c r="R32" s="42">
        <f t="shared" si="9"/>
        <v>417190</v>
      </c>
      <c r="S32" s="42">
        <f t="shared" si="9"/>
        <v>213407</v>
      </c>
      <c r="T32" s="31"/>
      <c r="U32" s="31"/>
    </row>
    <row r="33" spans="1:21">
      <c r="A33" s="551" t="s">
        <v>472</v>
      </c>
      <c r="B33" s="551"/>
      <c r="C33" s="551"/>
      <c r="D33" s="551"/>
      <c r="E33" s="551"/>
      <c r="F33" s="551"/>
      <c r="G33" s="551"/>
      <c r="H33" s="551"/>
      <c r="I33" s="551"/>
      <c r="J33" s="551"/>
      <c r="K33" s="551"/>
      <c r="L33" s="551"/>
      <c r="M33" s="551"/>
      <c r="N33" s="551"/>
      <c r="O33" s="551"/>
      <c r="P33" s="551"/>
      <c r="Q33" s="551"/>
      <c r="R33" s="551"/>
      <c r="S33" s="551"/>
      <c r="T33" s="31"/>
      <c r="U33" s="31"/>
    </row>
    <row r="34" spans="1:21" ht="14.25" customHeight="1">
      <c r="A34" s="552" t="s">
        <v>448</v>
      </c>
      <c r="B34" s="552"/>
      <c r="C34" s="552"/>
      <c r="D34" s="552"/>
      <c r="E34" s="552"/>
      <c r="F34" s="552"/>
      <c r="G34" s="552"/>
      <c r="H34" s="552"/>
      <c r="I34" s="552"/>
      <c r="J34" s="552"/>
      <c r="K34" s="552"/>
      <c r="L34" s="552"/>
      <c r="M34" s="552"/>
      <c r="N34" s="552"/>
      <c r="O34" s="552"/>
      <c r="P34" s="552"/>
      <c r="Q34" s="552"/>
      <c r="R34" s="552"/>
      <c r="S34" s="552"/>
      <c r="T34" s="31"/>
      <c r="U34" s="31"/>
    </row>
    <row r="35" spans="1:21" ht="15" customHeight="1">
      <c r="A35" s="553" t="s">
        <v>411</v>
      </c>
      <c r="B35" s="554" t="s">
        <v>477</v>
      </c>
      <c r="C35" s="554"/>
      <c r="D35" s="554" t="s">
        <v>476</v>
      </c>
      <c r="E35" s="554"/>
      <c r="F35" s="553" t="s">
        <v>490</v>
      </c>
      <c r="G35" s="553"/>
      <c r="H35" s="553" t="s">
        <v>424</v>
      </c>
      <c r="I35" s="553"/>
      <c r="J35" s="553" t="s">
        <v>425</v>
      </c>
      <c r="K35" s="553"/>
      <c r="L35" s="553" t="s">
        <v>426</v>
      </c>
      <c r="M35" s="553"/>
      <c r="N35" s="553" t="s">
        <v>427</v>
      </c>
      <c r="O35" s="553"/>
      <c r="P35" s="555" t="s">
        <v>491</v>
      </c>
      <c r="Q35" s="556"/>
      <c r="R35" s="553" t="s">
        <v>7</v>
      </c>
      <c r="S35" s="553"/>
      <c r="T35" s="31"/>
      <c r="U35" s="31"/>
    </row>
    <row r="36" spans="1:21" ht="28.8">
      <c r="A36" s="553"/>
      <c r="B36" s="204" t="s">
        <v>410</v>
      </c>
      <c r="C36" s="204" t="s">
        <v>8</v>
      </c>
      <c r="D36" s="204" t="s">
        <v>410</v>
      </c>
      <c r="E36" s="204" t="s">
        <v>8</v>
      </c>
      <c r="F36" s="417" t="s">
        <v>410</v>
      </c>
      <c r="G36" s="417" t="s">
        <v>8</v>
      </c>
      <c r="H36" s="203" t="s">
        <v>410</v>
      </c>
      <c r="I36" s="203" t="s">
        <v>8</v>
      </c>
      <c r="J36" s="203" t="s">
        <v>410</v>
      </c>
      <c r="K36" s="203" t="s">
        <v>8</v>
      </c>
      <c r="L36" s="203" t="s">
        <v>410</v>
      </c>
      <c r="M36" s="203" t="s">
        <v>8</v>
      </c>
      <c r="N36" s="203" t="s">
        <v>410</v>
      </c>
      <c r="O36" s="203" t="s">
        <v>8</v>
      </c>
      <c r="P36" s="417" t="s">
        <v>410</v>
      </c>
      <c r="Q36" s="417" t="s">
        <v>8</v>
      </c>
      <c r="R36" s="203" t="s">
        <v>410</v>
      </c>
      <c r="S36" s="203" t="s">
        <v>8</v>
      </c>
      <c r="T36" s="31"/>
      <c r="U36" s="31"/>
    </row>
    <row r="37" spans="1:21" ht="27.6">
      <c r="A37" s="139" t="s">
        <v>428</v>
      </c>
      <c r="B37" s="38">
        <f t="shared" ref="B37:G47" si="10">+B5+B21</f>
        <v>245</v>
      </c>
      <c r="C37" s="38">
        <f t="shared" si="10"/>
        <v>141</v>
      </c>
      <c r="D37" s="38">
        <f t="shared" si="10"/>
        <v>29</v>
      </c>
      <c r="E37" s="38">
        <f t="shared" si="10"/>
        <v>13</v>
      </c>
      <c r="F37" s="38">
        <f>+F5+F21</f>
        <v>274</v>
      </c>
      <c r="G37" s="38">
        <f>+G5+G21</f>
        <v>154</v>
      </c>
      <c r="H37" s="38">
        <f t="shared" ref="H37:S37" si="11">+H21+H5</f>
        <v>6350</v>
      </c>
      <c r="I37" s="38">
        <f t="shared" si="11"/>
        <v>3754</v>
      </c>
      <c r="J37" s="38">
        <f t="shared" si="11"/>
        <v>579</v>
      </c>
      <c r="K37" s="38">
        <f t="shared" si="11"/>
        <v>359</v>
      </c>
      <c r="L37" s="38">
        <f t="shared" si="11"/>
        <v>55</v>
      </c>
      <c r="M37" s="38">
        <f t="shared" si="11"/>
        <v>27</v>
      </c>
      <c r="N37" s="38">
        <f t="shared" si="11"/>
        <v>3</v>
      </c>
      <c r="O37" s="38">
        <f t="shared" si="11"/>
        <v>2</v>
      </c>
      <c r="P37" s="38">
        <f>+P5+P21</f>
        <v>2486</v>
      </c>
      <c r="Q37" s="38">
        <f>+Q5+Q21</f>
        <v>1500</v>
      </c>
      <c r="R37" s="139">
        <f>+R21+R5</f>
        <v>7261</v>
      </c>
      <c r="S37" s="139">
        <f t="shared" si="11"/>
        <v>4296</v>
      </c>
      <c r="T37" s="31"/>
      <c r="U37" s="31"/>
    </row>
    <row r="38" spans="1:21">
      <c r="A38" s="139" t="s">
        <v>418</v>
      </c>
      <c r="B38" s="38">
        <f t="shared" si="10"/>
        <v>1768</v>
      </c>
      <c r="C38" s="38">
        <f t="shared" si="10"/>
        <v>1058</v>
      </c>
      <c r="D38" s="38">
        <f t="shared" si="10"/>
        <v>348</v>
      </c>
      <c r="E38" s="38">
        <f t="shared" si="10"/>
        <v>194</v>
      </c>
      <c r="F38" s="38">
        <f t="shared" si="10"/>
        <v>2116</v>
      </c>
      <c r="G38" s="38">
        <f t="shared" si="10"/>
        <v>1252</v>
      </c>
      <c r="H38" s="38">
        <f t="shared" ref="H38:S38" si="12">+H22+H6</f>
        <v>29769</v>
      </c>
      <c r="I38" s="38">
        <f t="shared" si="12"/>
        <v>17173</v>
      </c>
      <c r="J38" s="38">
        <f t="shared" si="12"/>
        <v>5709</v>
      </c>
      <c r="K38" s="38">
        <f t="shared" si="12"/>
        <v>3434</v>
      </c>
      <c r="L38" s="38">
        <f t="shared" si="12"/>
        <v>560</v>
      </c>
      <c r="M38" s="38">
        <f t="shared" si="12"/>
        <v>340</v>
      </c>
      <c r="N38" s="38">
        <f t="shared" si="12"/>
        <v>35</v>
      </c>
      <c r="O38" s="38">
        <f t="shared" si="12"/>
        <v>21</v>
      </c>
      <c r="P38" s="38">
        <f t="shared" ref="P38:Q38" si="13">+P6+P22</f>
        <v>14025</v>
      </c>
      <c r="Q38" s="38">
        <f t="shared" si="13"/>
        <v>8339</v>
      </c>
      <c r="R38" s="139">
        <f t="shared" si="12"/>
        <v>38189</v>
      </c>
      <c r="S38" s="139">
        <f t="shared" si="12"/>
        <v>22220</v>
      </c>
      <c r="T38" s="31"/>
      <c r="U38" s="31"/>
    </row>
    <row r="39" spans="1:21">
      <c r="A39" s="139" t="s">
        <v>419</v>
      </c>
      <c r="B39" s="38">
        <f t="shared" si="10"/>
        <v>4100</v>
      </c>
      <c r="C39" s="38">
        <f t="shared" si="10"/>
        <v>2435</v>
      </c>
      <c r="D39" s="38">
        <f t="shared" si="10"/>
        <v>1567</v>
      </c>
      <c r="E39" s="38">
        <f t="shared" si="10"/>
        <v>917</v>
      </c>
      <c r="F39" s="38">
        <f t="shared" si="10"/>
        <v>5667</v>
      </c>
      <c r="G39" s="38">
        <f t="shared" si="10"/>
        <v>3352</v>
      </c>
      <c r="H39" s="38">
        <f t="shared" ref="H39:S39" si="14">+H23+H7</f>
        <v>56481</v>
      </c>
      <c r="I39" s="38">
        <f t="shared" si="14"/>
        <v>30983</v>
      </c>
      <c r="J39" s="38">
        <f t="shared" si="14"/>
        <v>23826</v>
      </c>
      <c r="K39" s="38">
        <f t="shared" si="14"/>
        <v>13595</v>
      </c>
      <c r="L39" s="38">
        <f t="shared" si="14"/>
        <v>4634</v>
      </c>
      <c r="M39" s="38">
        <f t="shared" si="14"/>
        <v>2755</v>
      </c>
      <c r="N39" s="38">
        <f t="shared" si="14"/>
        <v>607</v>
      </c>
      <c r="O39" s="38">
        <f t="shared" si="14"/>
        <v>328</v>
      </c>
      <c r="P39" s="38">
        <f t="shared" ref="P39:Q39" si="15">+P7+P23</f>
        <v>38211</v>
      </c>
      <c r="Q39" s="38">
        <f t="shared" si="15"/>
        <v>21841</v>
      </c>
      <c r="R39" s="139">
        <f t="shared" si="14"/>
        <v>91215</v>
      </c>
      <c r="S39" s="139">
        <f t="shared" si="14"/>
        <v>51013</v>
      </c>
      <c r="T39" s="31"/>
      <c r="U39" s="31"/>
    </row>
    <row r="40" spans="1:21">
      <c r="A40" s="139" t="s">
        <v>420</v>
      </c>
      <c r="B40" s="38">
        <f t="shared" si="10"/>
        <v>6855</v>
      </c>
      <c r="C40" s="38">
        <f t="shared" si="10"/>
        <v>3697</v>
      </c>
      <c r="D40" s="38">
        <f t="shared" si="10"/>
        <v>4359</v>
      </c>
      <c r="E40" s="38">
        <f t="shared" si="10"/>
        <v>2502</v>
      </c>
      <c r="F40" s="38">
        <f t="shared" si="10"/>
        <v>11214</v>
      </c>
      <c r="G40" s="38">
        <f t="shared" si="10"/>
        <v>6199</v>
      </c>
      <c r="H40" s="38">
        <f t="shared" ref="H40:S40" si="16">+H24+H8</f>
        <v>70018</v>
      </c>
      <c r="I40" s="38">
        <f t="shared" si="16"/>
        <v>36435</v>
      </c>
      <c r="J40" s="38">
        <f t="shared" si="16"/>
        <v>53915</v>
      </c>
      <c r="K40" s="38">
        <f t="shared" si="16"/>
        <v>29368</v>
      </c>
      <c r="L40" s="38">
        <f t="shared" si="16"/>
        <v>22071</v>
      </c>
      <c r="M40" s="38">
        <f t="shared" si="16"/>
        <v>12631</v>
      </c>
      <c r="N40" s="38">
        <f t="shared" si="16"/>
        <v>4417</v>
      </c>
      <c r="O40" s="38">
        <f t="shared" si="16"/>
        <v>2608</v>
      </c>
      <c r="P40" s="38">
        <f t="shared" ref="P40:Q40" si="17">+P8+P24</f>
        <v>78526</v>
      </c>
      <c r="Q40" s="38">
        <f t="shared" si="17"/>
        <v>42894</v>
      </c>
      <c r="R40" s="139">
        <f t="shared" si="16"/>
        <v>161635</v>
      </c>
      <c r="S40" s="139">
        <f t="shared" si="16"/>
        <v>87241</v>
      </c>
      <c r="T40" s="31"/>
      <c r="U40" s="31"/>
    </row>
    <row r="41" spans="1:21">
      <c r="A41" s="139" t="s">
        <v>421</v>
      </c>
      <c r="B41" s="38">
        <f t="shared" si="10"/>
        <v>7061</v>
      </c>
      <c r="C41" s="38">
        <f t="shared" si="10"/>
        <v>3647</v>
      </c>
      <c r="D41" s="38">
        <f t="shared" si="10"/>
        <v>6549</v>
      </c>
      <c r="E41" s="38">
        <f t="shared" si="10"/>
        <v>3496</v>
      </c>
      <c r="F41" s="38">
        <f t="shared" si="10"/>
        <v>13610</v>
      </c>
      <c r="G41" s="38">
        <f t="shared" si="10"/>
        <v>7143</v>
      </c>
      <c r="H41" s="38">
        <f t="shared" ref="H41:S41" si="18">+H25+H9</f>
        <v>60183</v>
      </c>
      <c r="I41" s="38">
        <f t="shared" si="18"/>
        <v>29692</v>
      </c>
      <c r="J41" s="38">
        <f t="shared" si="18"/>
        <v>60441</v>
      </c>
      <c r="K41" s="38">
        <f t="shared" si="18"/>
        <v>31091</v>
      </c>
      <c r="L41" s="38">
        <f t="shared" si="18"/>
        <v>48839</v>
      </c>
      <c r="M41" s="38">
        <f t="shared" si="18"/>
        <v>26865</v>
      </c>
      <c r="N41" s="38">
        <f t="shared" si="18"/>
        <v>19463</v>
      </c>
      <c r="O41" s="38">
        <f t="shared" si="18"/>
        <v>11038</v>
      </c>
      <c r="P41" s="38">
        <f t="shared" ref="P41:Q41" si="19">+P9+P25</f>
        <v>108487</v>
      </c>
      <c r="Q41" s="38">
        <f t="shared" si="19"/>
        <v>56785</v>
      </c>
      <c r="R41" s="139">
        <f t="shared" si="18"/>
        <v>202536</v>
      </c>
      <c r="S41" s="139">
        <f t="shared" si="18"/>
        <v>105829</v>
      </c>
      <c r="T41" s="31"/>
      <c r="U41" s="31"/>
    </row>
    <row r="42" spans="1:21">
      <c r="A42" s="139" t="s">
        <v>422</v>
      </c>
      <c r="B42" s="38">
        <f t="shared" si="10"/>
        <v>5139</v>
      </c>
      <c r="C42" s="38">
        <f t="shared" si="10"/>
        <v>2457</v>
      </c>
      <c r="D42" s="38">
        <f t="shared" si="10"/>
        <v>6610</v>
      </c>
      <c r="E42" s="38">
        <f t="shared" si="10"/>
        <v>3330</v>
      </c>
      <c r="F42" s="38">
        <f t="shared" si="10"/>
        <v>11749</v>
      </c>
      <c r="G42" s="38">
        <f t="shared" si="10"/>
        <v>5787</v>
      </c>
      <c r="H42" s="38">
        <f t="shared" ref="H42:S42" si="20">+H26+H10</f>
        <v>40308</v>
      </c>
      <c r="I42" s="38">
        <f t="shared" si="20"/>
        <v>18326</v>
      </c>
      <c r="J42" s="38">
        <f t="shared" si="20"/>
        <v>53027</v>
      </c>
      <c r="K42" s="38">
        <f t="shared" si="20"/>
        <v>25710</v>
      </c>
      <c r="L42" s="38">
        <f t="shared" si="20"/>
        <v>56993</v>
      </c>
      <c r="M42" s="38">
        <f t="shared" si="20"/>
        <v>29664</v>
      </c>
      <c r="N42" s="38">
        <f t="shared" si="20"/>
        <v>41893</v>
      </c>
      <c r="O42" s="38">
        <f t="shared" si="20"/>
        <v>22928</v>
      </c>
      <c r="P42" s="38">
        <f t="shared" ref="P42:Q42" si="21">+P10+P26</f>
        <v>119448</v>
      </c>
      <c r="Q42" s="38">
        <f t="shared" si="21"/>
        <v>59606</v>
      </c>
      <c r="R42" s="139">
        <f t="shared" si="20"/>
        <v>203970</v>
      </c>
      <c r="S42" s="139">
        <f t="shared" si="20"/>
        <v>102415</v>
      </c>
      <c r="T42" s="31"/>
      <c r="U42" s="31"/>
    </row>
    <row r="43" spans="1:21">
      <c r="A43" s="139" t="s">
        <v>429</v>
      </c>
      <c r="B43" s="38">
        <f t="shared" si="10"/>
        <v>4234</v>
      </c>
      <c r="C43" s="38">
        <f t="shared" si="10"/>
        <v>1705</v>
      </c>
      <c r="D43" s="38">
        <f t="shared" si="10"/>
        <v>7748</v>
      </c>
      <c r="E43" s="38">
        <f t="shared" si="10"/>
        <v>3273</v>
      </c>
      <c r="F43" s="38">
        <f t="shared" si="10"/>
        <v>11982</v>
      </c>
      <c r="G43" s="38">
        <f t="shared" si="10"/>
        <v>4978</v>
      </c>
      <c r="H43" s="38">
        <f t="shared" ref="H43:S43" si="22">+H27+H11</f>
        <v>20748</v>
      </c>
      <c r="I43" s="38">
        <f t="shared" si="22"/>
        <v>8642</v>
      </c>
      <c r="J43" s="38">
        <f t="shared" si="22"/>
        <v>34981</v>
      </c>
      <c r="K43" s="38">
        <f t="shared" si="22"/>
        <v>15594</v>
      </c>
      <c r="L43" s="38">
        <f t="shared" si="22"/>
        <v>49599</v>
      </c>
      <c r="M43" s="38">
        <f t="shared" si="22"/>
        <v>24208</v>
      </c>
      <c r="N43" s="38">
        <f t="shared" si="22"/>
        <v>52718</v>
      </c>
      <c r="O43" s="38">
        <f t="shared" si="22"/>
        <v>27523</v>
      </c>
      <c r="P43" s="38">
        <f t="shared" ref="P43:Q43" si="23">+P11+P27</f>
        <v>105268</v>
      </c>
      <c r="Q43" s="38">
        <f t="shared" si="23"/>
        <v>50078</v>
      </c>
      <c r="R43" s="139">
        <f t="shared" si="22"/>
        <v>170028</v>
      </c>
      <c r="S43" s="139">
        <f t="shared" si="22"/>
        <v>80945</v>
      </c>
      <c r="T43" s="31"/>
      <c r="U43" s="31"/>
    </row>
    <row r="44" spans="1:21">
      <c r="A44" s="139" t="s">
        <v>430</v>
      </c>
      <c r="B44" s="38">
        <f t="shared" si="10"/>
        <v>0</v>
      </c>
      <c r="C44" s="38">
        <f t="shared" si="10"/>
        <v>0</v>
      </c>
      <c r="D44" s="38">
        <f t="shared" si="10"/>
        <v>0</v>
      </c>
      <c r="E44" s="38">
        <f t="shared" si="10"/>
        <v>0</v>
      </c>
      <c r="F44" s="38">
        <f t="shared" si="10"/>
        <v>0</v>
      </c>
      <c r="G44" s="38">
        <f t="shared" si="10"/>
        <v>0</v>
      </c>
      <c r="H44" s="38">
        <f t="shared" ref="H44:S44" si="24">+H28+H12</f>
        <v>9018</v>
      </c>
      <c r="I44" s="38">
        <f t="shared" si="24"/>
        <v>3353</v>
      </c>
      <c r="J44" s="38">
        <f t="shared" si="24"/>
        <v>18221</v>
      </c>
      <c r="K44" s="38">
        <f t="shared" si="24"/>
        <v>7338</v>
      </c>
      <c r="L44" s="38">
        <f t="shared" si="24"/>
        <v>36102</v>
      </c>
      <c r="M44" s="38">
        <f t="shared" si="24"/>
        <v>16059</v>
      </c>
      <c r="N44" s="38">
        <f t="shared" si="24"/>
        <v>53602</v>
      </c>
      <c r="O44" s="38">
        <f t="shared" si="24"/>
        <v>26255</v>
      </c>
      <c r="P44" s="38">
        <f t="shared" ref="P44:Q44" si="25">+P12+P28</f>
        <v>82728</v>
      </c>
      <c r="Q44" s="38">
        <f t="shared" si="25"/>
        <v>36921</v>
      </c>
      <c r="R44" s="139">
        <f t="shared" si="24"/>
        <v>116943</v>
      </c>
      <c r="S44" s="139">
        <f t="shared" si="24"/>
        <v>53005</v>
      </c>
      <c r="T44" s="31"/>
      <c r="U44" s="31"/>
    </row>
    <row r="45" spans="1:21">
      <c r="A45" s="139" t="s">
        <v>431</v>
      </c>
      <c r="B45" s="38">
        <f t="shared" si="10"/>
        <v>0</v>
      </c>
      <c r="C45" s="38">
        <f t="shared" si="10"/>
        <v>0</v>
      </c>
      <c r="D45" s="38">
        <f t="shared" si="10"/>
        <v>0</v>
      </c>
      <c r="E45" s="38">
        <f t="shared" si="10"/>
        <v>0</v>
      </c>
      <c r="F45" s="38">
        <f t="shared" si="10"/>
        <v>0</v>
      </c>
      <c r="G45" s="38">
        <f t="shared" si="10"/>
        <v>0</v>
      </c>
      <c r="H45" s="38">
        <f t="shared" ref="H45:S45" si="26">+H29+H13</f>
        <v>2963</v>
      </c>
      <c r="I45" s="38">
        <f t="shared" si="26"/>
        <v>1096</v>
      </c>
      <c r="J45" s="38">
        <f t="shared" si="26"/>
        <v>6968</v>
      </c>
      <c r="K45" s="38">
        <f t="shared" si="26"/>
        <v>2500</v>
      </c>
      <c r="L45" s="38">
        <f t="shared" si="26"/>
        <v>17913</v>
      </c>
      <c r="M45" s="38">
        <f t="shared" si="26"/>
        <v>6867</v>
      </c>
      <c r="N45" s="38">
        <f t="shared" si="26"/>
        <v>40190</v>
      </c>
      <c r="O45" s="38">
        <f t="shared" si="26"/>
        <v>17684</v>
      </c>
      <c r="P45" s="38">
        <f t="shared" ref="P45:Q45" si="27">+P13+P29</f>
        <v>50437</v>
      </c>
      <c r="Q45" s="38">
        <f t="shared" si="27"/>
        <v>20313</v>
      </c>
      <c r="R45" s="139">
        <f t="shared" si="26"/>
        <v>68034</v>
      </c>
      <c r="S45" s="139">
        <f t="shared" si="26"/>
        <v>28147</v>
      </c>
      <c r="T45" s="31"/>
      <c r="U45" s="31"/>
    </row>
    <row r="46" spans="1:21">
      <c r="A46" s="139" t="s">
        <v>432</v>
      </c>
      <c r="B46" s="38">
        <f t="shared" si="10"/>
        <v>0</v>
      </c>
      <c r="C46" s="38">
        <f t="shared" si="10"/>
        <v>0</v>
      </c>
      <c r="D46" s="38">
        <f t="shared" si="10"/>
        <v>0</v>
      </c>
      <c r="E46" s="38">
        <f t="shared" si="10"/>
        <v>0</v>
      </c>
      <c r="F46" s="38">
        <f t="shared" si="10"/>
        <v>0</v>
      </c>
      <c r="G46" s="38">
        <f t="shared" si="10"/>
        <v>0</v>
      </c>
      <c r="H46" s="38">
        <f t="shared" ref="H46:S46" si="28">+H30+H14</f>
        <v>813</v>
      </c>
      <c r="I46" s="38">
        <f t="shared" si="28"/>
        <v>250</v>
      </c>
      <c r="J46" s="38">
        <f t="shared" si="28"/>
        <v>2226</v>
      </c>
      <c r="K46" s="38">
        <f t="shared" si="28"/>
        <v>765</v>
      </c>
      <c r="L46" s="38">
        <f t="shared" si="28"/>
        <v>7082</v>
      </c>
      <c r="M46" s="38">
        <f t="shared" si="28"/>
        <v>2364</v>
      </c>
      <c r="N46" s="38">
        <f t="shared" si="28"/>
        <v>26261</v>
      </c>
      <c r="O46" s="38">
        <f t="shared" si="28"/>
        <v>10498</v>
      </c>
      <c r="P46" s="38">
        <f t="shared" ref="P46:Q46" si="29">+P14+P30</f>
        <v>27429</v>
      </c>
      <c r="Q46" s="38">
        <f t="shared" si="29"/>
        <v>10217</v>
      </c>
      <c r="R46" s="139">
        <f t="shared" si="28"/>
        <v>36382</v>
      </c>
      <c r="S46" s="139">
        <f t="shared" si="28"/>
        <v>13877</v>
      </c>
      <c r="T46" s="31"/>
      <c r="U46" s="31"/>
    </row>
    <row r="47" spans="1:21">
      <c r="A47" s="139" t="s">
        <v>433</v>
      </c>
      <c r="B47" s="38">
        <f t="shared" si="10"/>
        <v>0</v>
      </c>
      <c r="C47" s="38">
        <f t="shared" si="10"/>
        <v>0</v>
      </c>
      <c r="D47" s="38">
        <f t="shared" si="10"/>
        <v>0</v>
      </c>
      <c r="E47" s="38">
        <f t="shared" si="10"/>
        <v>0</v>
      </c>
      <c r="F47" s="38">
        <f t="shared" si="10"/>
        <v>0</v>
      </c>
      <c r="G47" s="38">
        <f t="shared" si="10"/>
        <v>0</v>
      </c>
      <c r="H47" s="38">
        <f t="shared" ref="H47:S47" si="30">+H31+H15</f>
        <v>296</v>
      </c>
      <c r="I47" s="38">
        <f t="shared" si="30"/>
        <v>115</v>
      </c>
      <c r="J47" s="38">
        <f t="shared" si="30"/>
        <v>883</v>
      </c>
      <c r="K47" s="38">
        <f t="shared" si="30"/>
        <v>248</v>
      </c>
      <c r="L47" s="38">
        <f t="shared" si="30"/>
        <v>3390</v>
      </c>
      <c r="M47" s="38">
        <f t="shared" si="30"/>
        <v>1073</v>
      </c>
      <c r="N47" s="38">
        <f t="shared" si="30"/>
        <v>18444</v>
      </c>
      <c r="O47" s="38">
        <f t="shared" si="30"/>
        <v>6420</v>
      </c>
      <c r="P47" s="38">
        <f t="shared" ref="P47:Q47" si="31">+P15+P31</f>
        <v>18359</v>
      </c>
      <c r="Q47" s="38">
        <f t="shared" si="31"/>
        <v>6078</v>
      </c>
      <c r="R47" s="139">
        <f t="shared" si="30"/>
        <v>23013</v>
      </c>
      <c r="S47" s="139">
        <f t="shared" si="30"/>
        <v>7856</v>
      </c>
      <c r="T47" s="31"/>
      <c r="U47" s="31"/>
    </row>
    <row r="48" spans="1:21">
      <c r="A48" s="35" t="s">
        <v>7</v>
      </c>
      <c r="B48" s="35">
        <f>SUM(B37:B47)</f>
        <v>29402</v>
      </c>
      <c r="C48" s="35">
        <f t="shared" ref="C48:S48" si="32">SUM(C37:C47)</f>
        <v>15140</v>
      </c>
      <c r="D48" s="35">
        <f t="shared" si="32"/>
        <v>27210</v>
      </c>
      <c r="E48" s="35">
        <f>SUM(E37:E47)</f>
        <v>13725</v>
      </c>
      <c r="F48" s="35">
        <f t="shared" ref="F48:G48" si="33">SUM(F37:F47)</f>
        <v>56612</v>
      </c>
      <c r="G48" s="35">
        <f t="shared" si="33"/>
        <v>28865</v>
      </c>
      <c r="H48" s="35">
        <f t="shared" si="32"/>
        <v>296947</v>
      </c>
      <c r="I48" s="35">
        <f t="shared" si="32"/>
        <v>149819</v>
      </c>
      <c r="J48" s="35">
        <f t="shared" si="32"/>
        <v>260776</v>
      </c>
      <c r="K48" s="35">
        <f t="shared" si="32"/>
        <v>130002</v>
      </c>
      <c r="L48" s="35">
        <f t="shared" si="32"/>
        <v>247238</v>
      </c>
      <c r="M48" s="35">
        <f t="shared" si="32"/>
        <v>122853</v>
      </c>
      <c r="N48" s="35">
        <f t="shared" si="32"/>
        <v>257633</v>
      </c>
      <c r="O48" s="35">
        <f t="shared" si="32"/>
        <v>125305</v>
      </c>
      <c r="P48" s="35">
        <f t="shared" si="32"/>
        <v>645404</v>
      </c>
      <c r="Q48" s="35">
        <f t="shared" si="32"/>
        <v>314572</v>
      </c>
      <c r="R48" s="35">
        <f t="shared" si="32"/>
        <v>1119206</v>
      </c>
      <c r="S48" s="35">
        <f t="shared" si="32"/>
        <v>556844</v>
      </c>
      <c r="T48" s="31"/>
      <c r="U48" s="31"/>
    </row>
    <row r="50" spans="8:19">
      <c r="H50" s="7"/>
      <c r="I50" s="7"/>
      <c r="J50" s="7"/>
      <c r="K50" s="7"/>
      <c r="L50" s="7"/>
      <c r="M50" s="7"/>
      <c r="N50" s="7"/>
      <c r="O50" s="7"/>
      <c r="R50" s="7"/>
      <c r="S50" s="7"/>
    </row>
  </sheetData>
  <mergeCells count="36">
    <mergeCell ref="L35:M35"/>
    <mergeCell ref="N35:O35"/>
    <mergeCell ref="R35:S35"/>
    <mergeCell ref="A33:S33"/>
    <mergeCell ref="F19:G19"/>
    <mergeCell ref="F35:G35"/>
    <mergeCell ref="P19:Q19"/>
    <mergeCell ref="P35:Q35"/>
    <mergeCell ref="B35:C35"/>
    <mergeCell ref="D35:E35"/>
    <mergeCell ref="A35:A36"/>
    <mergeCell ref="H35:I35"/>
    <mergeCell ref="J35:K35"/>
    <mergeCell ref="D3:E3"/>
    <mergeCell ref="A3:A4"/>
    <mergeCell ref="F3:G3"/>
    <mergeCell ref="P3:Q3"/>
    <mergeCell ref="A34:S34"/>
    <mergeCell ref="B19:C19"/>
    <mergeCell ref="D19:E19"/>
    <mergeCell ref="A1:S1"/>
    <mergeCell ref="A2:S2"/>
    <mergeCell ref="A18:S18"/>
    <mergeCell ref="A19:A20"/>
    <mergeCell ref="H19:I19"/>
    <mergeCell ref="J19:K19"/>
    <mergeCell ref="L19:M19"/>
    <mergeCell ref="N19:O19"/>
    <mergeCell ref="R19:S19"/>
    <mergeCell ref="L3:M3"/>
    <mergeCell ref="N3:O3"/>
    <mergeCell ref="R3:S3"/>
    <mergeCell ref="A17:S17"/>
    <mergeCell ref="H3:I3"/>
    <mergeCell ref="J3:K3"/>
    <mergeCell ref="B3:C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5" firstPageNumber="147" orientation="landscape" useFirstPageNumber="1" r:id="rId1"/>
  <headerFooter>
    <oddFooter>Page &amp;P</oddFooter>
  </headerFooter>
  <rowBreaks count="2" manualBreakCount="2">
    <brk id="16" max="16383" man="1"/>
    <brk id="3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52"/>
  <sheetViews>
    <sheetView topLeftCell="A34" workbookViewId="0">
      <selection activeCell="S52" sqref="S52"/>
    </sheetView>
  </sheetViews>
  <sheetFormatPr baseColWidth="10" defaultColWidth="6.6640625" defaultRowHeight="14.4"/>
  <cols>
    <col min="1" max="1" width="9.88671875" customWidth="1"/>
    <col min="2" max="2" width="7.6640625" bestFit="1" customWidth="1"/>
    <col min="3" max="3" width="7.33203125" bestFit="1" customWidth="1"/>
    <col min="4" max="4" width="7" bestFit="1" customWidth="1"/>
    <col min="5" max="7" width="6.88671875" bestFit="1" customWidth="1"/>
    <col min="8" max="8" width="7.5546875" bestFit="1" customWidth="1"/>
    <col min="9" max="9" width="6.88671875" bestFit="1" customWidth="1"/>
    <col min="10" max="10" width="7" bestFit="1" customWidth="1"/>
    <col min="11" max="11" width="6.88671875" bestFit="1" customWidth="1"/>
    <col min="12" max="12" width="7.5546875" bestFit="1" customWidth="1"/>
    <col min="13" max="13" width="7" bestFit="1" customWidth="1"/>
    <col min="14" max="14" width="6.88671875" bestFit="1" customWidth="1"/>
    <col min="15" max="15" width="7" bestFit="1" customWidth="1"/>
    <col min="16" max="19" width="6.88671875" bestFit="1" customWidth="1"/>
    <col min="20" max="20" width="8.44140625" bestFit="1" customWidth="1"/>
    <col min="21" max="21" width="8.33203125" bestFit="1" customWidth="1"/>
    <col min="23" max="24" width="7" bestFit="1" customWidth="1"/>
  </cols>
  <sheetData>
    <row r="1" spans="1:21">
      <c r="A1" s="551" t="s">
        <v>466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</row>
    <row r="2" spans="1:21">
      <c r="A2" s="551" t="s">
        <v>449</v>
      </c>
      <c r="B2" s="551"/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551"/>
    </row>
    <row r="3" spans="1:21">
      <c r="A3" s="541" t="s">
        <v>411</v>
      </c>
      <c r="B3" s="543" t="s">
        <v>340</v>
      </c>
      <c r="C3" s="544"/>
      <c r="D3" s="543" t="s">
        <v>434</v>
      </c>
      <c r="E3" s="544"/>
      <c r="F3" s="543" t="s">
        <v>435</v>
      </c>
      <c r="G3" s="544"/>
      <c r="H3" s="543" t="s">
        <v>436</v>
      </c>
      <c r="I3" s="544"/>
      <c r="J3" s="543" t="s">
        <v>317</v>
      </c>
      <c r="K3" s="544"/>
      <c r="L3" s="543" t="s">
        <v>437</v>
      </c>
      <c r="M3" s="544"/>
      <c r="N3" s="543" t="s">
        <v>438</v>
      </c>
      <c r="O3" s="544"/>
      <c r="P3" s="543" t="s">
        <v>439</v>
      </c>
      <c r="Q3" s="544"/>
      <c r="R3" s="543" t="s">
        <v>440</v>
      </c>
      <c r="S3" s="544"/>
      <c r="T3" s="543" t="s">
        <v>7</v>
      </c>
      <c r="U3" s="557"/>
    </row>
    <row r="4" spans="1:21" ht="30" customHeight="1">
      <c r="A4" s="542"/>
      <c r="B4" s="207" t="s">
        <v>410</v>
      </c>
      <c r="C4" s="207" t="s">
        <v>410</v>
      </c>
      <c r="D4" s="207" t="s">
        <v>410</v>
      </c>
      <c r="E4" s="207" t="s">
        <v>410</v>
      </c>
      <c r="F4" s="207" t="s">
        <v>410</v>
      </c>
      <c r="G4" s="207" t="s">
        <v>410</v>
      </c>
      <c r="H4" s="207" t="s">
        <v>410</v>
      </c>
      <c r="I4" s="207" t="s">
        <v>410</v>
      </c>
      <c r="J4" s="207" t="s">
        <v>410</v>
      </c>
      <c r="K4" s="207" t="s">
        <v>410</v>
      </c>
      <c r="L4" s="207" t="s">
        <v>410</v>
      </c>
      <c r="M4" s="207" t="s">
        <v>410</v>
      </c>
      <c r="N4" s="207" t="s">
        <v>410</v>
      </c>
      <c r="O4" s="207" t="s">
        <v>410</v>
      </c>
      <c r="P4" s="207" t="s">
        <v>410</v>
      </c>
      <c r="Q4" s="207" t="s">
        <v>410</v>
      </c>
      <c r="R4" s="207" t="s">
        <v>410</v>
      </c>
      <c r="S4" s="207" t="s">
        <v>410</v>
      </c>
      <c r="T4" s="207" t="s">
        <v>410</v>
      </c>
      <c r="U4" s="207" t="s">
        <v>410</v>
      </c>
    </row>
    <row r="5" spans="1:21" ht="27.6">
      <c r="A5" s="379" t="s">
        <v>441</v>
      </c>
      <c r="B5" s="39">
        <v>1174</v>
      </c>
      <c r="C5" s="39">
        <v>696</v>
      </c>
      <c r="D5" s="39">
        <v>62</v>
      </c>
      <c r="E5" s="39">
        <v>37</v>
      </c>
      <c r="F5" s="39">
        <v>20</v>
      </c>
      <c r="G5" s="39">
        <v>9</v>
      </c>
      <c r="H5" s="39">
        <v>56</v>
      </c>
      <c r="I5" s="39">
        <v>31</v>
      </c>
      <c r="J5" s="39">
        <v>12</v>
      </c>
      <c r="K5" s="39">
        <v>7</v>
      </c>
      <c r="L5" s="39">
        <v>10</v>
      </c>
      <c r="M5" s="39">
        <v>6</v>
      </c>
      <c r="N5" s="39">
        <v>5</v>
      </c>
      <c r="O5" s="39">
        <v>1</v>
      </c>
      <c r="P5" s="39">
        <v>7</v>
      </c>
      <c r="Q5" s="39">
        <v>4</v>
      </c>
      <c r="R5" s="39">
        <v>0</v>
      </c>
      <c r="S5" s="39">
        <v>0</v>
      </c>
      <c r="T5" s="381">
        <f>+B5+D5+F5+H5+J5+L5+N5+P5+R5</f>
        <v>1346</v>
      </c>
      <c r="U5" s="381">
        <f>+C5+E5+G5+I5+K5+M5+O5+Q5+S5</f>
        <v>791</v>
      </c>
    </row>
    <row r="6" spans="1:21">
      <c r="A6" s="379" t="s">
        <v>422</v>
      </c>
      <c r="B6" s="39">
        <v>4199</v>
      </c>
      <c r="C6" s="39">
        <v>2314</v>
      </c>
      <c r="D6" s="39">
        <v>315</v>
      </c>
      <c r="E6" s="39">
        <v>202</v>
      </c>
      <c r="F6" s="39">
        <v>206</v>
      </c>
      <c r="G6" s="39">
        <v>93</v>
      </c>
      <c r="H6" s="39">
        <v>384</v>
      </c>
      <c r="I6" s="39">
        <v>200</v>
      </c>
      <c r="J6" s="39">
        <v>35</v>
      </c>
      <c r="K6" s="39">
        <v>15</v>
      </c>
      <c r="L6" s="39">
        <v>62</v>
      </c>
      <c r="M6" s="39">
        <v>34</v>
      </c>
      <c r="N6" s="39">
        <v>27</v>
      </c>
      <c r="O6" s="39">
        <v>16</v>
      </c>
      <c r="P6" s="39">
        <v>69</v>
      </c>
      <c r="Q6" s="39">
        <v>34</v>
      </c>
      <c r="R6" s="39">
        <v>0</v>
      </c>
      <c r="S6" s="39">
        <v>0</v>
      </c>
      <c r="T6" s="381">
        <f t="shared" ref="T6:U16" si="0">+B6+D6+F6+H6+J6+L6+N6+P6+R6</f>
        <v>5297</v>
      </c>
      <c r="U6" s="381">
        <f t="shared" si="0"/>
        <v>2908</v>
      </c>
    </row>
    <row r="7" spans="1:21">
      <c r="A7" s="379" t="s">
        <v>429</v>
      </c>
      <c r="B7" s="39">
        <v>8676</v>
      </c>
      <c r="C7" s="39">
        <v>4589</v>
      </c>
      <c r="D7" s="39">
        <v>1338</v>
      </c>
      <c r="E7" s="39">
        <v>852</v>
      </c>
      <c r="F7" s="39">
        <v>495</v>
      </c>
      <c r="G7" s="39">
        <v>222</v>
      </c>
      <c r="H7" s="39">
        <v>1514</v>
      </c>
      <c r="I7" s="39">
        <v>780</v>
      </c>
      <c r="J7" s="39">
        <v>186</v>
      </c>
      <c r="K7" s="39">
        <v>95</v>
      </c>
      <c r="L7" s="39">
        <v>284</v>
      </c>
      <c r="M7" s="39">
        <v>186</v>
      </c>
      <c r="N7" s="39">
        <v>133</v>
      </c>
      <c r="O7" s="39">
        <v>81</v>
      </c>
      <c r="P7" s="39">
        <v>292</v>
      </c>
      <c r="Q7" s="39">
        <v>172</v>
      </c>
      <c r="R7" s="39">
        <v>3</v>
      </c>
      <c r="S7" s="39">
        <v>1</v>
      </c>
      <c r="T7" s="381">
        <f t="shared" si="0"/>
        <v>12921</v>
      </c>
      <c r="U7" s="381">
        <f t="shared" si="0"/>
        <v>6978</v>
      </c>
    </row>
    <row r="8" spans="1:21">
      <c r="A8" s="379" t="s">
        <v>430</v>
      </c>
      <c r="B8" s="39">
        <v>10816</v>
      </c>
      <c r="C8" s="39">
        <v>5314</v>
      </c>
      <c r="D8" s="39">
        <v>3078</v>
      </c>
      <c r="E8" s="39">
        <v>1823</v>
      </c>
      <c r="F8" s="39">
        <v>839</v>
      </c>
      <c r="G8" s="39">
        <v>328</v>
      </c>
      <c r="H8" s="39">
        <v>2855</v>
      </c>
      <c r="I8" s="39">
        <v>1367</v>
      </c>
      <c r="J8" s="39">
        <v>432</v>
      </c>
      <c r="K8" s="39">
        <v>221</v>
      </c>
      <c r="L8" s="39">
        <v>1305</v>
      </c>
      <c r="M8" s="39">
        <v>799</v>
      </c>
      <c r="N8" s="39">
        <v>538</v>
      </c>
      <c r="O8" s="39">
        <v>224</v>
      </c>
      <c r="P8" s="39">
        <v>1146</v>
      </c>
      <c r="Q8" s="39">
        <v>600</v>
      </c>
      <c r="R8" s="39">
        <v>12</v>
      </c>
      <c r="S8" s="39">
        <v>8</v>
      </c>
      <c r="T8" s="381">
        <f t="shared" si="0"/>
        <v>21021</v>
      </c>
      <c r="U8" s="381">
        <f t="shared" si="0"/>
        <v>10684</v>
      </c>
    </row>
    <row r="9" spans="1:21">
      <c r="A9" s="379" t="s">
        <v>431</v>
      </c>
      <c r="B9" s="39">
        <v>10495</v>
      </c>
      <c r="C9" s="39">
        <v>4945</v>
      </c>
      <c r="D9" s="39">
        <v>4073</v>
      </c>
      <c r="E9" s="39">
        <v>2274</v>
      </c>
      <c r="F9" s="39">
        <v>576</v>
      </c>
      <c r="G9" s="39">
        <v>188</v>
      </c>
      <c r="H9" s="39">
        <v>3201</v>
      </c>
      <c r="I9" s="39">
        <v>1263</v>
      </c>
      <c r="J9" s="39">
        <v>569</v>
      </c>
      <c r="K9" s="39">
        <v>268</v>
      </c>
      <c r="L9" s="39">
        <v>3204</v>
      </c>
      <c r="M9" s="39">
        <v>1861</v>
      </c>
      <c r="N9" s="39">
        <v>734</v>
      </c>
      <c r="O9" s="39">
        <v>261</v>
      </c>
      <c r="P9" s="39">
        <v>2320</v>
      </c>
      <c r="Q9" s="39">
        <v>1036</v>
      </c>
      <c r="R9" s="39">
        <v>68</v>
      </c>
      <c r="S9" s="39">
        <v>33</v>
      </c>
      <c r="T9" s="381">
        <f t="shared" si="0"/>
        <v>25240</v>
      </c>
      <c r="U9" s="381">
        <f t="shared" si="0"/>
        <v>12129</v>
      </c>
    </row>
    <row r="10" spans="1:21">
      <c r="A10" s="379" t="s">
        <v>432</v>
      </c>
      <c r="B10" s="39">
        <v>8998</v>
      </c>
      <c r="C10" s="39">
        <v>3820</v>
      </c>
      <c r="D10" s="39">
        <v>4437</v>
      </c>
      <c r="E10" s="39">
        <v>2278</v>
      </c>
      <c r="F10" s="39">
        <v>408</v>
      </c>
      <c r="G10" s="39">
        <v>84</v>
      </c>
      <c r="H10" s="39">
        <v>3064</v>
      </c>
      <c r="I10" s="39">
        <v>1055</v>
      </c>
      <c r="J10" s="39">
        <v>475</v>
      </c>
      <c r="K10" s="39">
        <v>171</v>
      </c>
      <c r="L10" s="39">
        <v>4771</v>
      </c>
      <c r="M10" s="39">
        <v>2654</v>
      </c>
      <c r="N10" s="39">
        <v>703</v>
      </c>
      <c r="O10" s="39">
        <v>204</v>
      </c>
      <c r="P10" s="39">
        <v>2819</v>
      </c>
      <c r="Q10" s="39">
        <v>1049</v>
      </c>
      <c r="R10" s="39">
        <v>130</v>
      </c>
      <c r="S10" s="39">
        <v>51</v>
      </c>
      <c r="T10" s="381">
        <f t="shared" si="0"/>
        <v>25805</v>
      </c>
      <c r="U10" s="381">
        <f t="shared" si="0"/>
        <v>11366</v>
      </c>
    </row>
    <row r="11" spans="1:21">
      <c r="A11" s="379" t="s">
        <v>442</v>
      </c>
      <c r="B11" s="39">
        <v>5958</v>
      </c>
      <c r="C11" s="39">
        <v>2307</v>
      </c>
      <c r="D11" s="39">
        <v>3664</v>
      </c>
      <c r="E11" s="39">
        <v>1727</v>
      </c>
      <c r="F11" s="39">
        <v>277</v>
      </c>
      <c r="G11" s="39">
        <v>53</v>
      </c>
      <c r="H11" s="39">
        <v>2406</v>
      </c>
      <c r="I11" s="39">
        <v>701</v>
      </c>
      <c r="J11" s="39">
        <v>399</v>
      </c>
      <c r="K11" s="39">
        <v>130</v>
      </c>
      <c r="L11" s="39">
        <v>5278</v>
      </c>
      <c r="M11" s="39">
        <v>2643</v>
      </c>
      <c r="N11" s="39">
        <v>500</v>
      </c>
      <c r="O11" s="39">
        <v>101</v>
      </c>
      <c r="P11" s="39">
        <v>2564</v>
      </c>
      <c r="Q11" s="39">
        <v>866</v>
      </c>
      <c r="R11" s="39">
        <v>117</v>
      </c>
      <c r="S11" s="39">
        <v>34</v>
      </c>
      <c r="T11" s="381">
        <f t="shared" si="0"/>
        <v>21163</v>
      </c>
      <c r="U11" s="381">
        <f t="shared" si="0"/>
        <v>8562</v>
      </c>
    </row>
    <row r="12" spans="1:21">
      <c r="A12" s="379" t="s">
        <v>443</v>
      </c>
      <c r="B12" s="39">
        <v>3723</v>
      </c>
      <c r="C12" s="39">
        <v>1336</v>
      </c>
      <c r="D12" s="39">
        <v>2807</v>
      </c>
      <c r="E12" s="39">
        <v>1253</v>
      </c>
      <c r="F12" s="39">
        <v>164</v>
      </c>
      <c r="G12" s="39">
        <v>29</v>
      </c>
      <c r="H12" s="39">
        <v>1632</v>
      </c>
      <c r="I12" s="39">
        <v>451</v>
      </c>
      <c r="J12" s="39">
        <v>298</v>
      </c>
      <c r="K12" s="39">
        <v>100</v>
      </c>
      <c r="L12" s="39">
        <v>4808</v>
      </c>
      <c r="M12" s="39">
        <v>2274</v>
      </c>
      <c r="N12" s="39">
        <v>276</v>
      </c>
      <c r="O12" s="39">
        <v>40</v>
      </c>
      <c r="P12" s="39">
        <v>1971</v>
      </c>
      <c r="Q12" s="39">
        <v>580</v>
      </c>
      <c r="R12" s="39">
        <v>93</v>
      </c>
      <c r="S12" s="39">
        <v>32</v>
      </c>
      <c r="T12" s="381">
        <f t="shared" si="0"/>
        <v>15772</v>
      </c>
      <c r="U12" s="381">
        <f t="shared" si="0"/>
        <v>6095</v>
      </c>
    </row>
    <row r="13" spans="1:21">
      <c r="A13" s="379" t="s">
        <v>444</v>
      </c>
      <c r="B13" s="39">
        <v>1239</v>
      </c>
      <c r="C13" s="39">
        <v>454</v>
      </c>
      <c r="D13" s="39">
        <v>1493</v>
      </c>
      <c r="E13" s="39">
        <v>611</v>
      </c>
      <c r="F13" s="39">
        <v>68</v>
      </c>
      <c r="G13" s="39">
        <v>6</v>
      </c>
      <c r="H13" s="39">
        <v>880</v>
      </c>
      <c r="I13" s="39">
        <v>234</v>
      </c>
      <c r="J13" s="39">
        <v>134</v>
      </c>
      <c r="K13" s="39">
        <v>43</v>
      </c>
      <c r="L13" s="39">
        <v>3772</v>
      </c>
      <c r="M13" s="39">
        <v>1616</v>
      </c>
      <c r="N13" s="39">
        <v>153</v>
      </c>
      <c r="O13" s="39">
        <v>18</v>
      </c>
      <c r="P13" s="39">
        <v>1310</v>
      </c>
      <c r="Q13" s="39">
        <v>303</v>
      </c>
      <c r="R13" s="39">
        <v>74</v>
      </c>
      <c r="S13" s="39">
        <v>25</v>
      </c>
      <c r="T13" s="381">
        <f t="shared" si="0"/>
        <v>9123</v>
      </c>
      <c r="U13" s="381">
        <f t="shared" si="0"/>
        <v>3310</v>
      </c>
    </row>
    <row r="14" spans="1:21">
      <c r="A14" s="379" t="s">
        <v>445</v>
      </c>
      <c r="B14" s="39">
        <v>606</v>
      </c>
      <c r="C14" s="39">
        <v>191</v>
      </c>
      <c r="D14" s="39">
        <v>669</v>
      </c>
      <c r="E14" s="39">
        <v>258</v>
      </c>
      <c r="F14" s="39">
        <v>22</v>
      </c>
      <c r="G14" s="39">
        <v>4</v>
      </c>
      <c r="H14" s="39">
        <v>348</v>
      </c>
      <c r="I14" s="39">
        <v>74</v>
      </c>
      <c r="J14" s="39">
        <v>43</v>
      </c>
      <c r="K14" s="39">
        <v>10</v>
      </c>
      <c r="L14" s="39">
        <v>2940</v>
      </c>
      <c r="M14" s="39">
        <v>1180</v>
      </c>
      <c r="N14" s="39">
        <v>96</v>
      </c>
      <c r="O14" s="39">
        <v>13</v>
      </c>
      <c r="P14" s="39">
        <v>846</v>
      </c>
      <c r="Q14" s="39">
        <v>200</v>
      </c>
      <c r="R14" s="39">
        <v>56</v>
      </c>
      <c r="S14" s="39">
        <v>20</v>
      </c>
      <c r="T14" s="381">
        <f t="shared" si="0"/>
        <v>5626</v>
      </c>
      <c r="U14" s="381">
        <f t="shared" si="0"/>
        <v>1950</v>
      </c>
    </row>
    <row r="15" spans="1:21">
      <c r="A15" s="379" t="s">
        <v>446</v>
      </c>
      <c r="B15" s="39">
        <v>212</v>
      </c>
      <c r="C15" s="39">
        <v>83</v>
      </c>
      <c r="D15" s="39">
        <v>273</v>
      </c>
      <c r="E15" s="39">
        <v>94</v>
      </c>
      <c r="F15" s="39">
        <v>4</v>
      </c>
      <c r="G15" s="39">
        <v>2</v>
      </c>
      <c r="H15" s="39">
        <v>132</v>
      </c>
      <c r="I15" s="39">
        <v>30</v>
      </c>
      <c r="J15" s="39">
        <v>27</v>
      </c>
      <c r="K15" s="39">
        <v>10</v>
      </c>
      <c r="L15" s="39">
        <v>1715</v>
      </c>
      <c r="M15" s="39">
        <v>695</v>
      </c>
      <c r="N15" s="39">
        <v>34</v>
      </c>
      <c r="O15" s="39">
        <v>4</v>
      </c>
      <c r="P15" s="39">
        <v>455</v>
      </c>
      <c r="Q15" s="39">
        <v>115</v>
      </c>
      <c r="R15" s="39">
        <v>31</v>
      </c>
      <c r="S15" s="39">
        <v>8</v>
      </c>
      <c r="T15" s="381">
        <f t="shared" si="0"/>
        <v>2883</v>
      </c>
      <c r="U15" s="381">
        <f t="shared" si="0"/>
        <v>1041</v>
      </c>
    </row>
    <row r="16" spans="1:21" ht="27.6">
      <c r="A16" s="380" t="s">
        <v>447</v>
      </c>
      <c r="B16" s="71">
        <v>222</v>
      </c>
      <c r="C16" s="71">
        <v>83</v>
      </c>
      <c r="D16" s="71">
        <v>187</v>
      </c>
      <c r="E16" s="71">
        <v>79</v>
      </c>
      <c r="F16" s="71">
        <v>10</v>
      </c>
      <c r="G16" s="71">
        <v>2</v>
      </c>
      <c r="H16" s="71">
        <v>63</v>
      </c>
      <c r="I16" s="71">
        <v>8</v>
      </c>
      <c r="J16" s="71">
        <v>16</v>
      </c>
      <c r="K16" s="71">
        <v>5</v>
      </c>
      <c r="L16" s="71">
        <v>1086</v>
      </c>
      <c r="M16" s="71">
        <v>451</v>
      </c>
      <c r="N16" s="71">
        <v>15</v>
      </c>
      <c r="O16" s="71">
        <v>1</v>
      </c>
      <c r="P16" s="71">
        <v>256</v>
      </c>
      <c r="Q16" s="71">
        <v>54</v>
      </c>
      <c r="R16" s="71">
        <v>18</v>
      </c>
      <c r="S16" s="71">
        <v>2</v>
      </c>
      <c r="T16" s="382">
        <f t="shared" si="0"/>
        <v>1873</v>
      </c>
      <c r="U16" s="382">
        <f t="shared" si="0"/>
        <v>685</v>
      </c>
    </row>
    <row r="17" spans="1:21">
      <c r="A17" s="37" t="s">
        <v>7</v>
      </c>
      <c r="B17" s="100">
        <f>SUM(B5:B16)</f>
        <v>56318</v>
      </c>
      <c r="C17" s="100">
        <f t="shared" ref="C17:I17" si="1">SUM(C5:C16)</f>
        <v>26132</v>
      </c>
      <c r="D17" s="100">
        <f t="shared" si="1"/>
        <v>22396</v>
      </c>
      <c r="E17" s="100">
        <f t="shared" si="1"/>
        <v>11488</v>
      </c>
      <c r="F17" s="100">
        <f t="shared" si="1"/>
        <v>3089</v>
      </c>
      <c r="G17" s="100">
        <f t="shared" si="1"/>
        <v>1020</v>
      </c>
      <c r="H17" s="100">
        <f t="shared" si="1"/>
        <v>16535</v>
      </c>
      <c r="I17" s="100">
        <f t="shared" si="1"/>
        <v>6194</v>
      </c>
      <c r="J17" s="100">
        <f>SUM(J5:J16)</f>
        <v>2626</v>
      </c>
      <c r="K17" s="100">
        <f>SUM(K5:K16)</f>
        <v>1075</v>
      </c>
      <c r="L17" s="100">
        <f>SUM(L5:L16)</f>
        <v>29235</v>
      </c>
      <c r="M17" s="100">
        <f t="shared" ref="M17:Q17" si="2">SUM(M5:M16)</f>
        <v>14399</v>
      </c>
      <c r="N17" s="100">
        <f t="shared" si="2"/>
        <v>3214</v>
      </c>
      <c r="O17" s="100">
        <f t="shared" si="2"/>
        <v>964</v>
      </c>
      <c r="P17" s="100">
        <f t="shared" si="2"/>
        <v>14055</v>
      </c>
      <c r="Q17" s="100">
        <f t="shared" si="2"/>
        <v>5013</v>
      </c>
      <c r="R17" s="100">
        <f>SUM(R5:R16)</f>
        <v>602</v>
      </c>
      <c r="S17" s="100">
        <f>SUM(S5:S16)</f>
        <v>214</v>
      </c>
      <c r="T17" s="139">
        <f>SUM(T5:T16)</f>
        <v>148070</v>
      </c>
      <c r="U17" s="139">
        <f>SUM(U5:U16)</f>
        <v>66499</v>
      </c>
    </row>
    <row r="18" spans="1:21" s="7" customFormat="1">
      <c r="A18" s="551" t="s">
        <v>471</v>
      </c>
      <c r="B18" s="551"/>
      <c r="C18" s="551"/>
      <c r="D18" s="551"/>
      <c r="E18" s="551"/>
      <c r="F18" s="551"/>
      <c r="G18" s="551"/>
      <c r="H18" s="551"/>
      <c r="I18" s="551"/>
      <c r="J18" s="551"/>
      <c r="K18" s="551"/>
      <c r="L18" s="551"/>
      <c r="M18" s="551"/>
      <c r="N18" s="551"/>
      <c r="O18" s="551"/>
      <c r="P18" s="551"/>
      <c r="Q18" s="551"/>
      <c r="R18" s="551"/>
      <c r="S18" s="551"/>
      <c r="T18" s="551"/>
      <c r="U18" s="551"/>
    </row>
    <row r="19" spans="1:21">
      <c r="A19" s="551" t="s">
        <v>449</v>
      </c>
      <c r="B19" s="551"/>
      <c r="C19" s="551"/>
      <c r="D19" s="551"/>
      <c r="E19" s="551"/>
      <c r="F19" s="551"/>
      <c r="G19" s="551"/>
      <c r="H19" s="551"/>
      <c r="I19" s="551"/>
      <c r="J19" s="551"/>
      <c r="K19" s="551"/>
      <c r="L19" s="551"/>
      <c r="M19" s="551"/>
      <c r="N19" s="551"/>
      <c r="O19" s="551"/>
      <c r="P19" s="551"/>
      <c r="Q19" s="551"/>
      <c r="R19" s="551"/>
      <c r="S19" s="551"/>
      <c r="T19" s="551"/>
      <c r="U19" s="551"/>
    </row>
    <row r="20" spans="1:21">
      <c r="A20" s="541" t="s">
        <v>411</v>
      </c>
      <c r="B20" s="208" t="s">
        <v>340</v>
      </c>
      <c r="C20" s="209"/>
      <c r="D20" s="208" t="s">
        <v>434</v>
      </c>
      <c r="E20" s="209"/>
      <c r="F20" s="208" t="s">
        <v>435</v>
      </c>
      <c r="G20" s="209"/>
      <c r="H20" s="208" t="s">
        <v>436</v>
      </c>
      <c r="I20" s="209"/>
      <c r="J20" s="208" t="s">
        <v>317</v>
      </c>
      <c r="K20" s="209"/>
      <c r="L20" s="208" t="s">
        <v>437</v>
      </c>
      <c r="M20" s="209"/>
      <c r="N20" s="208" t="s">
        <v>438</v>
      </c>
      <c r="O20" s="209"/>
      <c r="P20" s="543" t="s">
        <v>439</v>
      </c>
      <c r="Q20" s="544"/>
      <c r="R20" s="543" t="s">
        <v>440</v>
      </c>
      <c r="S20" s="544"/>
      <c r="T20" s="543" t="s">
        <v>7</v>
      </c>
      <c r="U20" s="557"/>
    </row>
    <row r="21" spans="1:21" ht="27.6">
      <c r="A21" s="558"/>
      <c r="B21" s="207" t="s">
        <v>410</v>
      </c>
      <c r="C21" s="207" t="s">
        <v>8</v>
      </c>
      <c r="D21" s="207" t="s">
        <v>410</v>
      </c>
      <c r="E21" s="207" t="s">
        <v>8</v>
      </c>
      <c r="F21" s="207" t="s">
        <v>410</v>
      </c>
      <c r="G21" s="207" t="s">
        <v>8</v>
      </c>
      <c r="H21" s="207" t="s">
        <v>410</v>
      </c>
      <c r="I21" s="207" t="s">
        <v>8</v>
      </c>
      <c r="J21" s="207" t="s">
        <v>410</v>
      </c>
      <c r="K21" s="207" t="s">
        <v>8</v>
      </c>
      <c r="L21" s="207" t="s">
        <v>410</v>
      </c>
      <c r="M21" s="207" t="s">
        <v>8</v>
      </c>
      <c r="N21" s="207" t="s">
        <v>410</v>
      </c>
      <c r="O21" s="207" t="s">
        <v>8</v>
      </c>
      <c r="P21" s="207" t="s">
        <v>410</v>
      </c>
      <c r="Q21" s="207" t="s">
        <v>8</v>
      </c>
      <c r="R21" s="207" t="s">
        <v>410</v>
      </c>
      <c r="S21" s="207" t="s">
        <v>8</v>
      </c>
      <c r="T21" s="207" t="s">
        <v>410</v>
      </c>
      <c r="U21" s="207" t="s">
        <v>8</v>
      </c>
    </row>
    <row r="22" spans="1:21" ht="27.6">
      <c r="A22" s="379" t="s">
        <v>441</v>
      </c>
      <c r="B22" s="387">
        <v>1572</v>
      </c>
      <c r="C22" s="387">
        <f>965</f>
        <v>965</v>
      </c>
      <c r="D22" s="387">
        <v>67</v>
      </c>
      <c r="E22" s="387">
        <v>69</v>
      </c>
      <c r="F22" s="387">
        <v>5</v>
      </c>
      <c r="G22" s="387">
        <v>3</v>
      </c>
      <c r="H22" s="387">
        <v>28</v>
      </c>
      <c r="I22" s="387">
        <v>17</v>
      </c>
      <c r="J22" s="39">
        <v>76</v>
      </c>
      <c r="K22" s="39">
        <v>51</v>
      </c>
      <c r="L22" s="39">
        <v>47</v>
      </c>
      <c r="M22" s="39">
        <v>34</v>
      </c>
      <c r="N22" s="39">
        <v>0</v>
      </c>
      <c r="O22" s="39">
        <v>0</v>
      </c>
      <c r="P22" s="39">
        <v>8</v>
      </c>
      <c r="Q22" s="39">
        <v>4</v>
      </c>
      <c r="R22" s="39">
        <v>2</v>
      </c>
      <c r="S22" s="39">
        <v>0</v>
      </c>
      <c r="T22" s="381">
        <f>+B22+D22+F22+H22+J22+L22+N22+P22+R22</f>
        <v>1805</v>
      </c>
      <c r="U22" s="381">
        <f>+C22+E22+G22+I22+K22+M22+O22+Q22+S22</f>
        <v>1143</v>
      </c>
    </row>
    <row r="23" spans="1:21">
      <c r="A23" s="379" t="s">
        <v>422</v>
      </c>
      <c r="B23" s="387">
        <f>5719+4</f>
        <v>5723</v>
      </c>
      <c r="C23" s="387">
        <f>3423+4</f>
        <v>3427</v>
      </c>
      <c r="D23" s="387">
        <v>458</v>
      </c>
      <c r="E23" s="387">
        <v>423</v>
      </c>
      <c r="F23" s="387">
        <v>34</v>
      </c>
      <c r="G23" s="387">
        <v>20</v>
      </c>
      <c r="H23" s="387">
        <v>158</v>
      </c>
      <c r="I23" s="387">
        <v>84</v>
      </c>
      <c r="J23" s="39">
        <v>437</v>
      </c>
      <c r="K23" s="39">
        <v>246</v>
      </c>
      <c r="L23" s="39">
        <v>253</v>
      </c>
      <c r="M23" s="39">
        <v>172</v>
      </c>
      <c r="N23" s="39">
        <v>27</v>
      </c>
      <c r="O23" s="39">
        <v>19</v>
      </c>
      <c r="P23" s="39">
        <v>31</v>
      </c>
      <c r="Q23" s="39">
        <v>20</v>
      </c>
      <c r="R23" s="39">
        <v>15</v>
      </c>
      <c r="S23" s="39">
        <v>8</v>
      </c>
      <c r="T23" s="381">
        <f t="shared" ref="T23:T33" si="3">+B23+D23+F23+H23+J23+L23+N23+P23+R23</f>
        <v>7136</v>
      </c>
      <c r="U23" s="381">
        <f t="shared" ref="U23:U33" si="4">+C23+E23+G23+I23+K23+M23+O23+Q23+S23</f>
        <v>4419</v>
      </c>
    </row>
    <row r="24" spans="1:21">
      <c r="A24" s="379" t="s">
        <v>429</v>
      </c>
      <c r="B24" s="387">
        <f>11251+12</f>
        <v>11263</v>
      </c>
      <c r="C24" s="387">
        <f>6310+5</f>
        <v>6315</v>
      </c>
      <c r="D24" s="387">
        <v>1738</v>
      </c>
      <c r="E24" s="387">
        <f>1497+3</f>
        <v>1500</v>
      </c>
      <c r="F24" s="387">
        <v>129</v>
      </c>
      <c r="G24" s="387">
        <v>72</v>
      </c>
      <c r="H24" s="387">
        <f>598+1</f>
        <v>599</v>
      </c>
      <c r="I24" s="387">
        <v>334</v>
      </c>
      <c r="J24" s="39">
        <v>1515</v>
      </c>
      <c r="K24" s="39">
        <v>817</v>
      </c>
      <c r="L24" s="39">
        <v>1153</v>
      </c>
      <c r="M24" s="39">
        <v>725</v>
      </c>
      <c r="N24" s="39">
        <v>135</v>
      </c>
      <c r="O24" s="39">
        <v>58</v>
      </c>
      <c r="P24" s="39">
        <v>286</v>
      </c>
      <c r="Q24" s="39">
        <v>164</v>
      </c>
      <c r="R24" s="39">
        <v>119</v>
      </c>
      <c r="S24" s="39">
        <v>61</v>
      </c>
      <c r="T24" s="381">
        <f t="shared" si="3"/>
        <v>16937</v>
      </c>
      <c r="U24" s="381">
        <f t="shared" si="4"/>
        <v>10046</v>
      </c>
    </row>
    <row r="25" spans="1:21">
      <c r="A25" s="379" t="s">
        <v>430</v>
      </c>
      <c r="B25" s="387">
        <f>12411+16</f>
        <v>12427</v>
      </c>
      <c r="C25" s="387">
        <f>6765+8</f>
        <v>6773</v>
      </c>
      <c r="D25" s="387">
        <v>10663</v>
      </c>
      <c r="E25" s="387">
        <f>3008+1</f>
        <v>3009</v>
      </c>
      <c r="F25" s="387">
        <f>308</f>
        <v>308</v>
      </c>
      <c r="G25" s="387">
        <f>135</f>
        <v>135</v>
      </c>
      <c r="H25" s="387">
        <f>1211+2</f>
        <v>1213</v>
      </c>
      <c r="I25" s="387">
        <f>609+2</f>
        <v>611</v>
      </c>
      <c r="J25" s="39">
        <v>2666</v>
      </c>
      <c r="K25" s="39">
        <v>1362</v>
      </c>
      <c r="L25" s="39">
        <v>3465</v>
      </c>
      <c r="M25" s="39">
        <v>2127</v>
      </c>
      <c r="N25" s="39">
        <v>360</v>
      </c>
      <c r="O25" s="39">
        <v>151</v>
      </c>
      <c r="P25" s="39">
        <v>967</v>
      </c>
      <c r="Q25" s="39">
        <v>512</v>
      </c>
      <c r="R25" s="39">
        <v>357</v>
      </c>
      <c r="S25" s="39">
        <v>189</v>
      </c>
      <c r="T25" s="381">
        <f t="shared" si="3"/>
        <v>32426</v>
      </c>
      <c r="U25" s="381">
        <f t="shared" si="4"/>
        <v>14869</v>
      </c>
    </row>
    <row r="26" spans="1:21">
      <c r="A26" s="379" t="s">
        <v>431</v>
      </c>
      <c r="B26" s="387">
        <f>9626+15</f>
        <v>9641</v>
      </c>
      <c r="C26" s="387">
        <f>4845+6</f>
        <v>4851</v>
      </c>
      <c r="D26" s="387">
        <v>4030</v>
      </c>
      <c r="E26" s="387">
        <f>3273+2</f>
        <v>3275</v>
      </c>
      <c r="F26" s="387">
        <v>180</v>
      </c>
      <c r="G26" s="387">
        <v>80</v>
      </c>
      <c r="H26" s="387">
        <v>1165</v>
      </c>
      <c r="I26" s="387">
        <v>460</v>
      </c>
      <c r="J26" s="39">
        <v>2392</v>
      </c>
      <c r="K26" s="39">
        <v>1112</v>
      </c>
      <c r="L26" s="39">
        <v>6037</v>
      </c>
      <c r="M26" s="39">
        <v>3613</v>
      </c>
      <c r="N26" s="39">
        <v>509</v>
      </c>
      <c r="O26" s="39">
        <v>209</v>
      </c>
      <c r="P26" s="39">
        <v>1749</v>
      </c>
      <c r="Q26" s="39">
        <v>866</v>
      </c>
      <c r="R26" s="39">
        <v>732</v>
      </c>
      <c r="S26" s="39">
        <v>360</v>
      </c>
      <c r="T26" s="381">
        <f t="shared" si="3"/>
        <v>26435</v>
      </c>
      <c r="U26" s="381">
        <f t="shared" si="4"/>
        <v>14826</v>
      </c>
    </row>
    <row r="27" spans="1:21">
      <c r="A27" s="379" t="s">
        <v>432</v>
      </c>
      <c r="B27" s="387">
        <f>6823+8</f>
        <v>6831</v>
      </c>
      <c r="C27" s="387">
        <f>3204+5</f>
        <v>3209</v>
      </c>
      <c r="D27" s="387">
        <v>3536</v>
      </c>
      <c r="E27" s="387">
        <f>2704+2</f>
        <v>2706</v>
      </c>
      <c r="F27" s="387">
        <v>120</v>
      </c>
      <c r="G27" s="387">
        <v>49</v>
      </c>
      <c r="H27" s="387">
        <f>953+7</f>
        <v>960</v>
      </c>
      <c r="I27" s="387">
        <f>385+4</f>
        <v>389</v>
      </c>
      <c r="J27" s="39">
        <v>1639</v>
      </c>
      <c r="K27" s="39">
        <v>679</v>
      </c>
      <c r="L27" s="39">
        <v>8128</v>
      </c>
      <c r="M27" s="39">
        <v>4641</v>
      </c>
      <c r="N27" s="39">
        <v>352</v>
      </c>
      <c r="O27" s="39">
        <v>113</v>
      </c>
      <c r="P27" s="39">
        <v>1742</v>
      </c>
      <c r="Q27" s="39">
        <v>664</v>
      </c>
      <c r="R27" s="39">
        <v>642</v>
      </c>
      <c r="S27" s="39">
        <v>234</v>
      </c>
      <c r="T27" s="381">
        <f t="shared" si="3"/>
        <v>23950</v>
      </c>
      <c r="U27" s="381">
        <f t="shared" si="4"/>
        <v>12684</v>
      </c>
    </row>
    <row r="28" spans="1:21">
      <c r="A28" s="379" t="s">
        <v>442</v>
      </c>
      <c r="B28" s="387">
        <f>3595+2</f>
        <v>3597</v>
      </c>
      <c r="C28" s="387">
        <v>1629</v>
      </c>
      <c r="D28" s="387">
        <v>2319</v>
      </c>
      <c r="E28" s="387">
        <f>1668+3</f>
        <v>1671</v>
      </c>
      <c r="F28" s="387">
        <v>61</v>
      </c>
      <c r="G28" s="387">
        <v>22</v>
      </c>
      <c r="H28" s="387">
        <f>734+1</f>
        <v>735</v>
      </c>
      <c r="I28" s="387">
        <f>233+1</f>
        <v>234</v>
      </c>
      <c r="J28" s="39">
        <v>864</v>
      </c>
      <c r="K28" s="39">
        <v>337</v>
      </c>
      <c r="L28" s="39">
        <v>6959</v>
      </c>
      <c r="M28" s="39">
        <v>3733</v>
      </c>
      <c r="N28" s="39">
        <v>225</v>
      </c>
      <c r="O28" s="39">
        <v>82</v>
      </c>
      <c r="P28" s="39">
        <v>1111</v>
      </c>
      <c r="Q28" s="39">
        <v>378</v>
      </c>
      <c r="R28" s="39">
        <v>428</v>
      </c>
      <c r="S28" s="39">
        <v>150</v>
      </c>
      <c r="T28" s="381">
        <f t="shared" si="3"/>
        <v>16299</v>
      </c>
      <c r="U28" s="381">
        <f t="shared" si="4"/>
        <v>8236</v>
      </c>
    </row>
    <row r="29" spans="1:21">
      <c r="A29" s="379" t="s">
        <v>443</v>
      </c>
      <c r="B29" s="387">
        <f>2017+1</f>
        <v>2018</v>
      </c>
      <c r="C29" s="387">
        <v>865</v>
      </c>
      <c r="D29" s="387">
        <v>1362</v>
      </c>
      <c r="E29" s="387">
        <f>950+1</f>
        <v>951</v>
      </c>
      <c r="F29" s="387">
        <v>27</v>
      </c>
      <c r="G29" s="387">
        <v>9</v>
      </c>
      <c r="H29" s="387">
        <f>430+1</f>
        <v>431</v>
      </c>
      <c r="I29" s="387">
        <v>127</v>
      </c>
      <c r="J29" s="39">
        <v>445</v>
      </c>
      <c r="K29" s="39">
        <v>185</v>
      </c>
      <c r="L29" s="39">
        <v>5481</v>
      </c>
      <c r="M29" s="39">
        <v>2779</v>
      </c>
      <c r="N29" s="39">
        <v>154</v>
      </c>
      <c r="O29" s="39">
        <v>55</v>
      </c>
      <c r="P29" s="39">
        <v>786</v>
      </c>
      <c r="Q29" s="39">
        <v>250</v>
      </c>
      <c r="R29" s="39">
        <v>235</v>
      </c>
      <c r="S29" s="39">
        <v>65</v>
      </c>
      <c r="T29" s="381">
        <f t="shared" si="3"/>
        <v>10939</v>
      </c>
      <c r="U29" s="381">
        <f t="shared" si="4"/>
        <v>5286</v>
      </c>
    </row>
    <row r="30" spans="1:21">
      <c r="A30" s="379" t="s">
        <v>444</v>
      </c>
      <c r="B30" s="387">
        <v>924</v>
      </c>
      <c r="C30" s="387">
        <v>333</v>
      </c>
      <c r="D30" s="387">
        <v>650</v>
      </c>
      <c r="E30" s="387">
        <f>388+3</f>
        <v>391</v>
      </c>
      <c r="F30" s="387">
        <v>16</v>
      </c>
      <c r="G30" s="387">
        <v>3</v>
      </c>
      <c r="H30" s="387">
        <v>169</v>
      </c>
      <c r="I30" s="387">
        <v>32</v>
      </c>
      <c r="J30" s="39">
        <v>207</v>
      </c>
      <c r="K30" s="39">
        <v>75</v>
      </c>
      <c r="L30" s="39">
        <v>3391</v>
      </c>
      <c r="M30" s="39">
        <v>1565</v>
      </c>
      <c r="N30" s="39">
        <v>74</v>
      </c>
      <c r="O30" s="39">
        <v>25</v>
      </c>
      <c r="P30" s="39">
        <v>415</v>
      </c>
      <c r="Q30" s="39">
        <v>116</v>
      </c>
      <c r="R30" s="39">
        <v>86</v>
      </c>
      <c r="S30" s="39">
        <v>26</v>
      </c>
      <c r="T30" s="381">
        <f t="shared" si="3"/>
        <v>5932</v>
      </c>
      <c r="U30" s="381">
        <f t="shared" si="4"/>
        <v>2566</v>
      </c>
    </row>
    <row r="31" spans="1:21">
      <c r="A31" s="379" t="s">
        <v>445</v>
      </c>
      <c r="B31" s="39">
        <v>367</v>
      </c>
      <c r="C31" s="39">
        <v>128</v>
      </c>
      <c r="D31" s="39">
        <v>341</v>
      </c>
      <c r="E31" s="39">
        <v>181</v>
      </c>
      <c r="F31" s="39">
        <v>3</v>
      </c>
      <c r="G31" s="39">
        <v>1</v>
      </c>
      <c r="H31" s="39">
        <v>79</v>
      </c>
      <c r="I31" s="39">
        <v>14</v>
      </c>
      <c r="J31" s="39">
        <v>100</v>
      </c>
      <c r="K31" s="39">
        <v>30</v>
      </c>
      <c r="L31" s="39">
        <v>2164</v>
      </c>
      <c r="M31" s="39">
        <v>969</v>
      </c>
      <c r="N31" s="39">
        <v>37</v>
      </c>
      <c r="O31" s="39">
        <v>7</v>
      </c>
      <c r="P31" s="39">
        <v>222</v>
      </c>
      <c r="Q31" s="39">
        <v>48</v>
      </c>
      <c r="R31" s="39">
        <v>47</v>
      </c>
      <c r="S31" s="39">
        <v>20</v>
      </c>
      <c r="T31" s="381">
        <f t="shared" si="3"/>
        <v>3360</v>
      </c>
      <c r="U31" s="381">
        <f t="shared" si="4"/>
        <v>1398</v>
      </c>
    </row>
    <row r="32" spans="1:21">
      <c r="A32" s="379" t="s">
        <v>446</v>
      </c>
      <c r="B32" s="39">
        <v>137</v>
      </c>
      <c r="C32" s="39">
        <v>45</v>
      </c>
      <c r="D32" s="39">
        <v>116</v>
      </c>
      <c r="E32" s="39">
        <v>75</v>
      </c>
      <c r="F32" s="39">
        <v>1</v>
      </c>
      <c r="G32" s="39">
        <v>1</v>
      </c>
      <c r="H32" s="39">
        <v>23</v>
      </c>
      <c r="I32" s="39">
        <v>7</v>
      </c>
      <c r="J32" s="39">
        <v>46</v>
      </c>
      <c r="K32" s="39">
        <v>19</v>
      </c>
      <c r="L32" s="39">
        <v>1128</v>
      </c>
      <c r="M32" s="39">
        <v>465</v>
      </c>
      <c r="N32" s="39">
        <v>13</v>
      </c>
      <c r="O32" s="39">
        <v>3</v>
      </c>
      <c r="P32" s="39">
        <v>125</v>
      </c>
      <c r="Q32" s="39">
        <v>44</v>
      </c>
      <c r="R32" s="39">
        <v>20</v>
      </c>
      <c r="S32" s="39">
        <v>6</v>
      </c>
      <c r="T32" s="381">
        <f t="shared" si="3"/>
        <v>1609</v>
      </c>
      <c r="U32" s="381">
        <f t="shared" si="4"/>
        <v>665</v>
      </c>
    </row>
    <row r="33" spans="1:23" ht="27.6">
      <c r="A33" s="380" t="s">
        <v>447</v>
      </c>
      <c r="B33" s="71">
        <v>104</v>
      </c>
      <c r="C33" s="71">
        <v>50</v>
      </c>
      <c r="D33" s="71">
        <v>55</v>
      </c>
      <c r="E33" s="71">
        <v>29</v>
      </c>
      <c r="F33" s="71">
        <v>0</v>
      </c>
      <c r="G33" s="71">
        <v>0</v>
      </c>
      <c r="H33" s="71">
        <v>3</v>
      </c>
      <c r="I33" s="71">
        <v>2</v>
      </c>
      <c r="J33" s="71">
        <v>19</v>
      </c>
      <c r="K33" s="71">
        <v>7</v>
      </c>
      <c r="L33" s="71">
        <v>854</v>
      </c>
      <c r="M33" s="71">
        <v>368</v>
      </c>
      <c r="N33" s="71">
        <v>6</v>
      </c>
      <c r="O33" s="71">
        <v>3</v>
      </c>
      <c r="P33" s="71">
        <v>67</v>
      </c>
      <c r="Q33" s="71">
        <v>14</v>
      </c>
      <c r="R33" s="71">
        <v>14</v>
      </c>
      <c r="S33" s="71">
        <v>2</v>
      </c>
      <c r="T33" s="381">
        <f t="shared" si="3"/>
        <v>1122</v>
      </c>
      <c r="U33" s="381">
        <f t="shared" si="4"/>
        <v>475</v>
      </c>
    </row>
    <row r="34" spans="1:23">
      <c r="A34" s="35" t="s">
        <v>7</v>
      </c>
      <c r="B34" s="42">
        <f>SUM(B22:B33)</f>
        <v>54604</v>
      </c>
      <c r="C34" s="42">
        <f t="shared" ref="C34:U34" si="5">SUM(C22:C33)</f>
        <v>28590</v>
      </c>
      <c r="D34" s="42">
        <f>SUM(D22:D33)</f>
        <v>25335</v>
      </c>
      <c r="E34" s="42">
        <f t="shared" si="5"/>
        <v>14280</v>
      </c>
      <c r="F34" s="42">
        <f t="shared" si="5"/>
        <v>884</v>
      </c>
      <c r="G34" s="42">
        <f t="shared" si="5"/>
        <v>395</v>
      </c>
      <c r="H34" s="42">
        <f t="shared" si="5"/>
        <v>5563</v>
      </c>
      <c r="I34" s="42">
        <f t="shared" si="5"/>
        <v>2311</v>
      </c>
      <c r="J34" s="42">
        <f t="shared" si="5"/>
        <v>10406</v>
      </c>
      <c r="K34" s="42">
        <f t="shared" si="5"/>
        <v>4920</v>
      </c>
      <c r="L34" s="42">
        <f t="shared" si="5"/>
        <v>39060</v>
      </c>
      <c r="M34" s="42">
        <f t="shared" si="5"/>
        <v>21191</v>
      </c>
      <c r="N34" s="42">
        <f t="shared" si="5"/>
        <v>1892</v>
      </c>
      <c r="O34" s="42">
        <f t="shared" si="5"/>
        <v>725</v>
      </c>
      <c r="P34" s="42">
        <f t="shared" si="5"/>
        <v>7509</v>
      </c>
      <c r="Q34" s="42">
        <f t="shared" si="5"/>
        <v>3080</v>
      </c>
      <c r="R34" s="42">
        <f t="shared" si="5"/>
        <v>2697</v>
      </c>
      <c r="S34" s="42">
        <f t="shared" si="5"/>
        <v>1121</v>
      </c>
      <c r="T34" s="42">
        <f>SUM(T22:T33)</f>
        <v>147950</v>
      </c>
      <c r="U34" s="42">
        <f t="shared" si="5"/>
        <v>76613</v>
      </c>
      <c r="W34" s="295"/>
    </row>
    <row r="35" spans="1:23">
      <c r="A35" s="551" t="s">
        <v>467</v>
      </c>
      <c r="B35" s="551"/>
      <c r="C35" s="551"/>
      <c r="D35" s="551"/>
      <c r="E35" s="551"/>
      <c r="F35" s="551"/>
      <c r="G35" s="551"/>
      <c r="H35" s="551"/>
      <c r="I35" s="551"/>
      <c r="J35" s="551"/>
      <c r="K35" s="551"/>
      <c r="L35" s="551"/>
      <c r="M35" s="551"/>
      <c r="N35" s="551"/>
      <c r="O35" s="551"/>
      <c r="P35" s="551"/>
      <c r="Q35" s="551"/>
      <c r="R35" s="551"/>
      <c r="S35" s="551"/>
      <c r="T35" s="551"/>
      <c r="U35" s="551"/>
    </row>
    <row r="36" spans="1:23">
      <c r="A36" s="551" t="s">
        <v>449</v>
      </c>
      <c r="B36" s="551"/>
      <c r="C36" s="551"/>
      <c r="D36" s="551"/>
      <c r="E36" s="551"/>
      <c r="F36" s="551"/>
      <c r="G36" s="551"/>
      <c r="H36" s="551"/>
      <c r="I36" s="551"/>
      <c r="J36" s="551"/>
      <c r="K36" s="551"/>
      <c r="L36" s="551"/>
      <c r="M36" s="551"/>
      <c r="N36" s="551"/>
      <c r="O36" s="551"/>
      <c r="P36" s="551"/>
      <c r="Q36" s="551"/>
      <c r="R36" s="551"/>
      <c r="S36" s="551"/>
      <c r="T36" s="551"/>
      <c r="U36" s="551"/>
    </row>
    <row r="37" spans="1:23">
      <c r="A37" s="541" t="s">
        <v>411</v>
      </c>
      <c r="B37" s="208" t="s">
        <v>340</v>
      </c>
      <c r="C37" s="209"/>
      <c r="D37" s="208" t="s">
        <v>434</v>
      </c>
      <c r="E37" s="209"/>
      <c r="F37" s="208" t="s">
        <v>435</v>
      </c>
      <c r="G37" s="209"/>
      <c r="H37" s="208" t="s">
        <v>436</v>
      </c>
      <c r="I37" s="209"/>
      <c r="J37" s="208" t="s">
        <v>317</v>
      </c>
      <c r="K37" s="209"/>
      <c r="L37" s="208" t="s">
        <v>437</v>
      </c>
      <c r="M37" s="209"/>
      <c r="N37" s="208" t="s">
        <v>438</v>
      </c>
      <c r="O37" s="209"/>
      <c r="P37" s="543" t="s">
        <v>439</v>
      </c>
      <c r="Q37" s="544"/>
      <c r="R37" s="543" t="s">
        <v>440</v>
      </c>
      <c r="S37" s="544"/>
      <c r="T37" s="543" t="s">
        <v>7</v>
      </c>
      <c r="U37" s="557"/>
    </row>
    <row r="38" spans="1:23" ht="27.6">
      <c r="A38" s="558"/>
      <c r="B38" s="207" t="s">
        <v>410</v>
      </c>
      <c r="C38" s="207" t="s">
        <v>8</v>
      </c>
      <c r="D38" s="207" t="s">
        <v>410</v>
      </c>
      <c r="E38" s="207" t="s">
        <v>8</v>
      </c>
      <c r="F38" s="207" t="s">
        <v>410</v>
      </c>
      <c r="G38" s="207" t="s">
        <v>8</v>
      </c>
      <c r="H38" s="207" t="s">
        <v>410</v>
      </c>
      <c r="I38" s="207" t="s">
        <v>8</v>
      </c>
      <c r="J38" s="207" t="s">
        <v>410</v>
      </c>
      <c r="K38" s="207" t="s">
        <v>8</v>
      </c>
      <c r="L38" s="207" t="s">
        <v>410</v>
      </c>
      <c r="M38" s="207" t="s">
        <v>8</v>
      </c>
      <c r="N38" s="207" t="s">
        <v>410</v>
      </c>
      <c r="O38" s="207" t="s">
        <v>8</v>
      </c>
      <c r="P38" s="207" t="s">
        <v>410</v>
      </c>
      <c r="Q38" s="207" t="s">
        <v>8</v>
      </c>
      <c r="R38" s="207" t="s">
        <v>410</v>
      </c>
      <c r="S38" s="207" t="s">
        <v>8</v>
      </c>
      <c r="T38" s="207" t="s">
        <v>410</v>
      </c>
      <c r="U38" s="207" t="s">
        <v>8</v>
      </c>
    </row>
    <row r="39" spans="1:23" ht="27.6">
      <c r="A39" s="379" t="s">
        <v>441</v>
      </c>
      <c r="B39" s="39">
        <f t="shared" ref="B39:U39" si="6">B5+B22</f>
        <v>2746</v>
      </c>
      <c r="C39" s="39">
        <f t="shared" si="6"/>
        <v>1661</v>
      </c>
      <c r="D39" s="39">
        <f t="shared" si="6"/>
        <v>129</v>
      </c>
      <c r="E39" s="39">
        <f t="shared" si="6"/>
        <v>106</v>
      </c>
      <c r="F39" s="39">
        <f t="shared" si="6"/>
        <v>25</v>
      </c>
      <c r="G39" s="39">
        <f t="shared" si="6"/>
        <v>12</v>
      </c>
      <c r="H39" s="39">
        <f t="shared" si="6"/>
        <v>84</v>
      </c>
      <c r="I39" s="39">
        <f t="shared" si="6"/>
        <v>48</v>
      </c>
      <c r="J39" s="39">
        <f t="shared" si="6"/>
        <v>88</v>
      </c>
      <c r="K39" s="39">
        <f t="shared" si="6"/>
        <v>58</v>
      </c>
      <c r="L39" s="39">
        <f t="shared" si="6"/>
        <v>57</v>
      </c>
      <c r="M39" s="39">
        <f t="shared" si="6"/>
        <v>40</v>
      </c>
      <c r="N39" s="39">
        <f t="shared" si="6"/>
        <v>5</v>
      </c>
      <c r="O39" s="39">
        <f t="shared" si="6"/>
        <v>1</v>
      </c>
      <c r="P39" s="39">
        <f t="shared" si="6"/>
        <v>15</v>
      </c>
      <c r="Q39" s="39">
        <f t="shared" si="6"/>
        <v>8</v>
      </c>
      <c r="R39" s="39">
        <f t="shared" si="6"/>
        <v>2</v>
      </c>
      <c r="S39" s="39">
        <f t="shared" si="6"/>
        <v>0</v>
      </c>
      <c r="T39" s="39">
        <f t="shared" si="6"/>
        <v>3151</v>
      </c>
      <c r="U39" s="39">
        <f t="shared" si="6"/>
        <v>1934</v>
      </c>
    </row>
    <row r="40" spans="1:23">
      <c r="A40" s="379" t="s">
        <v>422</v>
      </c>
      <c r="B40" s="39">
        <f t="shared" ref="B40:U40" si="7">B6+B23</f>
        <v>9922</v>
      </c>
      <c r="C40" s="39">
        <f t="shared" si="7"/>
        <v>5741</v>
      </c>
      <c r="D40" s="39">
        <f t="shared" si="7"/>
        <v>773</v>
      </c>
      <c r="E40" s="39">
        <f t="shared" si="7"/>
        <v>625</v>
      </c>
      <c r="F40" s="39">
        <f t="shared" si="7"/>
        <v>240</v>
      </c>
      <c r="G40" s="39">
        <f t="shared" si="7"/>
        <v>113</v>
      </c>
      <c r="H40" s="39">
        <f t="shared" si="7"/>
        <v>542</v>
      </c>
      <c r="I40" s="39">
        <f t="shared" si="7"/>
        <v>284</v>
      </c>
      <c r="J40" s="39">
        <f t="shared" si="7"/>
        <v>472</v>
      </c>
      <c r="K40" s="39">
        <f t="shared" si="7"/>
        <v>261</v>
      </c>
      <c r="L40" s="39">
        <f t="shared" si="7"/>
        <v>315</v>
      </c>
      <c r="M40" s="39">
        <f t="shared" si="7"/>
        <v>206</v>
      </c>
      <c r="N40" s="39">
        <f t="shared" si="7"/>
        <v>54</v>
      </c>
      <c r="O40" s="39">
        <f t="shared" si="7"/>
        <v>35</v>
      </c>
      <c r="P40" s="39">
        <f t="shared" si="7"/>
        <v>100</v>
      </c>
      <c r="Q40" s="39">
        <f t="shared" si="7"/>
        <v>54</v>
      </c>
      <c r="R40" s="39">
        <f t="shared" si="7"/>
        <v>15</v>
      </c>
      <c r="S40" s="39">
        <f t="shared" si="7"/>
        <v>8</v>
      </c>
      <c r="T40" s="39">
        <f t="shared" si="7"/>
        <v>12433</v>
      </c>
      <c r="U40" s="39">
        <f t="shared" si="7"/>
        <v>7327</v>
      </c>
    </row>
    <row r="41" spans="1:23">
      <c r="A41" s="379" t="s">
        <v>429</v>
      </c>
      <c r="B41" s="39">
        <f t="shared" ref="B41:U41" si="8">B7+B24</f>
        <v>19939</v>
      </c>
      <c r="C41" s="39">
        <f t="shared" si="8"/>
        <v>10904</v>
      </c>
      <c r="D41" s="39">
        <f t="shared" si="8"/>
        <v>3076</v>
      </c>
      <c r="E41" s="39">
        <f t="shared" si="8"/>
        <v>2352</v>
      </c>
      <c r="F41" s="39">
        <f t="shared" si="8"/>
        <v>624</v>
      </c>
      <c r="G41" s="39">
        <f t="shared" si="8"/>
        <v>294</v>
      </c>
      <c r="H41" s="39">
        <f t="shared" si="8"/>
        <v>2113</v>
      </c>
      <c r="I41" s="39">
        <f t="shared" si="8"/>
        <v>1114</v>
      </c>
      <c r="J41" s="39">
        <f t="shared" si="8"/>
        <v>1701</v>
      </c>
      <c r="K41" s="39">
        <f t="shared" si="8"/>
        <v>912</v>
      </c>
      <c r="L41" s="39">
        <f t="shared" si="8"/>
        <v>1437</v>
      </c>
      <c r="M41" s="39">
        <f t="shared" si="8"/>
        <v>911</v>
      </c>
      <c r="N41" s="39">
        <f t="shared" si="8"/>
        <v>268</v>
      </c>
      <c r="O41" s="39">
        <f t="shared" si="8"/>
        <v>139</v>
      </c>
      <c r="P41" s="39">
        <f t="shared" si="8"/>
        <v>578</v>
      </c>
      <c r="Q41" s="39">
        <f t="shared" si="8"/>
        <v>336</v>
      </c>
      <c r="R41" s="39">
        <f t="shared" si="8"/>
        <v>122</v>
      </c>
      <c r="S41" s="39">
        <f t="shared" si="8"/>
        <v>62</v>
      </c>
      <c r="T41" s="39">
        <f t="shared" si="8"/>
        <v>29858</v>
      </c>
      <c r="U41" s="39">
        <f t="shared" si="8"/>
        <v>17024</v>
      </c>
    </row>
    <row r="42" spans="1:23">
      <c r="A42" s="379" t="s">
        <v>430</v>
      </c>
      <c r="B42" s="39">
        <f t="shared" ref="B42:U42" si="9">B8+B25</f>
        <v>23243</v>
      </c>
      <c r="C42" s="39">
        <f t="shared" si="9"/>
        <v>12087</v>
      </c>
      <c r="D42" s="39">
        <f t="shared" si="9"/>
        <v>13741</v>
      </c>
      <c r="E42" s="39">
        <f t="shared" si="9"/>
        <v>4832</v>
      </c>
      <c r="F42" s="39">
        <f t="shared" si="9"/>
        <v>1147</v>
      </c>
      <c r="G42" s="39">
        <f t="shared" si="9"/>
        <v>463</v>
      </c>
      <c r="H42" s="39">
        <f t="shared" si="9"/>
        <v>4068</v>
      </c>
      <c r="I42" s="39">
        <f t="shared" si="9"/>
        <v>1978</v>
      </c>
      <c r="J42" s="39">
        <f t="shared" si="9"/>
        <v>3098</v>
      </c>
      <c r="K42" s="39">
        <f t="shared" si="9"/>
        <v>1583</v>
      </c>
      <c r="L42" s="39">
        <f t="shared" si="9"/>
        <v>4770</v>
      </c>
      <c r="M42" s="39">
        <f t="shared" si="9"/>
        <v>2926</v>
      </c>
      <c r="N42" s="39">
        <f t="shared" si="9"/>
        <v>898</v>
      </c>
      <c r="O42" s="39">
        <f t="shared" si="9"/>
        <v>375</v>
      </c>
      <c r="P42" s="39">
        <f t="shared" si="9"/>
        <v>2113</v>
      </c>
      <c r="Q42" s="39">
        <f t="shared" si="9"/>
        <v>1112</v>
      </c>
      <c r="R42" s="39">
        <f t="shared" si="9"/>
        <v>369</v>
      </c>
      <c r="S42" s="39">
        <f t="shared" si="9"/>
        <v>197</v>
      </c>
      <c r="T42" s="39">
        <f t="shared" si="9"/>
        <v>53447</v>
      </c>
      <c r="U42" s="39">
        <f t="shared" si="9"/>
        <v>25553</v>
      </c>
    </row>
    <row r="43" spans="1:23">
      <c r="A43" s="379" t="s">
        <v>431</v>
      </c>
      <c r="B43" s="39">
        <f t="shared" ref="B43:U43" si="10">B9+B26</f>
        <v>20136</v>
      </c>
      <c r="C43" s="39">
        <f t="shared" si="10"/>
        <v>9796</v>
      </c>
      <c r="D43" s="39">
        <f t="shared" si="10"/>
        <v>8103</v>
      </c>
      <c r="E43" s="39">
        <f t="shared" si="10"/>
        <v>5549</v>
      </c>
      <c r="F43" s="39">
        <f t="shared" si="10"/>
        <v>756</v>
      </c>
      <c r="G43" s="39">
        <f t="shared" si="10"/>
        <v>268</v>
      </c>
      <c r="H43" s="39">
        <f t="shared" si="10"/>
        <v>4366</v>
      </c>
      <c r="I43" s="39">
        <f t="shared" si="10"/>
        <v>1723</v>
      </c>
      <c r="J43" s="39">
        <f t="shared" si="10"/>
        <v>2961</v>
      </c>
      <c r="K43" s="39">
        <f t="shared" si="10"/>
        <v>1380</v>
      </c>
      <c r="L43" s="39">
        <f t="shared" si="10"/>
        <v>9241</v>
      </c>
      <c r="M43" s="39">
        <f t="shared" si="10"/>
        <v>5474</v>
      </c>
      <c r="N43" s="39">
        <f t="shared" si="10"/>
        <v>1243</v>
      </c>
      <c r="O43" s="39">
        <f t="shared" si="10"/>
        <v>470</v>
      </c>
      <c r="P43" s="39">
        <f t="shared" si="10"/>
        <v>4069</v>
      </c>
      <c r="Q43" s="39">
        <f t="shared" si="10"/>
        <v>1902</v>
      </c>
      <c r="R43" s="39">
        <f t="shared" si="10"/>
        <v>800</v>
      </c>
      <c r="S43" s="39">
        <f t="shared" si="10"/>
        <v>393</v>
      </c>
      <c r="T43" s="39">
        <f t="shared" si="10"/>
        <v>51675</v>
      </c>
      <c r="U43" s="39">
        <f t="shared" si="10"/>
        <v>26955</v>
      </c>
    </row>
    <row r="44" spans="1:23">
      <c r="A44" s="379" t="s">
        <v>432</v>
      </c>
      <c r="B44" s="39">
        <f t="shared" ref="B44:U44" si="11">B10+B27</f>
        <v>15829</v>
      </c>
      <c r="C44" s="39">
        <f t="shared" si="11"/>
        <v>7029</v>
      </c>
      <c r="D44" s="39">
        <f t="shared" si="11"/>
        <v>7973</v>
      </c>
      <c r="E44" s="39">
        <f t="shared" si="11"/>
        <v>4984</v>
      </c>
      <c r="F44" s="39">
        <f t="shared" si="11"/>
        <v>528</v>
      </c>
      <c r="G44" s="39">
        <f t="shared" si="11"/>
        <v>133</v>
      </c>
      <c r="H44" s="39">
        <f t="shared" si="11"/>
        <v>4024</v>
      </c>
      <c r="I44" s="39">
        <f t="shared" si="11"/>
        <v>1444</v>
      </c>
      <c r="J44" s="39">
        <f t="shared" si="11"/>
        <v>2114</v>
      </c>
      <c r="K44" s="39">
        <f t="shared" si="11"/>
        <v>850</v>
      </c>
      <c r="L44" s="39">
        <f t="shared" si="11"/>
        <v>12899</v>
      </c>
      <c r="M44" s="39">
        <f t="shared" si="11"/>
        <v>7295</v>
      </c>
      <c r="N44" s="39">
        <f t="shared" si="11"/>
        <v>1055</v>
      </c>
      <c r="O44" s="39">
        <f t="shared" si="11"/>
        <v>317</v>
      </c>
      <c r="P44" s="39">
        <f t="shared" si="11"/>
        <v>4561</v>
      </c>
      <c r="Q44" s="39">
        <f t="shared" si="11"/>
        <v>1713</v>
      </c>
      <c r="R44" s="39">
        <f t="shared" si="11"/>
        <v>772</v>
      </c>
      <c r="S44" s="39">
        <f t="shared" si="11"/>
        <v>285</v>
      </c>
      <c r="T44" s="39">
        <f t="shared" si="11"/>
        <v>49755</v>
      </c>
      <c r="U44" s="39">
        <f t="shared" si="11"/>
        <v>24050</v>
      </c>
    </row>
    <row r="45" spans="1:23">
      <c r="A45" s="379" t="s">
        <v>442</v>
      </c>
      <c r="B45" s="39">
        <f t="shared" ref="B45:U45" si="12">B11+B28</f>
        <v>9555</v>
      </c>
      <c r="C45" s="39">
        <f t="shared" si="12"/>
        <v>3936</v>
      </c>
      <c r="D45" s="39">
        <f t="shared" si="12"/>
        <v>5983</v>
      </c>
      <c r="E45" s="39">
        <f t="shared" si="12"/>
        <v>3398</v>
      </c>
      <c r="F45" s="39">
        <f t="shared" si="12"/>
        <v>338</v>
      </c>
      <c r="G45" s="39">
        <f t="shared" si="12"/>
        <v>75</v>
      </c>
      <c r="H45" s="39">
        <f t="shared" si="12"/>
        <v>3141</v>
      </c>
      <c r="I45" s="39">
        <f t="shared" si="12"/>
        <v>935</v>
      </c>
      <c r="J45" s="39">
        <f t="shared" si="12"/>
        <v>1263</v>
      </c>
      <c r="K45" s="39">
        <f t="shared" si="12"/>
        <v>467</v>
      </c>
      <c r="L45" s="39">
        <f t="shared" si="12"/>
        <v>12237</v>
      </c>
      <c r="M45" s="39">
        <f t="shared" si="12"/>
        <v>6376</v>
      </c>
      <c r="N45" s="39">
        <f t="shared" si="12"/>
        <v>725</v>
      </c>
      <c r="O45" s="39">
        <f t="shared" si="12"/>
        <v>183</v>
      </c>
      <c r="P45" s="39">
        <f t="shared" si="12"/>
        <v>3675</v>
      </c>
      <c r="Q45" s="39">
        <f t="shared" si="12"/>
        <v>1244</v>
      </c>
      <c r="R45" s="39">
        <f t="shared" si="12"/>
        <v>545</v>
      </c>
      <c r="S45" s="39">
        <f t="shared" si="12"/>
        <v>184</v>
      </c>
      <c r="T45" s="39">
        <f t="shared" si="12"/>
        <v>37462</v>
      </c>
      <c r="U45" s="39">
        <f t="shared" si="12"/>
        <v>16798</v>
      </c>
    </row>
    <row r="46" spans="1:23">
      <c r="A46" s="379" t="s">
        <v>443</v>
      </c>
      <c r="B46" s="39">
        <f t="shared" ref="B46:U46" si="13">B12+B29</f>
        <v>5741</v>
      </c>
      <c r="C46" s="39">
        <f t="shared" si="13"/>
        <v>2201</v>
      </c>
      <c r="D46" s="39">
        <f t="shared" si="13"/>
        <v>4169</v>
      </c>
      <c r="E46" s="39">
        <f t="shared" si="13"/>
        <v>2204</v>
      </c>
      <c r="F46" s="39">
        <f t="shared" si="13"/>
        <v>191</v>
      </c>
      <c r="G46" s="39">
        <f t="shared" si="13"/>
        <v>38</v>
      </c>
      <c r="H46" s="39">
        <f t="shared" si="13"/>
        <v>2063</v>
      </c>
      <c r="I46" s="39">
        <f t="shared" si="13"/>
        <v>578</v>
      </c>
      <c r="J46" s="39">
        <f t="shared" si="13"/>
        <v>743</v>
      </c>
      <c r="K46" s="39">
        <f t="shared" si="13"/>
        <v>285</v>
      </c>
      <c r="L46" s="39">
        <f t="shared" si="13"/>
        <v>10289</v>
      </c>
      <c r="M46" s="39">
        <f t="shared" si="13"/>
        <v>5053</v>
      </c>
      <c r="N46" s="39">
        <f t="shared" si="13"/>
        <v>430</v>
      </c>
      <c r="O46" s="39">
        <f t="shared" si="13"/>
        <v>95</v>
      </c>
      <c r="P46" s="39">
        <f t="shared" si="13"/>
        <v>2757</v>
      </c>
      <c r="Q46" s="39">
        <f t="shared" si="13"/>
        <v>830</v>
      </c>
      <c r="R46" s="39">
        <f t="shared" si="13"/>
        <v>328</v>
      </c>
      <c r="S46" s="39">
        <f t="shared" si="13"/>
        <v>97</v>
      </c>
      <c r="T46" s="39">
        <f t="shared" si="13"/>
        <v>26711</v>
      </c>
      <c r="U46" s="39">
        <f t="shared" si="13"/>
        <v>11381</v>
      </c>
    </row>
    <row r="47" spans="1:23">
      <c r="A47" s="379" t="s">
        <v>444</v>
      </c>
      <c r="B47" s="39">
        <f t="shared" ref="B47:U47" si="14">B13+B30</f>
        <v>2163</v>
      </c>
      <c r="C47" s="39">
        <f t="shared" si="14"/>
        <v>787</v>
      </c>
      <c r="D47" s="39">
        <f t="shared" si="14"/>
        <v>2143</v>
      </c>
      <c r="E47" s="39">
        <f t="shared" si="14"/>
        <v>1002</v>
      </c>
      <c r="F47" s="39">
        <f t="shared" si="14"/>
        <v>84</v>
      </c>
      <c r="G47" s="39">
        <f t="shared" si="14"/>
        <v>9</v>
      </c>
      <c r="H47" s="39">
        <f t="shared" si="14"/>
        <v>1049</v>
      </c>
      <c r="I47" s="39">
        <f t="shared" si="14"/>
        <v>266</v>
      </c>
      <c r="J47" s="39">
        <f t="shared" si="14"/>
        <v>341</v>
      </c>
      <c r="K47" s="39">
        <f t="shared" si="14"/>
        <v>118</v>
      </c>
      <c r="L47" s="39">
        <f t="shared" si="14"/>
        <v>7163</v>
      </c>
      <c r="M47" s="39">
        <f t="shared" si="14"/>
        <v>3181</v>
      </c>
      <c r="N47" s="39">
        <f t="shared" si="14"/>
        <v>227</v>
      </c>
      <c r="O47" s="39">
        <f t="shared" si="14"/>
        <v>43</v>
      </c>
      <c r="P47" s="39">
        <f t="shared" si="14"/>
        <v>1725</v>
      </c>
      <c r="Q47" s="39">
        <f t="shared" si="14"/>
        <v>419</v>
      </c>
      <c r="R47" s="39">
        <f t="shared" si="14"/>
        <v>160</v>
      </c>
      <c r="S47" s="39">
        <f t="shared" si="14"/>
        <v>51</v>
      </c>
      <c r="T47" s="39">
        <f t="shared" si="14"/>
        <v>15055</v>
      </c>
      <c r="U47" s="39">
        <f t="shared" si="14"/>
        <v>5876</v>
      </c>
    </row>
    <row r="48" spans="1:23">
      <c r="A48" s="379" t="s">
        <v>445</v>
      </c>
      <c r="B48" s="39">
        <f t="shared" ref="B48:U48" si="15">B14+B31</f>
        <v>973</v>
      </c>
      <c r="C48" s="39">
        <f t="shared" si="15"/>
        <v>319</v>
      </c>
      <c r="D48" s="39">
        <f t="shared" si="15"/>
        <v>1010</v>
      </c>
      <c r="E48" s="39">
        <f t="shared" si="15"/>
        <v>439</v>
      </c>
      <c r="F48" s="39">
        <f t="shared" si="15"/>
        <v>25</v>
      </c>
      <c r="G48" s="39">
        <f t="shared" si="15"/>
        <v>5</v>
      </c>
      <c r="H48" s="39">
        <f t="shared" si="15"/>
        <v>427</v>
      </c>
      <c r="I48" s="39">
        <f t="shared" si="15"/>
        <v>88</v>
      </c>
      <c r="J48" s="39">
        <f t="shared" si="15"/>
        <v>143</v>
      </c>
      <c r="K48" s="39">
        <f t="shared" si="15"/>
        <v>40</v>
      </c>
      <c r="L48" s="39">
        <f t="shared" si="15"/>
        <v>5104</v>
      </c>
      <c r="M48" s="39">
        <f t="shared" si="15"/>
        <v>2149</v>
      </c>
      <c r="N48" s="39">
        <f t="shared" si="15"/>
        <v>133</v>
      </c>
      <c r="O48" s="39">
        <f t="shared" si="15"/>
        <v>20</v>
      </c>
      <c r="P48" s="39">
        <f t="shared" si="15"/>
        <v>1068</v>
      </c>
      <c r="Q48" s="39">
        <f t="shared" si="15"/>
        <v>248</v>
      </c>
      <c r="R48" s="39">
        <f t="shared" si="15"/>
        <v>103</v>
      </c>
      <c r="S48" s="39">
        <f t="shared" si="15"/>
        <v>40</v>
      </c>
      <c r="T48" s="39">
        <f t="shared" si="15"/>
        <v>8986</v>
      </c>
      <c r="U48" s="39">
        <f t="shared" si="15"/>
        <v>3348</v>
      </c>
    </row>
    <row r="49" spans="1:21">
      <c r="A49" s="379" t="s">
        <v>446</v>
      </c>
      <c r="B49" s="39">
        <f t="shared" ref="B49:U49" si="16">B15+B32</f>
        <v>349</v>
      </c>
      <c r="C49" s="39">
        <f t="shared" si="16"/>
        <v>128</v>
      </c>
      <c r="D49" s="39">
        <f t="shared" si="16"/>
        <v>389</v>
      </c>
      <c r="E49" s="39">
        <f t="shared" si="16"/>
        <v>169</v>
      </c>
      <c r="F49" s="39">
        <f t="shared" si="16"/>
        <v>5</v>
      </c>
      <c r="G49" s="39">
        <f t="shared" si="16"/>
        <v>3</v>
      </c>
      <c r="H49" s="39">
        <f t="shared" si="16"/>
        <v>155</v>
      </c>
      <c r="I49" s="39">
        <f t="shared" si="16"/>
        <v>37</v>
      </c>
      <c r="J49" s="39">
        <f t="shared" si="16"/>
        <v>73</v>
      </c>
      <c r="K49" s="39">
        <f t="shared" si="16"/>
        <v>29</v>
      </c>
      <c r="L49" s="39">
        <f t="shared" si="16"/>
        <v>2843</v>
      </c>
      <c r="M49" s="39">
        <f t="shared" si="16"/>
        <v>1160</v>
      </c>
      <c r="N49" s="39">
        <f t="shared" si="16"/>
        <v>47</v>
      </c>
      <c r="O49" s="39">
        <f t="shared" si="16"/>
        <v>7</v>
      </c>
      <c r="P49" s="39">
        <f t="shared" si="16"/>
        <v>580</v>
      </c>
      <c r="Q49" s="39">
        <f t="shared" si="16"/>
        <v>159</v>
      </c>
      <c r="R49" s="39">
        <f t="shared" si="16"/>
        <v>51</v>
      </c>
      <c r="S49" s="39">
        <f t="shared" si="16"/>
        <v>14</v>
      </c>
      <c r="T49" s="39">
        <f t="shared" si="16"/>
        <v>4492</v>
      </c>
      <c r="U49" s="39">
        <f t="shared" si="16"/>
        <v>1706</v>
      </c>
    </row>
    <row r="50" spans="1:21" ht="27.6">
      <c r="A50" s="380" t="s">
        <v>447</v>
      </c>
      <c r="B50" s="39">
        <f t="shared" ref="B50:U50" si="17">B16+B33</f>
        <v>326</v>
      </c>
      <c r="C50" s="39">
        <f t="shared" si="17"/>
        <v>133</v>
      </c>
      <c r="D50" s="39">
        <f t="shared" si="17"/>
        <v>242</v>
      </c>
      <c r="E50" s="39">
        <f t="shared" si="17"/>
        <v>108</v>
      </c>
      <c r="F50" s="39">
        <f t="shared" si="17"/>
        <v>10</v>
      </c>
      <c r="G50" s="39">
        <f t="shared" si="17"/>
        <v>2</v>
      </c>
      <c r="H50" s="39">
        <f t="shared" si="17"/>
        <v>66</v>
      </c>
      <c r="I50" s="39">
        <f t="shared" si="17"/>
        <v>10</v>
      </c>
      <c r="J50" s="39">
        <f t="shared" si="17"/>
        <v>35</v>
      </c>
      <c r="K50" s="39">
        <f t="shared" si="17"/>
        <v>12</v>
      </c>
      <c r="L50" s="39">
        <f t="shared" si="17"/>
        <v>1940</v>
      </c>
      <c r="M50" s="39">
        <f t="shared" si="17"/>
        <v>819</v>
      </c>
      <c r="N50" s="39">
        <f t="shared" si="17"/>
        <v>21</v>
      </c>
      <c r="O50" s="39">
        <f t="shared" si="17"/>
        <v>4</v>
      </c>
      <c r="P50" s="39">
        <f t="shared" si="17"/>
        <v>323</v>
      </c>
      <c r="Q50" s="39">
        <f t="shared" si="17"/>
        <v>68</v>
      </c>
      <c r="R50" s="39">
        <f t="shared" si="17"/>
        <v>32</v>
      </c>
      <c r="S50" s="39">
        <f t="shared" si="17"/>
        <v>4</v>
      </c>
      <c r="T50" s="39">
        <f t="shared" si="17"/>
        <v>2995</v>
      </c>
      <c r="U50" s="39">
        <f t="shared" si="17"/>
        <v>1160</v>
      </c>
    </row>
    <row r="51" spans="1:21">
      <c r="A51" s="35" t="s">
        <v>7</v>
      </c>
      <c r="B51" s="42">
        <f>SUM(B39:B50)</f>
        <v>110922</v>
      </c>
      <c r="C51" s="42">
        <f t="shared" ref="C51" si="18">SUM(C39:C50)</f>
        <v>54722</v>
      </c>
      <c r="D51" s="42">
        <f t="shared" ref="D51" si="19">SUM(D39:D50)</f>
        <v>47731</v>
      </c>
      <c r="E51" s="42">
        <f t="shared" ref="E51" si="20">SUM(E39:E50)</f>
        <v>25768</v>
      </c>
      <c r="F51" s="42">
        <f t="shared" ref="F51" si="21">SUM(F39:F50)</f>
        <v>3973</v>
      </c>
      <c r="G51" s="42">
        <f t="shared" ref="G51" si="22">SUM(G39:G50)</f>
        <v>1415</v>
      </c>
      <c r="H51" s="42">
        <f t="shared" ref="H51" si="23">SUM(H39:H50)</f>
        <v>22098</v>
      </c>
      <c r="I51" s="42">
        <f t="shared" ref="I51" si="24">SUM(I39:I50)</f>
        <v>8505</v>
      </c>
      <c r="J51" s="42">
        <f t="shared" ref="J51" si="25">SUM(J39:J50)</f>
        <v>13032</v>
      </c>
      <c r="K51" s="42">
        <f t="shared" ref="K51" si="26">SUM(K39:K50)</f>
        <v>5995</v>
      </c>
      <c r="L51" s="42">
        <f t="shared" ref="L51" si="27">SUM(L39:L50)</f>
        <v>68295</v>
      </c>
      <c r="M51" s="42">
        <f t="shared" ref="M51" si="28">SUM(M39:M50)</f>
        <v>35590</v>
      </c>
      <c r="N51" s="42">
        <f t="shared" ref="N51" si="29">SUM(N39:N50)</f>
        <v>5106</v>
      </c>
      <c r="O51" s="42">
        <f t="shared" ref="O51" si="30">SUM(O39:O50)</f>
        <v>1689</v>
      </c>
      <c r="P51" s="42">
        <f t="shared" ref="P51" si="31">SUM(P39:P50)</f>
        <v>21564</v>
      </c>
      <c r="Q51" s="42">
        <f t="shared" ref="Q51" si="32">SUM(Q39:Q50)</f>
        <v>8093</v>
      </c>
      <c r="R51" s="42">
        <f t="shared" ref="R51" si="33">SUM(R39:R50)</f>
        <v>3299</v>
      </c>
      <c r="S51" s="42">
        <f t="shared" ref="S51" si="34">SUM(S39:S50)</f>
        <v>1335</v>
      </c>
      <c r="T51" s="42">
        <f t="shared" ref="T51" si="35">SUM(T39:T50)</f>
        <v>296020</v>
      </c>
      <c r="U51" s="42">
        <f t="shared" ref="U51" si="36">SUM(U39:U50)</f>
        <v>143112</v>
      </c>
    </row>
    <row r="52" spans="1:21">
      <c r="T52" s="206"/>
      <c r="U52" s="206"/>
    </row>
  </sheetData>
  <mergeCells count="25">
    <mergeCell ref="A18:U18"/>
    <mergeCell ref="A19:U19"/>
    <mergeCell ref="A35:U35"/>
    <mergeCell ref="A36:U36"/>
    <mergeCell ref="P37:Q37"/>
    <mergeCell ref="R37:S37"/>
    <mergeCell ref="T37:U37"/>
    <mergeCell ref="P20:Q20"/>
    <mergeCell ref="R20:S20"/>
    <mergeCell ref="T20:U20"/>
    <mergeCell ref="A37:A38"/>
    <mergeCell ref="A20:A21"/>
    <mergeCell ref="A1:U1"/>
    <mergeCell ref="A2:U2"/>
    <mergeCell ref="L3:M3"/>
    <mergeCell ref="N3:O3"/>
    <mergeCell ref="P3:Q3"/>
    <mergeCell ref="R3:S3"/>
    <mergeCell ref="T3:U3"/>
    <mergeCell ref="A3:A4"/>
    <mergeCell ref="B3:C3"/>
    <mergeCell ref="D3:E3"/>
    <mergeCell ref="F3:G3"/>
    <mergeCell ref="H3:I3"/>
    <mergeCell ref="J3:K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150" orientation="landscape" useFirstPageNumber="1" horizontalDpi="0" verticalDpi="0" r:id="rId1"/>
  <headerFooter>
    <oddFooter>Page &amp;P</oddFooter>
  </headerFooter>
  <rowBreaks count="1" manualBreakCount="1">
    <brk id="17" max="2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B6EF-0E56-4046-BF86-7B48FCCF97E5}">
  <dimension ref="A1:BB180"/>
  <sheetViews>
    <sheetView view="pageBreakPreview" topLeftCell="A7" zoomScale="90" zoomScaleSheetLayoutView="90" workbookViewId="0">
      <selection activeCell="G28" sqref="G28"/>
    </sheetView>
  </sheetViews>
  <sheetFormatPr baseColWidth="10" defaultRowHeight="11.25" customHeight="1"/>
  <cols>
    <col min="1" max="1" width="27.6640625" style="7" customWidth="1"/>
    <col min="2" max="2" width="9.5546875" style="7" bestFit="1" customWidth="1"/>
    <col min="3" max="3" width="9.5546875" style="7" customWidth="1"/>
    <col min="4" max="16" width="11.5546875" style="7"/>
    <col min="17" max="17" width="0.109375" style="7" customWidth="1"/>
    <col min="18" max="18" width="27.6640625" style="7" customWidth="1"/>
    <col min="19" max="33" width="11.5546875" style="7"/>
    <col min="34" max="34" width="0.5546875" style="7" customWidth="1"/>
    <col min="35" max="35" width="27.6640625" style="7" customWidth="1"/>
    <col min="36" max="40" width="11.5546875" style="7"/>
    <col min="41" max="42" width="11.5546875" style="49"/>
    <col min="43" max="43" width="11.5546875" style="7"/>
    <col min="44" max="44" width="0.5546875" style="7" customWidth="1"/>
    <col min="45" max="45" width="27.44140625" style="7" customWidth="1"/>
    <col min="46" max="46" width="12.44140625" style="7" customWidth="1"/>
    <col min="47" max="47" width="10.88671875" style="7" customWidth="1"/>
    <col min="48" max="48" width="11.5546875" style="7"/>
    <col min="49" max="49" width="12" style="7" customWidth="1"/>
    <col min="50" max="50" width="10.88671875" style="7" customWidth="1"/>
    <col min="51" max="51" width="9.33203125" style="7" customWidth="1"/>
    <col min="52" max="16384" width="11.5546875" style="7"/>
  </cols>
  <sheetData>
    <row r="1" spans="1:54" ht="19.5" customHeight="1">
      <c r="A1" s="507" t="s">
        <v>192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251"/>
      <c r="R1" s="507" t="s">
        <v>193</v>
      </c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253"/>
      <c r="AI1" s="507" t="s">
        <v>194</v>
      </c>
      <c r="AJ1" s="507"/>
      <c r="AK1" s="507"/>
      <c r="AL1" s="507"/>
      <c r="AM1" s="507"/>
      <c r="AN1" s="507"/>
      <c r="AO1" s="507"/>
      <c r="AP1" s="507"/>
      <c r="AQ1" s="507"/>
      <c r="AR1" s="252"/>
      <c r="AS1" s="507" t="s">
        <v>195</v>
      </c>
      <c r="AT1" s="507"/>
      <c r="AU1" s="507"/>
      <c r="AV1" s="507"/>
      <c r="AW1" s="507"/>
      <c r="AX1" s="507"/>
      <c r="AY1" s="507"/>
      <c r="AZ1" s="507"/>
      <c r="BA1" s="253"/>
      <c r="BB1" s="49"/>
    </row>
    <row r="2" spans="1:54" ht="11.25" customHeight="1">
      <c r="A2" s="478" t="s">
        <v>196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25"/>
      <c r="R2" s="478" t="s">
        <v>404</v>
      </c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73"/>
      <c r="AI2" s="478" t="s">
        <v>197</v>
      </c>
      <c r="AJ2" s="478"/>
      <c r="AK2" s="478"/>
      <c r="AL2" s="478"/>
      <c r="AM2" s="478"/>
      <c r="AN2" s="478"/>
      <c r="AO2" s="478"/>
      <c r="AP2" s="478"/>
      <c r="AQ2" s="478"/>
      <c r="AR2" s="425"/>
      <c r="AS2" s="478" t="s">
        <v>198</v>
      </c>
      <c r="AT2" s="478"/>
      <c r="AU2" s="478"/>
      <c r="AV2" s="478"/>
      <c r="AW2" s="478"/>
      <c r="AX2" s="478"/>
      <c r="AY2" s="478"/>
      <c r="AZ2" s="478"/>
      <c r="BA2" s="45"/>
      <c r="BB2" s="49"/>
    </row>
    <row r="3" spans="1:54" ht="11.25" customHeight="1" thickBot="1">
      <c r="A3" s="487" t="s">
        <v>22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27"/>
      <c r="P3" s="30"/>
      <c r="Q3" s="30"/>
      <c r="R3" s="487" t="s">
        <v>22</v>
      </c>
      <c r="S3" s="487"/>
      <c r="T3" s="487"/>
      <c r="U3" s="487"/>
      <c r="V3" s="487"/>
      <c r="W3" s="487"/>
      <c r="X3" s="487"/>
      <c r="Y3" s="487"/>
      <c r="Z3" s="487"/>
      <c r="AA3" s="487"/>
      <c r="AB3" s="487"/>
      <c r="AC3" s="487"/>
      <c r="AD3" s="487"/>
      <c r="AE3" s="487"/>
      <c r="AF3" s="487"/>
      <c r="AG3" s="487"/>
      <c r="AH3" s="425"/>
      <c r="AI3" s="487" t="s">
        <v>22</v>
      </c>
      <c r="AJ3" s="487"/>
      <c r="AK3" s="487"/>
      <c r="AL3" s="487"/>
      <c r="AM3" s="487"/>
      <c r="AN3" s="487"/>
      <c r="AO3" s="487"/>
      <c r="AP3" s="487"/>
      <c r="AQ3" s="487"/>
      <c r="AR3" s="30"/>
      <c r="AS3" s="487" t="s">
        <v>22</v>
      </c>
      <c r="AT3" s="487"/>
      <c r="AU3" s="487"/>
      <c r="AV3" s="487"/>
      <c r="AW3" s="487"/>
      <c r="AX3" s="487"/>
      <c r="AY3" s="487"/>
      <c r="AZ3" s="487"/>
      <c r="BA3" s="45"/>
      <c r="BB3" s="49"/>
    </row>
    <row r="4" spans="1:54" ht="21" customHeight="1">
      <c r="A4" s="508" t="s">
        <v>152</v>
      </c>
      <c r="B4" s="495" t="s">
        <v>199</v>
      </c>
      <c r="C4" s="495"/>
      <c r="D4" s="495"/>
      <c r="E4" s="495" t="s">
        <v>200</v>
      </c>
      <c r="F4" s="495"/>
      <c r="G4" s="495"/>
      <c r="H4" s="495" t="s">
        <v>201</v>
      </c>
      <c r="I4" s="495"/>
      <c r="J4" s="495"/>
      <c r="K4" s="495" t="s">
        <v>202</v>
      </c>
      <c r="L4" s="495"/>
      <c r="M4" s="495"/>
      <c r="N4" s="495" t="s">
        <v>7</v>
      </c>
      <c r="O4" s="559"/>
      <c r="P4" s="505"/>
      <c r="Q4" s="186"/>
      <c r="R4" s="508" t="s">
        <v>152</v>
      </c>
      <c r="S4" s="495" t="s">
        <v>199</v>
      </c>
      <c r="T4" s="495"/>
      <c r="U4" s="495"/>
      <c r="V4" s="495" t="s">
        <v>200</v>
      </c>
      <c r="W4" s="495"/>
      <c r="X4" s="495"/>
      <c r="Y4" s="495" t="s">
        <v>201</v>
      </c>
      <c r="Z4" s="495"/>
      <c r="AA4" s="495"/>
      <c r="AB4" s="495" t="s">
        <v>202</v>
      </c>
      <c r="AC4" s="495"/>
      <c r="AD4" s="495"/>
      <c r="AE4" s="495" t="s">
        <v>7</v>
      </c>
      <c r="AF4" s="559"/>
      <c r="AG4" s="505"/>
      <c r="AH4" s="186"/>
      <c r="AI4" s="508" t="s">
        <v>152</v>
      </c>
      <c r="AJ4" s="510" t="s">
        <v>203</v>
      </c>
      <c r="AK4" s="510"/>
      <c r="AL4" s="510"/>
      <c r="AM4" s="510"/>
      <c r="AN4" s="510"/>
      <c r="AO4" s="495" t="s">
        <v>204</v>
      </c>
      <c r="AP4" s="495"/>
      <c r="AQ4" s="463" t="s">
        <v>205</v>
      </c>
      <c r="AR4" s="155"/>
      <c r="AS4" s="467" t="s">
        <v>152</v>
      </c>
      <c r="AT4" s="506" t="s">
        <v>380</v>
      </c>
      <c r="AU4" s="506"/>
      <c r="AV4" s="506"/>
      <c r="AW4" s="506"/>
      <c r="AX4" s="506"/>
      <c r="AY4" s="506"/>
      <c r="AZ4" s="506"/>
      <c r="BA4" s="506"/>
      <c r="BB4" s="49"/>
    </row>
    <row r="5" spans="1:54" ht="65.25" customHeight="1">
      <c r="A5" s="509"/>
      <c r="B5" s="134" t="s">
        <v>154</v>
      </c>
      <c r="C5" s="134" t="s">
        <v>493</v>
      </c>
      <c r="D5" s="134" t="s">
        <v>155</v>
      </c>
      <c r="E5" s="134" t="s">
        <v>154</v>
      </c>
      <c r="F5" s="134" t="s">
        <v>493</v>
      </c>
      <c r="G5" s="134" t="s">
        <v>155</v>
      </c>
      <c r="H5" s="134" t="s">
        <v>154</v>
      </c>
      <c r="I5" s="134" t="s">
        <v>493</v>
      </c>
      <c r="J5" s="134" t="s">
        <v>155</v>
      </c>
      <c r="K5" s="134" t="s">
        <v>154</v>
      </c>
      <c r="L5" s="134" t="s">
        <v>493</v>
      </c>
      <c r="M5" s="134" t="s">
        <v>155</v>
      </c>
      <c r="N5" s="134" t="s">
        <v>154</v>
      </c>
      <c r="O5" s="560" t="s">
        <v>493</v>
      </c>
      <c r="P5" s="9" t="s">
        <v>155</v>
      </c>
      <c r="Q5" s="186"/>
      <c r="R5" s="509"/>
      <c r="S5" s="134" t="s">
        <v>154</v>
      </c>
      <c r="T5" s="134" t="s">
        <v>493</v>
      </c>
      <c r="U5" s="134" t="s">
        <v>155</v>
      </c>
      <c r="V5" s="134" t="s">
        <v>154</v>
      </c>
      <c r="W5" s="134" t="s">
        <v>493</v>
      </c>
      <c r="X5" s="134" t="s">
        <v>155</v>
      </c>
      <c r="Y5" s="134" t="s">
        <v>154</v>
      </c>
      <c r="Z5" s="134" t="s">
        <v>493</v>
      </c>
      <c r="AA5" s="134" t="s">
        <v>155</v>
      </c>
      <c r="AB5" s="134" t="s">
        <v>154</v>
      </c>
      <c r="AC5" s="134" t="s">
        <v>493</v>
      </c>
      <c r="AD5" s="134" t="s">
        <v>155</v>
      </c>
      <c r="AE5" s="134" t="s">
        <v>154</v>
      </c>
      <c r="AF5" s="560" t="s">
        <v>493</v>
      </c>
      <c r="AG5" s="9" t="s">
        <v>155</v>
      </c>
      <c r="AH5" s="186"/>
      <c r="AI5" s="509"/>
      <c r="AJ5" s="431" t="s">
        <v>199</v>
      </c>
      <c r="AK5" s="431" t="s">
        <v>200</v>
      </c>
      <c r="AL5" s="431" t="s">
        <v>201</v>
      </c>
      <c r="AM5" s="431" t="s">
        <v>202</v>
      </c>
      <c r="AN5" s="134" t="s">
        <v>406</v>
      </c>
      <c r="AO5" s="429" t="s">
        <v>455</v>
      </c>
      <c r="AP5" s="429" t="s">
        <v>452</v>
      </c>
      <c r="AQ5" s="464"/>
      <c r="AR5" s="156"/>
      <c r="AS5" s="471"/>
      <c r="AT5" s="429" t="s">
        <v>14</v>
      </c>
      <c r="AU5" s="429" t="s">
        <v>15</v>
      </c>
      <c r="AV5" s="429" t="s">
        <v>206</v>
      </c>
      <c r="AW5" s="429" t="s">
        <v>459</v>
      </c>
      <c r="AX5" s="429" t="s">
        <v>368</v>
      </c>
      <c r="AY5" s="429" t="s">
        <v>17</v>
      </c>
      <c r="AZ5" s="429" t="s">
        <v>407</v>
      </c>
      <c r="BA5" s="429" t="s">
        <v>207</v>
      </c>
      <c r="BB5" s="49"/>
    </row>
    <row r="6" spans="1:54" ht="15" customHeight="1">
      <c r="A6" s="349" t="s">
        <v>156</v>
      </c>
      <c r="B6" s="345">
        <v>5466</v>
      </c>
      <c r="C6" s="345">
        <v>2683</v>
      </c>
      <c r="D6" s="345">
        <v>2783</v>
      </c>
      <c r="E6" s="345">
        <v>5384</v>
      </c>
      <c r="F6" s="345">
        <v>2648</v>
      </c>
      <c r="G6" s="345">
        <v>2736</v>
      </c>
      <c r="H6" s="345">
        <v>10668</v>
      </c>
      <c r="I6" s="345">
        <v>5095</v>
      </c>
      <c r="J6" s="345">
        <v>5573</v>
      </c>
      <c r="K6" s="345">
        <v>11548</v>
      </c>
      <c r="L6" s="345">
        <v>5700</v>
      </c>
      <c r="M6" s="345">
        <v>5848</v>
      </c>
      <c r="N6" s="345">
        <v>33066</v>
      </c>
      <c r="O6" s="565">
        <v>16126</v>
      </c>
      <c r="P6" s="346">
        <v>16940</v>
      </c>
      <c r="Q6" s="45"/>
      <c r="R6" s="349" t="s">
        <v>156</v>
      </c>
      <c r="S6" s="345">
        <v>624</v>
      </c>
      <c r="T6" s="345">
        <v>318</v>
      </c>
      <c r="U6" s="345">
        <v>306</v>
      </c>
      <c r="V6" s="345">
        <v>323</v>
      </c>
      <c r="W6" s="345">
        <v>164</v>
      </c>
      <c r="X6" s="345">
        <v>159</v>
      </c>
      <c r="Y6" s="345">
        <v>1132</v>
      </c>
      <c r="Z6" s="345">
        <v>547</v>
      </c>
      <c r="AA6" s="345">
        <v>585</v>
      </c>
      <c r="AB6" s="345">
        <v>2929</v>
      </c>
      <c r="AC6" s="345">
        <v>1416</v>
      </c>
      <c r="AD6" s="345">
        <v>1513</v>
      </c>
      <c r="AE6" s="345">
        <v>5008</v>
      </c>
      <c r="AF6" s="565">
        <v>2445</v>
      </c>
      <c r="AG6" s="346">
        <v>2563</v>
      </c>
      <c r="AH6" s="45"/>
      <c r="AI6" s="349" t="s">
        <v>208</v>
      </c>
      <c r="AJ6" s="345">
        <f>SUM(AJ34:AJ38)</f>
        <v>2764</v>
      </c>
      <c r="AK6" s="345">
        <f>SUM(AK34:AK38)</f>
        <v>1750</v>
      </c>
      <c r="AL6" s="345">
        <f>SUM(AL34:AL38)</f>
        <v>1014</v>
      </c>
      <c r="AM6" s="345">
        <f>SUM(AM34:AM38)</f>
        <v>2218</v>
      </c>
      <c r="AN6" s="191">
        <f>SUM(AJ6:AM6)</f>
        <v>7746</v>
      </c>
      <c r="AO6" s="406">
        <f>SUM(AO34:AO38)</f>
        <v>1014</v>
      </c>
      <c r="AP6" s="345">
        <f>SUM(AP34:AP38)</f>
        <v>2098</v>
      </c>
      <c r="AQ6" s="346">
        <f>SUM(AQ34:AQ38)</f>
        <v>1065</v>
      </c>
      <c r="AR6" s="257"/>
      <c r="AS6" s="349" t="s">
        <v>208</v>
      </c>
      <c r="AT6" s="345">
        <f t="shared" ref="AT6:AW6" si="0">SUM(AT34:AT38)</f>
        <v>2922</v>
      </c>
      <c r="AU6" s="345">
        <f t="shared" si="0"/>
        <v>2996</v>
      </c>
      <c r="AV6" s="345">
        <f t="shared" si="0"/>
        <v>12998</v>
      </c>
      <c r="AW6" s="345">
        <f t="shared" si="0"/>
        <v>6941</v>
      </c>
      <c r="AX6" s="345">
        <f>SUM(AX34:AX38)</f>
        <v>6057</v>
      </c>
      <c r="AY6" s="345">
        <f>SUM(AY34:AY38)</f>
        <v>0</v>
      </c>
      <c r="AZ6" s="105">
        <f t="shared" ref="AZ6:AZ27" si="1">+AT6+AU6+AV6+AW6+AX6+AY6</f>
        <v>31914</v>
      </c>
      <c r="BA6" s="346">
        <f>SUM(BA34:BA38)</f>
        <v>249</v>
      </c>
      <c r="BB6" s="49"/>
    </row>
    <row r="7" spans="1:54" ht="15" customHeight="1">
      <c r="A7" s="349" t="s">
        <v>157</v>
      </c>
      <c r="B7" s="345">
        <v>6732</v>
      </c>
      <c r="C7" s="345">
        <v>3214</v>
      </c>
      <c r="D7" s="345">
        <v>3518</v>
      </c>
      <c r="E7" s="345">
        <v>7767</v>
      </c>
      <c r="F7" s="345">
        <v>3658</v>
      </c>
      <c r="G7" s="345">
        <v>4109</v>
      </c>
      <c r="H7" s="345">
        <v>7114</v>
      </c>
      <c r="I7" s="345">
        <v>3350</v>
      </c>
      <c r="J7" s="345">
        <v>3764</v>
      </c>
      <c r="K7" s="345">
        <v>7444</v>
      </c>
      <c r="L7" s="345">
        <v>3490</v>
      </c>
      <c r="M7" s="345">
        <v>3954</v>
      </c>
      <c r="N7" s="345">
        <v>29057</v>
      </c>
      <c r="O7" s="565">
        <v>13712</v>
      </c>
      <c r="P7" s="346">
        <v>15345</v>
      </c>
      <c r="Q7" s="45"/>
      <c r="R7" s="349" t="s">
        <v>157</v>
      </c>
      <c r="S7" s="345">
        <v>1864</v>
      </c>
      <c r="T7" s="345">
        <v>950</v>
      </c>
      <c r="U7" s="345">
        <v>914</v>
      </c>
      <c r="V7" s="345">
        <v>838</v>
      </c>
      <c r="W7" s="345">
        <v>403</v>
      </c>
      <c r="X7" s="345">
        <v>435</v>
      </c>
      <c r="Y7" s="345">
        <v>871</v>
      </c>
      <c r="Z7" s="345">
        <v>390</v>
      </c>
      <c r="AA7" s="345">
        <v>481</v>
      </c>
      <c r="AB7" s="345">
        <v>2433</v>
      </c>
      <c r="AC7" s="345">
        <v>1094</v>
      </c>
      <c r="AD7" s="345">
        <v>1339</v>
      </c>
      <c r="AE7" s="345">
        <v>6006</v>
      </c>
      <c r="AF7" s="565">
        <v>2837</v>
      </c>
      <c r="AG7" s="346">
        <v>3169</v>
      </c>
      <c r="AH7" s="45"/>
      <c r="AI7" s="349" t="s">
        <v>157</v>
      </c>
      <c r="AJ7" s="345">
        <f>SUM(AJ40:AJ43)</f>
        <v>821</v>
      </c>
      <c r="AK7" s="345">
        <f>SUM(AK40:AK43)</f>
        <v>505</v>
      </c>
      <c r="AL7" s="345">
        <f>SUM(AL40:AL43)</f>
        <v>316</v>
      </c>
      <c r="AM7" s="345">
        <f>SUM(AM40:AM43)</f>
        <v>586</v>
      </c>
      <c r="AN7" s="191">
        <f t="shared" ref="AN7:AN27" si="2">SUM(AJ7:AM7)</f>
        <v>2228</v>
      </c>
      <c r="AO7" s="345">
        <f>SUM(AO40:AO43)</f>
        <v>288</v>
      </c>
      <c r="AP7" s="345">
        <f>SUM(AP40:AP43)</f>
        <v>515</v>
      </c>
      <c r="AQ7" s="346">
        <f>SUM(AQ40:AQ43)</f>
        <v>240</v>
      </c>
      <c r="AR7" s="257"/>
      <c r="AS7" s="349" t="s">
        <v>157</v>
      </c>
      <c r="AT7" s="345">
        <f t="shared" ref="AT7:AY7" si="3">SUM(AT40:AT43)</f>
        <v>679</v>
      </c>
      <c r="AU7" s="345">
        <f t="shared" si="3"/>
        <v>768</v>
      </c>
      <c r="AV7" s="345">
        <f t="shared" si="3"/>
        <v>3369</v>
      </c>
      <c r="AW7" s="345">
        <f t="shared" si="3"/>
        <v>1722</v>
      </c>
      <c r="AX7" s="345">
        <f t="shared" si="3"/>
        <v>1647</v>
      </c>
      <c r="AY7" s="345">
        <f t="shared" si="3"/>
        <v>1</v>
      </c>
      <c r="AZ7" s="105">
        <f t="shared" si="1"/>
        <v>8186</v>
      </c>
      <c r="BA7" s="346">
        <f t="shared" ref="BA7" si="4">SUM(BA40:BA43)</f>
        <v>198</v>
      </c>
      <c r="BB7" s="49"/>
    </row>
    <row r="8" spans="1:54" ht="15" customHeight="1">
      <c r="A8" s="349" t="s">
        <v>158</v>
      </c>
      <c r="B8" s="345">
        <v>28582</v>
      </c>
      <c r="C8" s="345">
        <v>13890</v>
      </c>
      <c r="D8" s="345">
        <v>14692</v>
      </c>
      <c r="E8" s="345">
        <v>24807</v>
      </c>
      <c r="F8" s="345">
        <v>11957</v>
      </c>
      <c r="G8" s="345">
        <v>12850</v>
      </c>
      <c r="H8" s="345">
        <v>22824</v>
      </c>
      <c r="I8" s="345">
        <v>10708</v>
      </c>
      <c r="J8" s="345">
        <v>12116</v>
      </c>
      <c r="K8" s="345">
        <v>20579</v>
      </c>
      <c r="L8" s="345">
        <v>9510</v>
      </c>
      <c r="M8" s="345">
        <v>11069</v>
      </c>
      <c r="N8" s="345">
        <v>96792</v>
      </c>
      <c r="O8" s="565">
        <v>46065</v>
      </c>
      <c r="P8" s="346">
        <v>50727</v>
      </c>
      <c r="Q8" s="45"/>
      <c r="R8" s="349" t="s">
        <v>158</v>
      </c>
      <c r="S8" s="345">
        <v>3573</v>
      </c>
      <c r="T8" s="345">
        <v>1993</v>
      </c>
      <c r="U8" s="345">
        <v>1580</v>
      </c>
      <c r="V8" s="345">
        <v>2393</v>
      </c>
      <c r="W8" s="345">
        <v>1227</v>
      </c>
      <c r="X8" s="345">
        <v>1166</v>
      </c>
      <c r="Y8" s="345">
        <v>2202</v>
      </c>
      <c r="Z8" s="345">
        <v>1073</v>
      </c>
      <c r="AA8" s="345">
        <v>1129</v>
      </c>
      <c r="AB8" s="345">
        <v>3778</v>
      </c>
      <c r="AC8" s="345">
        <v>1729</v>
      </c>
      <c r="AD8" s="345">
        <v>2049</v>
      </c>
      <c r="AE8" s="345">
        <v>11946</v>
      </c>
      <c r="AF8" s="565">
        <v>6022</v>
      </c>
      <c r="AG8" s="346">
        <v>5924</v>
      </c>
      <c r="AH8" s="45"/>
      <c r="AI8" s="349" t="s">
        <v>158</v>
      </c>
      <c r="AJ8" s="345">
        <f>SUM(AJ45:AJ52)</f>
        <v>2156</v>
      </c>
      <c r="AK8" s="345">
        <f>SUM(AK45:AK52)</f>
        <v>1238</v>
      </c>
      <c r="AL8" s="345">
        <f>SUM(AL45:AL52)</f>
        <v>918</v>
      </c>
      <c r="AM8" s="345">
        <f>SUM(AM45:AM52)</f>
        <v>1764</v>
      </c>
      <c r="AN8" s="191">
        <f t="shared" si="2"/>
        <v>6076</v>
      </c>
      <c r="AO8" s="345">
        <f>SUM(AO45:AO52)</f>
        <v>866</v>
      </c>
      <c r="AP8" s="345">
        <f>SUM(AP45:AP52)</f>
        <v>1619</v>
      </c>
      <c r="AQ8" s="346">
        <f>SUM(AQ45:AQ52)</f>
        <v>818</v>
      </c>
      <c r="AR8" s="257"/>
      <c r="AS8" s="349" t="s">
        <v>158</v>
      </c>
      <c r="AT8" s="345">
        <f t="shared" ref="AT8:AY8" si="5">SUM(AT45:AT52)</f>
        <v>2148</v>
      </c>
      <c r="AU8" s="345">
        <f t="shared" si="5"/>
        <v>2067</v>
      </c>
      <c r="AV8" s="345">
        <f t="shared" si="5"/>
        <v>9754</v>
      </c>
      <c r="AW8" s="345">
        <f t="shared" si="5"/>
        <v>5102</v>
      </c>
      <c r="AX8" s="345">
        <f t="shared" si="5"/>
        <v>4652</v>
      </c>
      <c r="AY8" s="345">
        <f t="shared" si="5"/>
        <v>18</v>
      </c>
      <c r="AZ8" s="105">
        <f t="shared" si="1"/>
        <v>23741</v>
      </c>
      <c r="BA8" s="346">
        <f t="shared" ref="BA8" si="6">SUM(BA45:BA52)</f>
        <v>982</v>
      </c>
      <c r="BB8" s="49"/>
    </row>
    <row r="9" spans="1:54" ht="15" customHeight="1">
      <c r="A9" s="349" t="s">
        <v>159</v>
      </c>
      <c r="B9" s="345">
        <v>12161</v>
      </c>
      <c r="C9" s="345">
        <v>6061</v>
      </c>
      <c r="D9" s="345">
        <v>6100</v>
      </c>
      <c r="E9" s="345">
        <v>11391</v>
      </c>
      <c r="F9" s="345">
        <v>5920</v>
      </c>
      <c r="G9" s="345">
        <v>5471</v>
      </c>
      <c r="H9" s="345">
        <v>11699</v>
      </c>
      <c r="I9" s="345">
        <v>6235</v>
      </c>
      <c r="J9" s="345">
        <v>5464</v>
      </c>
      <c r="K9" s="345">
        <v>12093</v>
      </c>
      <c r="L9" s="345">
        <v>6755</v>
      </c>
      <c r="M9" s="345">
        <v>5338</v>
      </c>
      <c r="N9" s="345">
        <v>47344</v>
      </c>
      <c r="O9" s="565">
        <v>24971</v>
      </c>
      <c r="P9" s="346">
        <v>22373</v>
      </c>
      <c r="Q9" s="45"/>
      <c r="R9" s="349" t="s">
        <v>159</v>
      </c>
      <c r="S9" s="345">
        <v>2938</v>
      </c>
      <c r="T9" s="345">
        <v>1560</v>
      </c>
      <c r="U9" s="345">
        <v>1378</v>
      </c>
      <c r="V9" s="345">
        <v>1286</v>
      </c>
      <c r="W9" s="345">
        <v>719</v>
      </c>
      <c r="X9" s="345">
        <v>567</v>
      </c>
      <c r="Y9" s="345">
        <v>1537</v>
      </c>
      <c r="Z9" s="345">
        <v>890</v>
      </c>
      <c r="AA9" s="345">
        <v>647</v>
      </c>
      <c r="AB9" s="345">
        <v>3124</v>
      </c>
      <c r="AC9" s="345">
        <v>1842</v>
      </c>
      <c r="AD9" s="345">
        <v>1282</v>
      </c>
      <c r="AE9" s="345">
        <v>8885</v>
      </c>
      <c r="AF9" s="565">
        <v>5011</v>
      </c>
      <c r="AG9" s="346">
        <v>3874</v>
      </c>
      <c r="AH9" s="45"/>
      <c r="AI9" s="349" t="s">
        <v>159</v>
      </c>
      <c r="AJ9" s="345">
        <f>SUM(AJ54:AJ59)</f>
        <v>7259</v>
      </c>
      <c r="AK9" s="345">
        <f>SUM(AK54:AK59)</f>
        <v>4468</v>
      </c>
      <c r="AL9" s="345">
        <f>SUM(AL54:AL59)</f>
        <v>2791</v>
      </c>
      <c r="AM9" s="345">
        <f>SUM(AM54:AM59)</f>
        <v>5698</v>
      </c>
      <c r="AN9" s="191">
        <f t="shared" si="2"/>
        <v>20216</v>
      </c>
      <c r="AO9" s="345">
        <f>SUM(AO54:AO59)</f>
        <v>2723</v>
      </c>
      <c r="AP9" s="345">
        <f>SUM(AP54:AP59)</f>
        <v>5320</v>
      </c>
      <c r="AQ9" s="346">
        <f>SUM(AQ54:AQ59)</f>
        <v>2676</v>
      </c>
      <c r="AR9" s="257"/>
      <c r="AS9" s="349" t="s">
        <v>159</v>
      </c>
      <c r="AT9" s="345">
        <f t="shared" ref="AT9:AY9" si="7">SUM(AT54:AT59)</f>
        <v>7015</v>
      </c>
      <c r="AU9" s="345">
        <f t="shared" si="7"/>
        <v>7212</v>
      </c>
      <c r="AV9" s="345">
        <f t="shared" si="7"/>
        <v>32504</v>
      </c>
      <c r="AW9" s="345">
        <f t="shared" si="7"/>
        <v>17134</v>
      </c>
      <c r="AX9" s="345">
        <f t="shared" si="7"/>
        <v>15370</v>
      </c>
      <c r="AY9" s="345">
        <f t="shared" si="7"/>
        <v>0</v>
      </c>
      <c r="AZ9" s="105">
        <f t="shared" si="1"/>
        <v>79235</v>
      </c>
      <c r="BA9" s="346">
        <f t="shared" ref="BA9" si="8">SUM(BA54:BA59)</f>
        <v>82</v>
      </c>
      <c r="BB9" s="49"/>
    </row>
    <row r="10" spans="1:54" ht="15" customHeight="1">
      <c r="A10" s="349" t="s">
        <v>160</v>
      </c>
      <c r="B10" s="345">
        <v>5451</v>
      </c>
      <c r="C10" s="345">
        <v>2422</v>
      </c>
      <c r="D10" s="345">
        <v>3029</v>
      </c>
      <c r="E10" s="345">
        <v>3350</v>
      </c>
      <c r="F10" s="345">
        <v>1656</v>
      </c>
      <c r="G10" s="345">
        <v>1694</v>
      </c>
      <c r="H10" s="345">
        <v>2591</v>
      </c>
      <c r="I10" s="345">
        <v>1333</v>
      </c>
      <c r="J10" s="345">
        <v>1258</v>
      </c>
      <c r="K10" s="345">
        <v>2561</v>
      </c>
      <c r="L10" s="345">
        <v>1390</v>
      </c>
      <c r="M10" s="345">
        <v>1171</v>
      </c>
      <c r="N10" s="345">
        <v>13953</v>
      </c>
      <c r="O10" s="565">
        <v>6801</v>
      </c>
      <c r="P10" s="346">
        <v>7152</v>
      </c>
      <c r="Q10" s="45"/>
      <c r="R10" s="349" t="s">
        <v>160</v>
      </c>
      <c r="S10" s="345">
        <v>913</v>
      </c>
      <c r="T10" s="345">
        <v>384</v>
      </c>
      <c r="U10" s="345">
        <v>529</v>
      </c>
      <c r="V10" s="345">
        <v>344</v>
      </c>
      <c r="W10" s="345">
        <v>138</v>
      </c>
      <c r="X10" s="345">
        <v>206</v>
      </c>
      <c r="Y10" s="345">
        <v>256</v>
      </c>
      <c r="Z10" s="345">
        <v>118</v>
      </c>
      <c r="AA10" s="345">
        <v>138</v>
      </c>
      <c r="AB10" s="345">
        <v>468</v>
      </c>
      <c r="AC10" s="345">
        <v>253</v>
      </c>
      <c r="AD10" s="345">
        <v>215</v>
      </c>
      <c r="AE10" s="345">
        <v>1981</v>
      </c>
      <c r="AF10" s="565">
        <v>893</v>
      </c>
      <c r="AG10" s="346">
        <v>1088</v>
      </c>
      <c r="AH10" s="45"/>
      <c r="AI10" s="349" t="s">
        <v>160</v>
      </c>
      <c r="AJ10" s="345">
        <f>SUM(AJ61:AJ64)</f>
        <v>0</v>
      </c>
      <c r="AK10" s="345">
        <f>SUM(AK61:AK64)</f>
        <v>0</v>
      </c>
      <c r="AL10" s="345">
        <f>SUM(AL61:AL64)</f>
        <v>0</v>
      </c>
      <c r="AM10" s="345">
        <f>SUM(AM61:AM64)</f>
        <v>0</v>
      </c>
      <c r="AN10" s="191">
        <f t="shared" si="2"/>
        <v>0</v>
      </c>
      <c r="AO10" s="345">
        <f>SUM(AO61:AO64)</f>
        <v>0</v>
      </c>
      <c r="AP10" s="345">
        <f>SUM(AP61:AP64)</f>
        <v>0</v>
      </c>
      <c r="AQ10" s="346">
        <f>SUM(AQ61:AQ64)</f>
        <v>0</v>
      </c>
      <c r="AR10" s="257"/>
      <c r="AS10" s="349" t="s">
        <v>160</v>
      </c>
      <c r="AT10" s="345">
        <f t="shared" ref="AT10:AY10" si="9">SUM(AT61:AT64)</f>
        <v>0</v>
      </c>
      <c r="AU10" s="345">
        <f t="shared" si="9"/>
        <v>0</v>
      </c>
      <c r="AV10" s="345">
        <f t="shared" si="9"/>
        <v>0</v>
      </c>
      <c r="AW10" s="345">
        <f t="shared" si="9"/>
        <v>0</v>
      </c>
      <c r="AX10" s="345">
        <f t="shared" si="9"/>
        <v>0</v>
      </c>
      <c r="AY10" s="345">
        <f t="shared" si="9"/>
        <v>0</v>
      </c>
      <c r="AZ10" s="105">
        <f t="shared" si="1"/>
        <v>0</v>
      </c>
      <c r="BA10" s="346">
        <f t="shared" ref="BA10" si="10">SUM(BA61:BA64)</f>
        <v>0</v>
      </c>
      <c r="BB10" s="49"/>
    </row>
    <row r="11" spans="1:54" ht="15" customHeight="1">
      <c r="A11" s="349" t="s">
        <v>161</v>
      </c>
      <c r="B11" s="345">
        <v>4460</v>
      </c>
      <c r="C11" s="345">
        <v>2254</v>
      </c>
      <c r="D11" s="345">
        <v>2206</v>
      </c>
      <c r="E11" s="345">
        <v>3193</v>
      </c>
      <c r="F11" s="345">
        <v>1770</v>
      </c>
      <c r="G11" s="345">
        <v>1423</v>
      </c>
      <c r="H11" s="345">
        <v>2587</v>
      </c>
      <c r="I11" s="345">
        <v>1544</v>
      </c>
      <c r="J11" s="345">
        <v>1043</v>
      </c>
      <c r="K11" s="345">
        <v>2322</v>
      </c>
      <c r="L11" s="345">
        <v>1337</v>
      </c>
      <c r="M11" s="345">
        <v>985</v>
      </c>
      <c r="N11" s="345">
        <v>12562</v>
      </c>
      <c r="O11" s="565">
        <v>6905</v>
      </c>
      <c r="P11" s="346">
        <v>5657</v>
      </c>
      <c r="Q11" s="45"/>
      <c r="R11" s="349" t="s">
        <v>161</v>
      </c>
      <c r="S11" s="345">
        <v>481</v>
      </c>
      <c r="T11" s="345">
        <v>240</v>
      </c>
      <c r="U11" s="345">
        <v>241</v>
      </c>
      <c r="V11" s="345">
        <v>170</v>
      </c>
      <c r="W11" s="345">
        <v>90</v>
      </c>
      <c r="X11" s="345">
        <v>80</v>
      </c>
      <c r="Y11" s="345">
        <v>122</v>
      </c>
      <c r="Z11" s="345">
        <v>75</v>
      </c>
      <c r="AA11" s="345">
        <v>47</v>
      </c>
      <c r="AB11" s="345">
        <v>266</v>
      </c>
      <c r="AC11" s="345">
        <v>162</v>
      </c>
      <c r="AD11" s="345">
        <v>104</v>
      </c>
      <c r="AE11" s="345">
        <v>1039</v>
      </c>
      <c r="AF11" s="565">
        <v>567</v>
      </c>
      <c r="AG11" s="346">
        <v>472</v>
      </c>
      <c r="AH11" s="45"/>
      <c r="AI11" s="349" t="s">
        <v>161</v>
      </c>
      <c r="AJ11" s="345">
        <f>SUM(AJ70:AJ72)</f>
        <v>0</v>
      </c>
      <c r="AK11" s="345">
        <f>SUM(AK70:AK72)</f>
        <v>0</v>
      </c>
      <c r="AL11" s="345">
        <f>SUM(AL70:AL72)</f>
        <v>0</v>
      </c>
      <c r="AM11" s="345">
        <f>SUM(AM70:AM72)</f>
        <v>0</v>
      </c>
      <c r="AN11" s="191">
        <f t="shared" si="2"/>
        <v>0</v>
      </c>
      <c r="AO11" s="345">
        <f>SUM(AO70:AO72)</f>
        <v>0</v>
      </c>
      <c r="AP11" s="345">
        <f>SUM(AP70:AP72)</f>
        <v>0</v>
      </c>
      <c r="AQ11" s="346">
        <f>SUM(AQ70:AQ72)</f>
        <v>0</v>
      </c>
      <c r="AR11" s="257"/>
      <c r="AS11" s="349" t="s">
        <v>161</v>
      </c>
      <c r="AT11" s="345">
        <f t="shared" ref="AT11:AY11" si="11">SUM(AT70:AT72)</f>
        <v>0</v>
      </c>
      <c r="AU11" s="345">
        <f t="shared" si="11"/>
        <v>0</v>
      </c>
      <c r="AV11" s="345">
        <f t="shared" si="11"/>
        <v>0</v>
      </c>
      <c r="AW11" s="345">
        <f t="shared" si="11"/>
        <v>0</v>
      </c>
      <c r="AX11" s="345">
        <f t="shared" si="11"/>
        <v>0</v>
      </c>
      <c r="AY11" s="345">
        <f t="shared" si="11"/>
        <v>0</v>
      </c>
      <c r="AZ11" s="105">
        <f t="shared" si="1"/>
        <v>0</v>
      </c>
      <c r="BA11" s="346">
        <f t="shared" ref="BA11" si="12">SUM(BA70:BA72)</f>
        <v>0</v>
      </c>
      <c r="BB11" s="49"/>
    </row>
    <row r="12" spans="1:54" ht="15" customHeight="1">
      <c r="A12" s="349" t="s">
        <v>162</v>
      </c>
      <c r="B12" s="345">
        <v>9299</v>
      </c>
      <c r="C12" s="345">
        <v>4695</v>
      </c>
      <c r="D12" s="345">
        <v>4604</v>
      </c>
      <c r="E12" s="345">
        <v>7064</v>
      </c>
      <c r="F12" s="345">
        <v>3589</v>
      </c>
      <c r="G12" s="345">
        <v>3475</v>
      </c>
      <c r="H12" s="345">
        <v>5673</v>
      </c>
      <c r="I12" s="345">
        <v>3053</v>
      </c>
      <c r="J12" s="345">
        <v>2620</v>
      </c>
      <c r="K12" s="345">
        <v>6409</v>
      </c>
      <c r="L12" s="345">
        <v>3549</v>
      </c>
      <c r="M12" s="345">
        <v>2860</v>
      </c>
      <c r="N12" s="345">
        <v>28445</v>
      </c>
      <c r="O12" s="565">
        <v>14886</v>
      </c>
      <c r="P12" s="346">
        <v>13559</v>
      </c>
      <c r="Q12" s="45"/>
      <c r="R12" s="349" t="s">
        <v>162</v>
      </c>
      <c r="S12" s="345">
        <v>1338</v>
      </c>
      <c r="T12" s="345">
        <v>655</v>
      </c>
      <c r="U12" s="345">
        <v>683</v>
      </c>
      <c r="V12" s="345">
        <v>842</v>
      </c>
      <c r="W12" s="345">
        <v>411</v>
      </c>
      <c r="X12" s="345">
        <v>431</v>
      </c>
      <c r="Y12" s="345">
        <v>575</v>
      </c>
      <c r="Z12" s="345">
        <v>315</v>
      </c>
      <c r="AA12" s="345">
        <v>260</v>
      </c>
      <c r="AB12" s="345">
        <v>861</v>
      </c>
      <c r="AC12" s="345">
        <v>470</v>
      </c>
      <c r="AD12" s="345">
        <v>391</v>
      </c>
      <c r="AE12" s="345">
        <v>3616</v>
      </c>
      <c r="AF12" s="565">
        <v>1851</v>
      </c>
      <c r="AG12" s="346">
        <v>1765</v>
      </c>
      <c r="AH12" s="45"/>
      <c r="AI12" s="349" t="s">
        <v>209</v>
      </c>
      <c r="AJ12" s="345">
        <f>SUM(AJ74:AJ82)</f>
        <v>0</v>
      </c>
      <c r="AK12" s="345">
        <f>SUM(AK74:AK82)</f>
        <v>0</v>
      </c>
      <c r="AL12" s="345">
        <f>SUM(AL74:AL82)</f>
        <v>0</v>
      </c>
      <c r="AM12" s="345">
        <f>SUM(AM74:AM82)</f>
        <v>0</v>
      </c>
      <c r="AN12" s="191">
        <f t="shared" si="2"/>
        <v>0</v>
      </c>
      <c r="AO12" s="345">
        <f>SUM(AO74:AO82)</f>
        <v>0</v>
      </c>
      <c r="AP12" s="345">
        <f>SUM(AP74:AP82)</f>
        <v>0</v>
      </c>
      <c r="AQ12" s="346">
        <f>SUM(AQ74:AQ82)</f>
        <v>0</v>
      </c>
      <c r="AR12" s="257"/>
      <c r="AS12" s="349" t="s">
        <v>209</v>
      </c>
      <c r="AT12" s="345">
        <f t="shared" ref="AT12:AY12" si="13">SUM(AT74:AT82)</f>
        <v>0</v>
      </c>
      <c r="AU12" s="345">
        <f t="shared" si="13"/>
        <v>0</v>
      </c>
      <c r="AV12" s="345">
        <f t="shared" si="13"/>
        <v>0</v>
      </c>
      <c r="AW12" s="345">
        <f t="shared" si="13"/>
        <v>0</v>
      </c>
      <c r="AX12" s="345">
        <f t="shared" si="13"/>
        <v>0</v>
      </c>
      <c r="AY12" s="345">
        <f t="shared" si="13"/>
        <v>0</v>
      </c>
      <c r="AZ12" s="105">
        <f t="shared" si="1"/>
        <v>0</v>
      </c>
      <c r="BA12" s="346">
        <f t="shared" ref="BA12" si="14">SUM(BA74:BA82)</f>
        <v>0</v>
      </c>
      <c r="BB12" s="49"/>
    </row>
    <row r="13" spans="1:54" ht="15" customHeight="1">
      <c r="A13" s="349" t="s">
        <v>163</v>
      </c>
      <c r="B13" s="345">
        <v>9290</v>
      </c>
      <c r="C13" s="345">
        <v>5232</v>
      </c>
      <c r="D13" s="345">
        <v>4058</v>
      </c>
      <c r="E13" s="345">
        <v>6687</v>
      </c>
      <c r="F13" s="345">
        <v>3917</v>
      </c>
      <c r="G13" s="345">
        <v>2770</v>
      </c>
      <c r="H13" s="345">
        <v>5679</v>
      </c>
      <c r="I13" s="345">
        <v>3499</v>
      </c>
      <c r="J13" s="345">
        <v>2180</v>
      </c>
      <c r="K13" s="345">
        <v>5489</v>
      </c>
      <c r="L13" s="345">
        <v>3602</v>
      </c>
      <c r="M13" s="345">
        <v>1887</v>
      </c>
      <c r="N13" s="345">
        <v>27145</v>
      </c>
      <c r="O13" s="565">
        <v>16250</v>
      </c>
      <c r="P13" s="346">
        <v>10895</v>
      </c>
      <c r="Q13" s="45"/>
      <c r="R13" s="349" t="s">
        <v>163</v>
      </c>
      <c r="S13" s="345">
        <v>1633</v>
      </c>
      <c r="T13" s="345">
        <v>930</v>
      </c>
      <c r="U13" s="345">
        <v>703</v>
      </c>
      <c r="V13" s="345">
        <v>904</v>
      </c>
      <c r="W13" s="345">
        <v>509</v>
      </c>
      <c r="X13" s="345">
        <v>395</v>
      </c>
      <c r="Y13" s="345">
        <v>764</v>
      </c>
      <c r="Z13" s="345">
        <v>461</v>
      </c>
      <c r="AA13" s="345">
        <v>303</v>
      </c>
      <c r="AB13" s="345">
        <v>1888</v>
      </c>
      <c r="AC13" s="345">
        <v>1247</v>
      </c>
      <c r="AD13" s="345">
        <v>641</v>
      </c>
      <c r="AE13" s="345">
        <v>5189</v>
      </c>
      <c r="AF13" s="565">
        <v>3147</v>
      </c>
      <c r="AG13" s="346">
        <v>2042</v>
      </c>
      <c r="AH13" s="45"/>
      <c r="AI13" s="349" t="s">
        <v>210</v>
      </c>
      <c r="AJ13" s="345">
        <f>SUM(AJ84:AJ88)</f>
        <v>0</v>
      </c>
      <c r="AK13" s="345">
        <f>SUM(AK84:AK88)</f>
        <v>0</v>
      </c>
      <c r="AL13" s="345">
        <f>SUM(AL84:AL88)</f>
        <v>0</v>
      </c>
      <c r="AM13" s="345">
        <f>SUM(AM84:AM88)</f>
        <v>0</v>
      </c>
      <c r="AN13" s="191">
        <f t="shared" si="2"/>
        <v>0</v>
      </c>
      <c r="AO13" s="345">
        <f>SUM(AO84:AO88)</f>
        <v>0</v>
      </c>
      <c r="AP13" s="345">
        <f>SUM(AP84:AP88)</f>
        <v>0</v>
      </c>
      <c r="AQ13" s="346">
        <f>SUM(AQ84:AQ88)</f>
        <v>0</v>
      </c>
      <c r="AR13" s="257"/>
      <c r="AS13" s="349" t="s">
        <v>210</v>
      </c>
      <c r="AT13" s="345">
        <f t="shared" ref="AT13:AY13" si="15">SUM(AT84:AT88)</f>
        <v>0</v>
      </c>
      <c r="AU13" s="345">
        <f t="shared" si="15"/>
        <v>0</v>
      </c>
      <c r="AV13" s="345">
        <f t="shared" si="15"/>
        <v>0</v>
      </c>
      <c r="AW13" s="345">
        <f t="shared" si="15"/>
        <v>0</v>
      </c>
      <c r="AX13" s="345">
        <f t="shared" si="15"/>
        <v>0</v>
      </c>
      <c r="AY13" s="345">
        <f t="shared" si="15"/>
        <v>0</v>
      </c>
      <c r="AZ13" s="105">
        <f t="shared" si="1"/>
        <v>0</v>
      </c>
      <c r="BA13" s="346">
        <f t="shared" ref="BA13" si="16">SUM(BA84:BA88)</f>
        <v>0</v>
      </c>
      <c r="BB13" s="49"/>
    </row>
    <row r="14" spans="1:54" ht="15" customHeight="1">
      <c r="A14" s="349" t="s">
        <v>164</v>
      </c>
      <c r="B14" s="345">
        <v>9957</v>
      </c>
      <c r="C14" s="345">
        <v>4807</v>
      </c>
      <c r="D14" s="345">
        <v>5150</v>
      </c>
      <c r="E14" s="345">
        <v>9024</v>
      </c>
      <c r="F14" s="345">
        <v>4457</v>
      </c>
      <c r="G14" s="345">
        <v>4567</v>
      </c>
      <c r="H14" s="345">
        <v>9069</v>
      </c>
      <c r="I14" s="345">
        <v>4556</v>
      </c>
      <c r="J14" s="345">
        <v>4513</v>
      </c>
      <c r="K14" s="345">
        <v>9210</v>
      </c>
      <c r="L14" s="345">
        <v>4686</v>
      </c>
      <c r="M14" s="345">
        <v>4524</v>
      </c>
      <c r="N14" s="345">
        <v>37260</v>
      </c>
      <c r="O14" s="565">
        <v>18506</v>
      </c>
      <c r="P14" s="346">
        <v>18754</v>
      </c>
      <c r="Q14" s="45"/>
      <c r="R14" s="349" t="s">
        <v>164</v>
      </c>
      <c r="S14" s="345">
        <v>1729</v>
      </c>
      <c r="T14" s="345">
        <v>935</v>
      </c>
      <c r="U14" s="345">
        <v>794</v>
      </c>
      <c r="V14" s="345">
        <v>1043</v>
      </c>
      <c r="W14" s="345">
        <v>578</v>
      </c>
      <c r="X14" s="345">
        <v>465</v>
      </c>
      <c r="Y14" s="345">
        <v>1030</v>
      </c>
      <c r="Z14" s="345">
        <v>547</v>
      </c>
      <c r="AA14" s="345">
        <v>483</v>
      </c>
      <c r="AB14" s="345">
        <v>2741</v>
      </c>
      <c r="AC14" s="345">
        <v>1383</v>
      </c>
      <c r="AD14" s="345">
        <v>1358</v>
      </c>
      <c r="AE14" s="345">
        <v>6543</v>
      </c>
      <c r="AF14" s="565">
        <v>3443</v>
      </c>
      <c r="AG14" s="346">
        <v>3100</v>
      </c>
      <c r="AH14" s="45"/>
      <c r="AI14" s="349" t="s">
        <v>164</v>
      </c>
      <c r="AJ14" s="345">
        <f>SUM(AJ90:AJ96)</f>
        <v>0</v>
      </c>
      <c r="AK14" s="345">
        <f>SUM(AK90:AK96)</f>
        <v>0</v>
      </c>
      <c r="AL14" s="345">
        <f>SUM(AL90:AL96)</f>
        <v>0</v>
      </c>
      <c r="AM14" s="345">
        <f>SUM(AM90:AM96)</f>
        <v>0</v>
      </c>
      <c r="AN14" s="191">
        <f t="shared" si="2"/>
        <v>0</v>
      </c>
      <c r="AO14" s="345">
        <f>SUM(AO90:AO96)</f>
        <v>0</v>
      </c>
      <c r="AP14" s="345">
        <f>SUM(AP90:AP96)</f>
        <v>0</v>
      </c>
      <c r="AQ14" s="346">
        <f>SUM(AQ90:AQ96)</f>
        <v>0</v>
      </c>
      <c r="AR14" s="257"/>
      <c r="AS14" s="349" t="s">
        <v>164</v>
      </c>
      <c r="AT14" s="345">
        <f t="shared" ref="AT14:AY14" si="17">SUM(AT90:AT96)</f>
        <v>0</v>
      </c>
      <c r="AU14" s="345">
        <f t="shared" si="17"/>
        <v>0</v>
      </c>
      <c r="AV14" s="345">
        <f t="shared" si="17"/>
        <v>0</v>
      </c>
      <c r="AW14" s="345">
        <f t="shared" si="17"/>
        <v>0</v>
      </c>
      <c r="AX14" s="345">
        <f t="shared" si="17"/>
        <v>0</v>
      </c>
      <c r="AY14" s="345">
        <f t="shared" si="17"/>
        <v>0</v>
      </c>
      <c r="AZ14" s="105">
        <f t="shared" si="1"/>
        <v>0</v>
      </c>
      <c r="BA14" s="346">
        <f t="shared" ref="BA14" si="18">SUM(BA90:BA96)</f>
        <v>0</v>
      </c>
      <c r="BB14" s="49"/>
    </row>
    <row r="15" spans="1:54" ht="15" customHeight="1">
      <c r="A15" s="349" t="s">
        <v>165</v>
      </c>
      <c r="B15" s="345">
        <v>2256</v>
      </c>
      <c r="C15" s="345">
        <v>1103</v>
      </c>
      <c r="D15" s="345">
        <v>1153</v>
      </c>
      <c r="E15" s="345">
        <v>1761</v>
      </c>
      <c r="F15" s="345">
        <v>934</v>
      </c>
      <c r="G15" s="345">
        <v>827</v>
      </c>
      <c r="H15" s="345">
        <v>1360</v>
      </c>
      <c r="I15" s="345">
        <v>738</v>
      </c>
      <c r="J15" s="345">
        <v>622</v>
      </c>
      <c r="K15" s="345">
        <v>1471</v>
      </c>
      <c r="L15" s="345">
        <v>802</v>
      </c>
      <c r="M15" s="345">
        <v>669</v>
      </c>
      <c r="N15" s="345">
        <v>6848</v>
      </c>
      <c r="O15" s="565">
        <v>3577</v>
      </c>
      <c r="P15" s="346">
        <v>3271</v>
      </c>
      <c r="Q15" s="45"/>
      <c r="R15" s="349" t="s">
        <v>165</v>
      </c>
      <c r="S15" s="345">
        <v>389</v>
      </c>
      <c r="T15" s="345">
        <v>230</v>
      </c>
      <c r="U15" s="345">
        <v>159</v>
      </c>
      <c r="V15" s="345">
        <v>181</v>
      </c>
      <c r="W15" s="345">
        <v>88</v>
      </c>
      <c r="X15" s="345">
        <v>93</v>
      </c>
      <c r="Y15" s="345">
        <v>214</v>
      </c>
      <c r="Z15" s="345">
        <v>67</v>
      </c>
      <c r="AA15" s="345">
        <v>147</v>
      </c>
      <c r="AB15" s="345">
        <v>308</v>
      </c>
      <c r="AC15" s="345">
        <v>138</v>
      </c>
      <c r="AD15" s="345">
        <v>170</v>
      </c>
      <c r="AE15" s="345">
        <v>1092</v>
      </c>
      <c r="AF15" s="565">
        <v>523</v>
      </c>
      <c r="AG15" s="346">
        <v>569</v>
      </c>
      <c r="AH15" s="45"/>
      <c r="AI15" s="349" t="s">
        <v>165</v>
      </c>
      <c r="AJ15" s="345">
        <f>SUM(AJ98:AJ100)</f>
        <v>0</v>
      </c>
      <c r="AK15" s="345">
        <f>SUM(AK98:AK100)</f>
        <v>0</v>
      </c>
      <c r="AL15" s="345">
        <f>SUM(AL98:AL100)</f>
        <v>0</v>
      </c>
      <c r="AM15" s="345">
        <f>SUM(AM98:AM100)</f>
        <v>0</v>
      </c>
      <c r="AN15" s="191">
        <f t="shared" si="2"/>
        <v>0</v>
      </c>
      <c r="AO15" s="345">
        <f>SUM(AO98:AO100)</f>
        <v>0</v>
      </c>
      <c r="AP15" s="345">
        <f>SUM(AP98:AP100)</f>
        <v>0</v>
      </c>
      <c r="AQ15" s="346">
        <f>SUM(AQ98:AQ100)</f>
        <v>0</v>
      </c>
      <c r="AR15" s="257"/>
      <c r="AS15" s="349" t="s">
        <v>165</v>
      </c>
      <c r="AT15" s="345">
        <f t="shared" ref="AT15:AY15" si="19">SUM(AT98:AT100)</f>
        <v>0</v>
      </c>
      <c r="AU15" s="345">
        <f t="shared" si="19"/>
        <v>0</v>
      </c>
      <c r="AV15" s="345">
        <f t="shared" si="19"/>
        <v>0</v>
      </c>
      <c r="AW15" s="345">
        <f t="shared" si="19"/>
        <v>0</v>
      </c>
      <c r="AX15" s="345">
        <f t="shared" si="19"/>
        <v>0</v>
      </c>
      <c r="AY15" s="345">
        <f t="shared" si="19"/>
        <v>0</v>
      </c>
      <c r="AZ15" s="105">
        <f t="shared" si="1"/>
        <v>0</v>
      </c>
      <c r="BA15" s="346">
        <f t="shared" ref="BA15" si="20">SUM(BA98:BA100)</f>
        <v>0</v>
      </c>
      <c r="BB15" s="49"/>
    </row>
    <row r="16" spans="1:54" ht="15" customHeight="1">
      <c r="A16" s="349" t="s">
        <v>166</v>
      </c>
      <c r="B16" s="345">
        <v>3765</v>
      </c>
      <c r="C16" s="345">
        <v>1884</v>
      </c>
      <c r="D16" s="345">
        <v>1881</v>
      </c>
      <c r="E16" s="345">
        <v>3769</v>
      </c>
      <c r="F16" s="345">
        <v>1965</v>
      </c>
      <c r="G16" s="345">
        <v>1804</v>
      </c>
      <c r="H16" s="345">
        <v>4536</v>
      </c>
      <c r="I16" s="345">
        <v>2385</v>
      </c>
      <c r="J16" s="345">
        <v>2151</v>
      </c>
      <c r="K16" s="345">
        <v>4104</v>
      </c>
      <c r="L16" s="345">
        <v>2304</v>
      </c>
      <c r="M16" s="345">
        <v>1800</v>
      </c>
      <c r="N16" s="345">
        <v>16174</v>
      </c>
      <c r="O16" s="565">
        <v>8538</v>
      </c>
      <c r="P16" s="346">
        <v>7636</v>
      </c>
      <c r="Q16" s="45"/>
      <c r="R16" s="349" t="s">
        <v>166</v>
      </c>
      <c r="S16" s="345">
        <v>554</v>
      </c>
      <c r="T16" s="345">
        <v>288</v>
      </c>
      <c r="U16" s="345">
        <v>266</v>
      </c>
      <c r="V16" s="345">
        <v>491</v>
      </c>
      <c r="W16" s="345">
        <v>265</v>
      </c>
      <c r="X16" s="345">
        <v>226</v>
      </c>
      <c r="Y16" s="345">
        <v>683</v>
      </c>
      <c r="Z16" s="345">
        <v>371</v>
      </c>
      <c r="AA16" s="345">
        <v>312</v>
      </c>
      <c r="AB16" s="345">
        <v>998</v>
      </c>
      <c r="AC16" s="345">
        <v>584</v>
      </c>
      <c r="AD16" s="345">
        <v>414</v>
      </c>
      <c r="AE16" s="345">
        <v>2726</v>
      </c>
      <c r="AF16" s="565">
        <v>1508</v>
      </c>
      <c r="AG16" s="346">
        <v>1218</v>
      </c>
      <c r="AH16" s="45"/>
      <c r="AI16" s="349" t="s">
        <v>166</v>
      </c>
      <c r="AJ16" s="345">
        <f>SUM(AJ106:AJ111)</f>
        <v>78</v>
      </c>
      <c r="AK16" s="345">
        <f>SUM(AK106:AK111)</f>
        <v>74</v>
      </c>
      <c r="AL16" s="345">
        <f>SUM(AL106:AL111)</f>
        <v>95</v>
      </c>
      <c r="AM16" s="345">
        <f>SUM(AM106:AM111)</f>
        <v>86</v>
      </c>
      <c r="AN16" s="191">
        <f t="shared" si="2"/>
        <v>333</v>
      </c>
      <c r="AO16" s="345">
        <f>SUM(AO106:AO111)</f>
        <v>254</v>
      </c>
      <c r="AP16" s="345">
        <f>SUM(AP106:AP111)</f>
        <v>12</v>
      </c>
      <c r="AQ16" s="346">
        <f>SUM(AQ106:AQ111)</f>
        <v>48</v>
      </c>
      <c r="AR16" s="257"/>
      <c r="AS16" s="349" t="s">
        <v>166</v>
      </c>
      <c r="AT16" s="345">
        <f t="shared" ref="AT16:AY16" si="21">SUM(AT106:AT111)</f>
        <v>230</v>
      </c>
      <c r="AU16" s="345">
        <f t="shared" si="21"/>
        <v>140</v>
      </c>
      <c r="AV16" s="345">
        <f t="shared" si="21"/>
        <v>34</v>
      </c>
      <c r="AW16" s="345">
        <f t="shared" si="21"/>
        <v>53</v>
      </c>
      <c r="AX16" s="345">
        <f t="shared" si="21"/>
        <v>111</v>
      </c>
      <c r="AY16" s="345">
        <f t="shared" si="21"/>
        <v>4</v>
      </c>
      <c r="AZ16" s="105">
        <f t="shared" si="1"/>
        <v>572</v>
      </c>
      <c r="BA16" s="346">
        <f t="shared" ref="BA16" si="22">SUM(BA106:BA111)</f>
        <v>181</v>
      </c>
      <c r="BB16" s="49"/>
    </row>
    <row r="17" spans="1:54" ht="15" customHeight="1">
      <c r="A17" s="349" t="s">
        <v>167</v>
      </c>
      <c r="B17" s="345">
        <v>4548</v>
      </c>
      <c r="C17" s="345">
        <v>2310</v>
      </c>
      <c r="D17" s="345">
        <v>2238</v>
      </c>
      <c r="E17" s="345">
        <v>3710</v>
      </c>
      <c r="F17" s="345">
        <v>1885</v>
      </c>
      <c r="G17" s="345">
        <v>1825</v>
      </c>
      <c r="H17" s="345">
        <v>2828</v>
      </c>
      <c r="I17" s="345">
        <v>1442</v>
      </c>
      <c r="J17" s="345">
        <v>1386</v>
      </c>
      <c r="K17" s="345">
        <v>2582</v>
      </c>
      <c r="L17" s="345">
        <v>1281</v>
      </c>
      <c r="M17" s="345">
        <v>1301</v>
      </c>
      <c r="N17" s="345">
        <v>13668</v>
      </c>
      <c r="O17" s="565">
        <v>6918</v>
      </c>
      <c r="P17" s="346">
        <v>6750</v>
      </c>
      <c r="Q17" s="45"/>
      <c r="R17" s="349" t="s">
        <v>167</v>
      </c>
      <c r="S17" s="345">
        <v>474</v>
      </c>
      <c r="T17" s="345">
        <v>260</v>
      </c>
      <c r="U17" s="345">
        <v>214</v>
      </c>
      <c r="V17" s="345">
        <v>208</v>
      </c>
      <c r="W17" s="345">
        <v>96</v>
      </c>
      <c r="X17" s="345">
        <v>112</v>
      </c>
      <c r="Y17" s="345">
        <v>152</v>
      </c>
      <c r="Z17" s="345">
        <v>73</v>
      </c>
      <c r="AA17" s="345">
        <v>79</v>
      </c>
      <c r="AB17" s="345">
        <v>289</v>
      </c>
      <c r="AC17" s="345">
        <v>146</v>
      </c>
      <c r="AD17" s="345">
        <v>143</v>
      </c>
      <c r="AE17" s="345">
        <v>1123</v>
      </c>
      <c r="AF17" s="565">
        <v>575</v>
      </c>
      <c r="AG17" s="346">
        <v>548</v>
      </c>
      <c r="AH17" s="45"/>
      <c r="AI17" s="349" t="s">
        <v>167</v>
      </c>
      <c r="AJ17" s="345">
        <f>SUM(AJ113:AJ114)</f>
        <v>99</v>
      </c>
      <c r="AK17" s="345">
        <f>SUM(AK113:AK114)</f>
        <v>87</v>
      </c>
      <c r="AL17" s="345">
        <f>SUM(AL113:AL114)</f>
        <v>72</v>
      </c>
      <c r="AM17" s="345">
        <f>SUM(AM113:AM114)</f>
        <v>61</v>
      </c>
      <c r="AN17" s="191">
        <f t="shared" si="2"/>
        <v>319</v>
      </c>
      <c r="AO17" s="345">
        <f>SUM(AO113:AO114)</f>
        <v>309</v>
      </c>
      <c r="AP17" s="345">
        <f>SUM(AP113:AP114)</f>
        <v>71</v>
      </c>
      <c r="AQ17" s="346">
        <f>SUM(AQ113:AQ114)</f>
        <v>49</v>
      </c>
      <c r="AR17" s="257"/>
      <c r="AS17" s="349" t="s">
        <v>167</v>
      </c>
      <c r="AT17" s="345">
        <f t="shared" ref="AT17:AY17" si="23">SUM(AT113:AT114)</f>
        <v>29</v>
      </c>
      <c r="AU17" s="345">
        <f t="shared" si="23"/>
        <v>113</v>
      </c>
      <c r="AV17" s="345">
        <f t="shared" si="23"/>
        <v>22</v>
      </c>
      <c r="AW17" s="345">
        <f t="shared" si="23"/>
        <v>67</v>
      </c>
      <c r="AX17" s="345">
        <f t="shared" si="23"/>
        <v>221</v>
      </c>
      <c r="AY17" s="345">
        <f t="shared" si="23"/>
        <v>0</v>
      </c>
      <c r="AZ17" s="105">
        <f t="shared" si="1"/>
        <v>452</v>
      </c>
      <c r="BA17" s="346">
        <f t="shared" ref="BA17" si="24">SUM(BA113:BA114)</f>
        <v>120</v>
      </c>
      <c r="BB17" s="49"/>
    </row>
    <row r="18" spans="1:54" ht="15" customHeight="1">
      <c r="A18" s="349" t="s">
        <v>168</v>
      </c>
      <c r="B18" s="345">
        <v>6280</v>
      </c>
      <c r="C18" s="345">
        <v>2904</v>
      </c>
      <c r="D18" s="345">
        <v>3376</v>
      </c>
      <c r="E18" s="345">
        <v>5442</v>
      </c>
      <c r="F18" s="345">
        <v>2664</v>
      </c>
      <c r="G18" s="345">
        <v>2778</v>
      </c>
      <c r="H18" s="345">
        <v>5479</v>
      </c>
      <c r="I18" s="345">
        <v>2739</v>
      </c>
      <c r="J18" s="345">
        <v>2740</v>
      </c>
      <c r="K18" s="345">
        <v>5173</v>
      </c>
      <c r="L18" s="345">
        <v>2683</v>
      </c>
      <c r="M18" s="345">
        <v>2490</v>
      </c>
      <c r="N18" s="345">
        <v>22374</v>
      </c>
      <c r="O18" s="565">
        <v>10990</v>
      </c>
      <c r="P18" s="346">
        <v>11384</v>
      </c>
      <c r="Q18" s="45"/>
      <c r="R18" s="349" t="s">
        <v>168</v>
      </c>
      <c r="S18" s="345">
        <v>736</v>
      </c>
      <c r="T18" s="345">
        <v>348</v>
      </c>
      <c r="U18" s="345">
        <v>388</v>
      </c>
      <c r="V18" s="345">
        <v>696</v>
      </c>
      <c r="W18" s="345">
        <v>346</v>
      </c>
      <c r="X18" s="345">
        <v>350</v>
      </c>
      <c r="Y18" s="345">
        <v>567</v>
      </c>
      <c r="Z18" s="345">
        <v>279</v>
      </c>
      <c r="AA18" s="345">
        <v>288</v>
      </c>
      <c r="AB18" s="345">
        <v>1155</v>
      </c>
      <c r="AC18" s="345">
        <v>624</v>
      </c>
      <c r="AD18" s="345">
        <v>531</v>
      </c>
      <c r="AE18" s="345">
        <v>3154</v>
      </c>
      <c r="AF18" s="565">
        <v>1597</v>
      </c>
      <c r="AG18" s="346">
        <v>1557</v>
      </c>
      <c r="AH18" s="45"/>
      <c r="AI18" s="349" t="s">
        <v>168</v>
      </c>
      <c r="AJ18" s="345">
        <f>SUM(AJ116:AJ120)</f>
        <v>105</v>
      </c>
      <c r="AK18" s="345">
        <f>SUM(AK116:AK120)</f>
        <v>102</v>
      </c>
      <c r="AL18" s="345">
        <f>SUM(AL116:AL120)</f>
        <v>105</v>
      </c>
      <c r="AM18" s="345">
        <f>SUM(AM116:AM120)</f>
        <v>93</v>
      </c>
      <c r="AN18" s="191">
        <f t="shared" si="2"/>
        <v>405</v>
      </c>
      <c r="AO18" s="345">
        <f>SUM(AO116:AO120)</f>
        <v>343</v>
      </c>
      <c r="AP18" s="345">
        <f>SUM(AP116:AP120)</f>
        <v>44</v>
      </c>
      <c r="AQ18" s="346">
        <f>SUM(AQ116:AQ120)</f>
        <v>70</v>
      </c>
      <c r="AR18" s="257"/>
      <c r="AS18" s="349" t="s">
        <v>168</v>
      </c>
      <c r="AT18" s="345">
        <f t="shared" ref="AT18:AY18" si="25">SUM(AT116:AT120)</f>
        <v>195</v>
      </c>
      <c r="AU18" s="345">
        <f t="shared" si="25"/>
        <v>289</v>
      </c>
      <c r="AV18" s="345">
        <f t="shared" si="25"/>
        <v>7</v>
      </c>
      <c r="AW18" s="345">
        <f t="shared" si="25"/>
        <v>51</v>
      </c>
      <c r="AX18" s="345">
        <f t="shared" si="25"/>
        <v>160</v>
      </c>
      <c r="AY18" s="345">
        <f t="shared" si="25"/>
        <v>3</v>
      </c>
      <c r="AZ18" s="105">
        <f t="shared" si="1"/>
        <v>705</v>
      </c>
      <c r="BA18" s="346">
        <f t="shared" ref="BA18" si="26">SUM(BA116:BA120)</f>
        <v>75</v>
      </c>
      <c r="BB18" s="49"/>
    </row>
    <row r="19" spans="1:54" ht="15" customHeight="1">
      <c r="A19" s="349" t="s">
        <v>169</v>
      </c>
      <c r="B19" s="345">
        <v>9638</v>
      </c>
      <c r="C19" s="345">
        <v>4419</v>
      </c>
      <c r="D19" s="345">
        <v>5219</v>
      </c>
      <c r="E19" s="345">
        <v>10407</v>
      </c>
      <c r="F19" s="345">
        <v>4662</v>
      </c>
      <c r="G19" s="345">
        <v>5745</v>
      </c>
      <c r="H19" s="345">
        <v>11813</v>
      </c>
      <c r="I19" s="345">
        <v>5199</v>
      </c>
      <c r="J19" s="345">
        <v>6614</v>
      </c>
      <c r="K19" s="345">
        <v>12080</v>
      </c>
      <c r="L19" s="345">
        <v>5501</v>
      </c>
      <c r="M19" s="345">
        <v>6579</v>
      </c>
      <c r="N19" s="345">
        <v>43938</v>
      </c>
      <c r="O19" s="565">
        <v>19781</v>
      </c>
      <c r="P19" s="346">
        <v>24157</v>
      </c>
      <c r="Q19" s="45"/>
      <c r="R19" s="349" t="s">
        <v>169</v>
      </c>
      <c r="S19" s="345">
        <v>1936</v>
      </c>
      <c r="T19" s="345">
        <v>953</v>
      </c>
      <c r="U19" s="345">
        <v>983</v>
      </c>
      <c r="V19" s="345">
        <v>1541</v>
      </c>
      <c r="W19" s="345">
        <v>705</v>
      </c>
      <c r="X19" s="345">
        <v>836</v>
      </c>
      <c r="Y19" s="345">
        <v>1533</v>
      </c>
      <c r="Z19" s="345">
        <v>711</v>
      </c>
      <c r="AA19" s="345">
        <v>822</v>
      </c>
      <c r="AB19" s="345">
        <v>3262</v>
      </c>
      <c r="AC19" s="345">
        <v>1502</v>
      </c>
      <c r="AD19" s="345">
        <v>1760</v>
      </c>
      <c r="AE19" s="345">
        <v>8272</v>
      </c>
      <c r="AF19" s="565">
        <v>3871</v>
      </c>
      <c r="AG19" s="346">
        <v>4401</v>
      </c>
      <c r="AH19" s="45"/>
      <c r="AI19" s="349" t="s">
        <v>169</v>
      </c>
      <c r="AJ19" s="345">
        <f>SUM(AJ122:AJ128)</f>
        <v>230</v>
      </c>
      <c r="AK19" s="345">
        <f>SUM(AK122:AK128)</f>
        <v>225</v>
      </c>
      <c r="AL19" s="345">
        <f>SUM(AL122:AL128)</f>
        <v>265</v>
      </c>
      <c r="AM19" s="345">
        <f>SUM(AM122:AM128)</f>
        <v>250</v>
      </c>
      <c r="AN19" s="191">
        <f t="shared" si="2"/>
        <v>970</v>
      </c>
      <c r="AO19" s="345">
        <f>SUM(AO122:AO128)</f>
        <v>825</v>
      </c>
      <c r="AP19" s="345">
        <f>SUM(AP122:AP128)</f>
        <v>115</v>
      </c>
      <c r="AQ19" s="346">
        <f>SUM(AQ122:AQ128)</f>
        <v>135</v>
      </c>
      <c r="AR19" s="257"/>
      <c r="AS19" s="349" t="s">
        <v>169</v>
      </c>
      <c r="AT19" s="345">
        <f t="shared" ref="AT19:AY19" si="27">SUM(AT122:AT128)</f>
        <v>319</v>
      </c>
      <c r="AU19" s="345">
        <f t="shared" si="27"/>
        <v>362</v>
      </c>
      <c r="AV19" s="345">
        <f t="shared" si="27"/>
        <v>140</v>
      </c>
      <c r="AW19" s="345">
        <f t="shared" si="27"/>
        <v>190</v>
      </c>
      <c r="AX19" s="345">
        <f t="shared" si="27"/>
        <v>733</v>
      </c>
      <c r="AY19" s="345">
        <f t="shared" si="27"/>
        <v>5</v>
      </c>
      <c r="AZ19" s="105">
        <f t="shared" si="1"/>
        <v>1749</v>
      </c>
      <c r="BA19" s="346">
        <f t="shared" ref="BA19" si="28">SUM(BA122:BA128)</f>
        <v>354</v>
      </c>
      <c r="BB19" s="49"/>
    </row>
    <row r="20" spans="1:54" ht="15" customHeight="1">
      <c r="A20" s="349" t="s">
        <v>170</v>
      </c>
      <c r="B20" s="345">
        <v>1451</v>
      </c>
      <c r="C20" s="345">
        <v>789</v>
      </c>
      <c r="D20" s="345">
        <v>662</v>
      </c>
      <c r="E20" s="345">
        <v>1423</v>
      </c>
      <c r="F20" s="345">
        <v>790</v>
      </c>
      <c r="G20" s="345">
        <v>633</v>
      </c>
      <c r="H20" s="345">
        <v>1214</v>
      </c>
      <c r="I20" s="345">
        <v>675</v>
      </c>
      <c r="J20" s="345">
        <v>539</v>
      </c>
      <c r="K20" s="345">
        <v>1131</v>
      </c>
      <c r="L20" s="345">
        <v>621</v>
      </c>
      <c r="M20" s="345">
        <v>510</v>
      </c>
      <c r="N20" s="345">
        <v>5219</v>
      </c>
      <c r="O20" s="565">
        <v>2875</v>
      </c>
      <c r="P20" s="346">
        <v>2344</v>
      </c>
      <c r="Q20" s="45"/>
      <c r="R20" s="349" t="s">
        <v>170</v>
      </c>
      <c r="S20" s="345">
        <v>342</v>
      </c>
      <c r="T20" s="345">
        <v>184</v>
      </c>
      <c r="U20" s="345">
        <v>158</v>
      </c>
      <c r="V20" s="345">
        <v>223</v>
      </c>
      <c r="W20" s="345">
        <v>125</v>
      </c>
      <c r="X20" s="345">
        <v>98</v>
      </c>
      <c r="Y20" s="345">
        <v>138</v>
      </c>
      <c r="Z20" s="345">
        <v>84</v>
      </c>
      <c r="AA20" s="345">
        <v>54</v>
      </c>
      <c r="AB20" s="345">
        <v>291</v>
      </c>
      <c r="AC20" s="345">
        <v>154</v>
      </c>
      <c r="AD20" s="345">
        <v>137</v>
      </c>
      <c r="AE20" s="345">
        <v>994</v>
      </c>
      <c r="AF20" s="565">
        <v>547</v>
      </c>
      <c r="AG20" s="346">
        <v>447</v>
      </c>
      <c r="AH20" s="45"/>
      <c r="AI20" s="349" t="s">
        <v>170</v>
      </c>
      <c r="AJ20" s="345">
        <f>SUM(AJ130:AJ132)</f>
        <v>37</v>
      </c>
      <c r="AK20" s="345">
        <f>SUM(AK130:AK132)</f>
        <v>33</v>
      </c>
      <c r="AL20" s="345">
        <f>SUM(AL130:AL132)</f>
        <v>29</v>
      </c>
      <c r="AM20" s="345">
        <f>SUM(AM130:AM132)</f>
        <v>26</v>
      </c>
      <c r="AN20" s="191">
        <f t="shared" si="2"/>
        <v>125</v>
      </c>
      <c r="AO20" s="345">
        <f>SUM(AO130:AO132)</f>
        <v>92</v>
      </c>
      <c r="AP20" s="345">
        <f>SUM(AP130:AP132)</f>
        <v>14</v>
      </c>
      <c r="AQ20" s="346">
        <f>SUM(AQ130:AQ132)</f>
        <v>22</v>
      </c>
      <c r="AR20" s="257"/>
      <c r="AS20" s="349" t="s">
        <v>170</v>
      </c>
      <c r="AT20" s="345">
        <f t="shared" ref="AT20:AY20" si="29">SUM(AT130:AT132)</f>
        <v>49</v>
      </c>
      <c r="AU20" s="345">
        <f t="shared" si="29"/>
        <v>56</v>
      </c>
      <c r="AV20" s="345">
        <f t="shared" si="29"/>
        <v>16</v>
      </c>
      <c r="AW20" s="345">
        <f t="shared" si="29"/>
        <v>0</v>
      </c>
      <c r="AX20" s="345">
        <f t="shared" si="29"/>
        <v>65</v>
      </c>
      <c r="AY20" s="345">
        <f t="shared" si="29"/>
        <v>0</v>
      </c>
      <c r="AZ20" s="105">
        <f t="shared" si="1"/>
        <v>186</v>
      </c>
      <c r="BA20" s="346">
        <f t="shared" ref="BA20" si="30">SUM(BA130:BA132)</f>
        <v>34</v>
      </c>
      <c r="BB20" s="49"/>
    </row>
    <row r="21" spans="1:54" ht="15" customHeight="1">
      <c r="A21" s="349" t="s">
        <v>171</v>
      </c>
      <c r="B21" s="345">
        <v>7007</v>
      </c>
      <c r="C21" s="345">
        <v>3411</v>
      </c>
      <c r="D21" s="345">
        <v>3596</v>
      </c>
      <c r="E21" s="345">
        <v>6108</v>
      </c>
      <c r="F21" s="345">
        <v>2776</v>
      </c>
      <c r="G21" s="345">
        <v>3332</v>
      </c>
      <c r="H21" s="345">
        <v>5130</v>
      </c>
      <c r="I21" s="345">
        <v>2313</v>
      </c>
      <c r="J21" s="345">
        <v>2817</v>
      </c>
      <c r="K21" s="345">
        <v>4800</v>
      </c>
      <c r="L21" s="345">
        <v>2235</v>
      </c>
      <c r="M21" s="345">
        <v>2565</v>
      </c>
      <c r="N21" s="345">
        <v>23045</v>
      </c>
      <c r="O21" s="565">
        <v>10735</v>
      </c>
      <c r="P21" s="346">
        <v>12310</v>
      </c>
      <c r="Q21" s="45"/>
      <c r="R21" s="349" t="s">
        <v>171</v>
      </c>
      <c r="S21" s="345">
        <v>936</v>
      </c>
      <c r="T21" s="345">
        <v>513</v>
      </c>
      <c r="U21" s="345">
        <v>423</v>
      </c>
      <c r="V21" s="345">
        <v>640</v>
      </c>
      <c r="W21" s="345">
        <v>331</v>
      </c>
      <c r="X21" s="345">
        <v>309</v>
      </c>
      <c r="Y21" s="345">
        <v>630</v>
      </c>
      <c r="Z21" s="345">
        <v>283</v>
      </c>
      <c r="AA21" s="345">
        <v>347</v>
      </c>
      <c r="AB21" s="345">
        <v>950</v>
      </c>
      <c r="AC21" s="345">
        <v>415</v>
      </c>
      <c r="AD21" s="345">
        <v>535</v>
      </c>
      <c r="AE21" s="345">
        <v>3156</v>
      </c>
      <c r="AF21" s="565">
        <v>1542</v>
      </c>
      <c r="AG21" s="346">
        <v>1614</v>
      </c>
      <c r="AH21" s="45"/>
      <c r="AI21" s="349" t="s">
        <v>171</v>
      </c>
      <c r="AJ21" s="345">
        <f>SUM(AJ134:AJ136)</f>
        <v>156</v>
      </c>
      <c r="AK21" s="345">
        <f>SUM(AK134:AK136)</f>
        <v>133</v>
      </c>
      <c r="AL21" s="345">
        <f>SUM(AL134:AL136)</f>
        <v>114</v>
      </c>
      <c r="AM21" s="345">
        <f>SUM(AM134:AM136)</f>
        <v>111</v>
      </c>
      <c r="AN21" s="191">
        <f t="shared" si="2"/>
        <v>514</v>
      </c>
      <c r="AO21" s="345">
        <f>SUM(AO134:AO136)</f>
        <v>405</v>
      </c>
      <c r="AP21" s="345">
        <f>SUM(AP134:AP136)</f>
        <v>61</v>
      </c>
      <c r="AQ21" s="346">
        <f>SUM(AQ134:AQ136)</f>
        <v>77</v>
      </c>
      <c r="AR21" s="257"/>
      <c r="AS21" s="349" t="s">
        <v>171</v>
      </c>
      <c r="AT21" s="345">
        <f t="shared" ref="AT21:AY21" si="31">SUM(AT134:AT136)</f>
        <v>119</v>
      </c>
      <c r="AU21" s="345">
        <f t="shared" si="31"/>
        <v>172</v>
      </c>
      <c r="AV21" s="345">
        <f t="shared" si="31"/>
        <v>263</v>
      </c>
      <c r="AW21" s="345">
        <f t="shared" si="31"/>
        <v>116</v>
      </c>
      <c r="AX21" s="345">
        <f t="shared" si="31"/>
        <v>244</v>
      </c>
      <c r="AY21" s="345">
        <f t="shared" si="31"/>
        <v>11</v>
      </c>
      <c r="AZ21" s="105">
        <f t="shared" si="1"/>
        <v>925</v>
      </c>
      <c r="BA21" s="346">
        <f t="shared" ref="BA21" si="32">SUM(BA134:BA136)</f>
        <v>116</v>
      </c>
      <c r="BB21" s="49"/>
    </row>
    <row r="22" spans="1:54" ht="15" customHeight="1">
      <c r="A22" s="349" t="s">
        <v>172</v>
      </c>
      <c r="B22" s="345">
        <v>1199</v>
      </c>
      <c r="C22" s="345">
        <v>615</v>
      </c>
      <c r="D22" s="345">
        <v>584</v>
      </c>
      <c r="E22" s="345">
        <v>1067</v>
      </c>
      <c r="F22" s="345">
        <v>596</v>
      </c>
      <c r="G22" s="345">
        <v>471</v>
      </c>
      <c r="H22" s="345">
        <v>835</v>
      </c>
      <c r="I22" s="345">
        <v>445</v>
      </c>
      <c r="J22" s="345">
        <v>390</v>
      </c>
      <c r="K22" s="345">
        <v>877</v>
      </c>
      <c r="L22" s="345">
        <v>498</v>
      </c>
      <c r="M22" s="345">
        <v>379</v>
      </c>
      <c r="N22" s="345">
        <v>3978</v>
      </c>
      <c r="O22" s="565">
        <v>2154</v>
      </c>
      <c r="P22" s="346">
        <v>1824</v>
      </c>
      <c r="Q22" s="45"/>
      <c r="R22" s="349" t="s">
        <v>172</v>
      </c>
      <c r="S22" s="345">
        <v>70</v>
      </c>
      <c r="T22" s="345">
        <v>41</v>
      </c>
      <c r="U22" s="345">
        <v>29</v>
      </c>
      <c r="V22" s="345">
        <v>32</v>
      </c>
      <c r="W22" s="345">
        <v>20</v>
      </c>
      <c r="X22" s="345">
        <v>12</v>
      </c>
      <c r="Y22" s="345">
        <v>20</v>
      </c>
      <c r="Z22" s="345">
        <v>7</v>
      </c>
      <c r="AA22" s="345">
        <v>13</v>
      </c>
      <c r="AB22" s="345">
        <v>151</v>
      </c>
      <c r="AC22" s="345">
        <v>93</v>
      </c>
      <c r="AD22" s="345">
        <v>58</v>
      </c>
      <c r="AE22" s="345">
        <v>273</v>
      </c>
      <c r="AF22" s="565">
        <v>161</v>
      </c>
      <c r="AG22" s="346">
        <v>112</v>
      </c>
      <c r="AH22" s="45"/>
      <c r="AI22" s="349" t="s">
        <v>172</v>
      </c>
      <c r="AJ22" s="345">
        <f>SUM(AJ138:AJ142)</f>
        <v>24</v>
      </c>
      <c r="AK22" s="345">
        <f>SUM(AK138:AK142)</f>
        <v>23</v>
      </c>
      <c r="AL22" s="345">
        <f>SUM(AL138:AL142)</f>
        <v>20</v>
      </c>
      <c r="AM22" s="345">
        <f>SUM(AM138:AM142)</f>
        <v>19</v>
      </c>
      <c r="AN22" s="191">
        <f t="shared" si="2"/>
        <v>86</v>
      </c>
      <c r="AO22" s="345">
        <f>SUM(AO138:AO142)</f>
        <v>79</v>
      </c>
      <c r="AP22" s="345">
        <f>SUM(AP138:AP142)</f>
        <v>6</v>
      </c>
      <c r="AQ22" s="346">
        <f>SUM(AQ138:AQ142)</f>
        <v>13</v>
      </c>
      <c r="AR22" s="257"/>
      <c r="AS22" s="349" t="s">
        <v>172</v>
      </c>
      <c r="AT22" s="345">
        <f t="shared" ref="AT22:AY22" si="33">SUM(AT138:AT142)</f>
        <v>47</v>
      </c>
      <c r="AU22" s="345">
        <f t="shared" si="33"/>
        <v>44</v>
      </c>
      <c r="AV22" s="345">
        <f t="shared" si="33"/>
        <v>5</v>
      </c>
      <c r="AW22" s="345">
        <f t="shared" si="33"/>
        <v>5</v>
      </c>
      <c r="AX22" s="345">
        <f t="shared" si="33"/>
        <v>31</v>
      </c>
      <c r="AY22" s="345">
        <f t="shared" si="33"/>
        <v>0</v>
      </c>
      <c r="AZ22" s="105">
        <f t="shared" si="1"/>
        <v>132</v>
      </c>
      <c r="BA22" s="346">
        <f t="shared" ref="BA22" si="34">SUM(BA138:BA142)</f>
        <v>25</v>
      </c>
      <c r="BB22" s="49"/>
    </row>
    <row r="23" spans="1:54" ht="15" customHeight="1">
      <c r="A23" s="349" t="s">
        <v>173</v>
      </c>
      <c r="B23" s="345">
        <v>3779</v>
      </c>
      <c r="C23" s="345">
        <v>1896</v>
      </c>
      <c r="D23" s="345">
        <v>1883</v>
      </c>
      <c r="E23" s="345">
        <v>2999</v>
      </c>
      <c r="F23" s="345">
        <v>1587</v>
      </c>
      <c r="G23" s="345">
        <v>1412</v>
      </c>
      <c r="H23" s="345">
        <v>2306</v>
      </c>
      <c r="I23" s="345">
        <v>1272</v>
      </c>
      <c r="J23" s="345">
        <v>1034</v>
      </c>
      <c r="K23" s="345">
        <v>2546</v>
      </c>
      <c r="L23" s="345">
        <v>1443</v>
      </c>
      <c r="M23" s="345">
        <v>1103</v>
      </c>
      <c r="N23" s="345">
        <v>11630</v>
      </c>
      <c r="O23" s="565">
        <v>6198</v>
      </c>
      <c r="P23" s="346">
        <v>5432</v>
      </c>
      <c r="Q23" s="45"/>
      <c r="R23" s="349" t="s">
        <v>173</v>
      </c>
      <c r="S23" s="345">
        <v>561</v>
      </c>
      <c r="T23" s="345">
        <v>280</v>
      </c>
      <c r="U23" s="345">
        <v>281</v>
      </c>
      <c r="V23" s="345">
        <v>216</v>
      </c>
      <c r="W23" s="345">
        <v>116</v>
      </c>
      <c r="X23" s="345">
        <v>100</v>
      </c>
      <c r="Y23" s="345">
        <v>129</v>
      </c>
      <c r="Z23" s="345">
        <v>76</v>
      </c>
      <c r="AA23" s="345">
        <v>53</v>
      </c>
      <c r="AB23" s="345">
        <v>430</v>
      </c>
      <c r="AC23" s="345">
        <v>261</v>
      </c>
      <c r="AD23" s="345">
        <v>169</v>
      </c>
      <c r="AE23" s="345">
        <v>1336</v>
      </c>
      <c r="AF23" s="565">
        <v>733</v>
      </c>
      <c r="AG23" s="346">
        <v>603</v>
      </c>
      <c r="AH23" s="45"/>
      <c r="AI23" s="349" t="s">
        <v>173</v>
      </c>
      <c r="AJ23" s="345">
        <f>SUM(AJ148:AJ152)</f>
        <v>85</v>
      </c>
      <c r="AK23" s="345">
        <f>SUM(AK148:AK152)</f>
        <v>71</v>
      </c>
      <c r="AL23" s="345">
        <f>SUM(AL148:AL152)</f>
        <v>60</v>
      </c>
      <c r="AM23" s="345">
        <f>SUM(AM148:AM152)</f>
        <v>61</v>
      </c>
      <c r="AN23" s="191">
        <f t="shared" si="2"/>
        <v>277</v>
      </c>
      <c r="AO23" s="345">
        <f>SUM(AO148:AO152)</f>
        <v>174</v>
      </c>
      <c r="AP23" s="345">
        <f>SUM(AP148:AP152)</f>
        <v>51</v>
      </c>
      <c r="AQ23" s="346">
        <f>SUM(AQ148:AQ152)</f>
        <v>35</v>
      </c>
      <c r="AR23" s="257"/>
      <c r="AS23" s="349" t="s">
        <v>173</v>
      </c>
      <c r="AT23" s="345">
        <f t="shared" ref="AT23:AY23" si="35">SUM(AT148:AT152)</f>
        <v>182</v>
      </c>
      <c r="AU23" s="345">
        <f t="shared" si="35"/>
        <v>101</v>
      </c>
      <c r="AV23" s="345">
        <f t="shared" si="35"/>
        <v>38</v>
      </c>
      <c r="AW23" s="345">
        <f t="shared" si="35"/>
        <v>53</v>
      </c>
      <c r="AX23" s="345">
        <f t="shared" si="35"/>
        <v>77</v>
      </c>
      <c r="AY23" s="345">
        <f t="shared" si="35"/>
        <v>1</v>
      </c>
      <c r="AZ23" s="105">
        <f t="shared" si="1"/>
        <v>452</v>
      </c>
      <c r="BA23" s="346">
        <f t="shared" ref="BA23" si="36">SUM(BA148:BA152)</f>
        <v>113</v>
      </c>
      <c r="BB23" s="49"/>
    </row>
    <row r="24" spans="1:54" ht="15" customHeight="1">
      <c r="A24" s="349" t="s">
        <v>174</v>
      </c>
      <c r="B24" s="345">
        <v>11425</v>
      </c>
      <c r="C24" s="345">
        <v>5940</v>
      </c>
      <c r="D24" s="345">
        <v>5485</v>
      </c>
      <c r="E24" s="345">
        <v>6947</v>
      </c>
      <c r="F24" s="345">
        <v>3859</v>
      </c>
      <c r="G24" s="345">
        <v>3088</v>
      </c>
      <c r="H24" s="345">
        <v>10823</v>
      </c>
      <c r="I24" s="345">
        <v>6193</v>
      </c>
      <c r="J24" s="345">
        <v>4630</v>
      </c>
      <c r="K24" s="345">
        <v>10159</v>
      </c>
      <c r="L24" s="345">
        <v>6178</v>
      </c>
      <c r="M24" s="345">
        <v>3981</v>
      </c>
      <c r="N24" s="345">
        <v>39354</v>
      </c>
      <c r="O24" s="565">
        <v>22170</v>
      </c>
      <c r="P24" s="346">
        <v>17184</v>
      </c>
      <c r="Q24" s="45"/>
      <c r="R24" s="349" t="s">
        <v>174</v>
      </c>
      <c r="S24" s="345">
        <v>1552</v>
      </c>
      <c r="T24" s="345">
        <v>869</v>
      </c>
      <c r="U24" s="345">
        <v>683</v>
      </c>
      <c r="V24" s="345">
        <v>935</v>
      </c>
      <c r="W24" s="345">
        <v>547</v>
      </c>
      <c r="X24" s="345">
        <v>388</v>
      </c>
      <c r="Y24" s="345">
        <v>1212</v>
      </c>
      <c r="Z24" s="345">
        <v>709</v>
      </c>
      <c r="AA24" s="345">
        <v>503</v>
      </c>
      <c r="AB24" s="345">
        <v>2623</v>
      </c>
      <c r="AC24" s="345">
        <v>1643</v>
      </c>
      <c r="AD24" s="345">
        <v>980</v>
      </c>
      <c r="AE24" s="345">
        <v>6322</v>
      </c>
      <c r="AF24" s="565">
        <v>3768</v>
      </c>
      <c r="AG24" s="346">
        <v>2554</v>
      </c>
      <c r="AH24" s="45"/>
      <c r="AI24" s="349" t="s">
        <v>174</v>
      </c>
      <c r="AJ24" s="345">
        <f>SUM(AJ154:AJ157)</f>
        <v>177</v>
      </c>
      <c r="AK24" s="345">
        <f>SUM(AK154:AK157)</f>
        <v>126</v>
      </c>
      <c r="AL24" s="345">
        <f>SUM(AL154:AL157)</f>
        <v>197</v>
      </c>
      <c r="AM24" s="345">
        <f>SUM(AM154:AM157)</f>
        <v>173</v>
      </c>
      <c r="AN24" s="191">
        <f t="shared" si="2"/>
        <v>673</v>
      </c>
      <c r="AO24" s="345">
        <f>SUM(AO154:AO157)</f>
        <v>566</v>
      </c>
      <c r="AP24" s="345">
        <f>SUM(AP154:AP157)</f>
        <v>60</v>
      </c>
      <c r="AQ24" s="346">
        <f>SUM(AQ154:AQ157)</f>
        <v>101</v>
      </c>
      <c r="AR24" s="257"/>
      <c r="AS24" s="349" t="s">
        <v>174</v>
      </c>
      <c r="AT24" s="345">
        <f t="shared" ref="AT24:AY24" si="37">SUM(AT154:AT157)</f>
        <v>436</v>
      </c>
      <c r="AU24" s="345">
        <f t="shared" si="37"/>
        <v>151</v>
      </c>
      <c r="AV24" s="345">
        <f t="shared" si="37"/>
        <v>97</v>
      </c>
      <c r="AW24" s="345">
        <f t="shared" si="37"/>
        <v>172</v>
      </c>
      <c r="AX24" s="345">
        <f t="shared" si="37"/>
        <v>272</v>
      </c>
      <c r="AY24" s="345">
        <f t="shared" si="37"/>
        <v>2</v>
      </c>
      <c r="AZ24" s="105">
        <f t="shared" si="1"/>
        <v>1130</v>
      </c>
      <c r="BA24" s="346">
        <f t="shared" ref="BA24" si="38">SUM(BA154:BA157)</f>
        <v>111</v>
      </c>
      <c r="BB24" s="49"/>
    </row>
    <row r="25" spans="1:54" ht="15" customHeight="1">
      <c r="A25" s="349" t="s">
        <v>175</v>
      </c>
      <c r="B25" s="345">
        <v>12917</v>
      </c>
      <c r="C25" s="345">
        <v>6851</v>
      </c>
      <c r="D25" s="345">
        <v>6066</v>
      </c>
      <c r="E25" s="345">
        <v>13399</v>
      </c>
      <c r="F25" s="345">
        <v>7563</v>
      </c>
      <c r="G25" s="345">
        <v>5836</v>
      </c>
      <c r="H25" s="345">
        <v>10061</v>
      </c>
      <c r="I25" s="345">
        <v>6024</v>
      </c>
      <c r="J25" s="345">
        <v>4037</v>
      </c>
      <c r="K25" s="345">
        <v>9714</v>
      </c>
      <c r="L25" s="345">
        <v>6137</v>
      </c>
      <c r="M25" s="345">
        <v>3577</v>
      </c>
      <c r="N25" s="345">
        <v>46091</v>
      </c>
      <c r="O25" s="565">
        <v>26575</v>
      </c>
      <c r="P25" s="346">
        <v>19516</v>
      </c>
      <c r="Q25" s="45"/>
      <c r="R25" s="349" t="s">
        <v>175</v>
      </c>
      <c r="S25" s="345">
        <v>1694</v>
      </c>
      <c r="T25" s="345">
        <v>994</v>
      </c>
      <c r="U25" s="345">
        <v>700</v>
      </c>
      <c r="V25" s="345">
        <v>979</v>
      </c>
      <c r="W25" s="345">
        <v>536</v>
      </c>
      <c r="X25" s="345">
        <v>443</v>
      </c>
      <c r="Y25" s="345">
        <v>673</v>
      </c>
      <c r="Z25" s="345">
        <v>397</v>
      </c>
      <c r="AA25" s="345">
        <v>276</v>
      </c>
      <c r="AB25" s="345">
        <v>1729</v>
      </c>
      <c r="AC25" s="345">
        <v>1174</v>
      </c>
      <c r="AD25" s="345">
        <v>555</v>
      </c>
      <c r="AE25" s="345">
        <v>5075</v>
      </c>
      <c r="AF25" s="565">
        <v>3101</v>
      </c>
      <c r="AG25" s="346">
        <v>1974</v>
      </c>
      <c r="AH25" s="45"/>
      <c r="AI25" s="349" t="s">
        <v>175</v>
      </c>
      <c r="AJ25" s="345">
        <f>SUM(AJ159:AJ165)</f>
        <v>253</v>
      </c>
      <c r="AK25" s="345">
        <f>SUM(AK159:AK165)</f>
        <v>245</v>
      </c>
      <c r="AL25" s="345">
        <f>SUM(AL159:AL165)</f>
        <v>227</v>
      </c>
      <c r="AM25" s="345">
        <f>SUM(AM159:AM165)</f>
        <v>205</v>
      </c>
      <c r="AN25" s="191">
        <f t="shared" si="2"/>
        <v>930</v>
      </c>
      <c r="AO25" s="345">
        <f>SUM(AO159:AO165)</f>
        <v>820</v>
      </c>
      <c r="AP25" s="345">
        <f>SUM(AP159:AP165)</f>
        <v>119</v>
      </c>
      <c r="AQ25" s="346">
        <f>SUM(AQ159:AQ165)</f>
        <v>149</v>
      </c>
      <c r="AR25" s="257"/>
      <c r="AS25" s="349" t="s">
        <v>175</v>
      </c>
      <c r="AT25" s="345">
        <f t="shared" ref="AT25:AY25" si="39">SUM(AT159:AT165)</f>
        <v>360</v>
      </c>
      <c r="AU25" s="345">
        <f t="shared" si="39"/>
        <v>366</v>
      </c>
      <c r="AV25" s="345">
        <f t="shared" si="39"/>
        <v>105</v>
      </c>
      <c r="AW25" s="345">
        <f t="shared" si="39"/>
        <v>192</v>
      </c>
      <c r="AX25" s="345">
        <f t="shared" si="39"/>
        <v>498</v>
      </c>
      <c r="AY25" s="345">
        <f t="shared" si="39"/>
        <v>2</v>
      </c>
      <c r="AZ25" s="105">
        <f t="shared" si="1"/>
        <v>1523</v>
      </c>
      <c r="BA25" s="346">
        <f t="shared" ref="BA25" si="40">SUM(BA159:BA165)</f>
        <v>243</v>
      </c>
      <c r="BB25" s="49"/>
    </row>
    <row r="26" spans="1:54" ht="15" customHeight="1">
      <c r="A26" s="349" t="s">
        <v>176</v>
      </c>
      <c r="B26" s="345">
        <v>14965</v>
      </c>
      <c r="C26" s="345">
        <v>7504</v>
      </c>
      <c r="D26" s="345">
        <v>7461</v>
      </c>
      <c r="E26" s="345">
        <v>13111</v>
      </c>
      <c r="F26" s="345">
        <v>6473</v>
      </c>
      <c r="G26" s="345">
        <v>6638</v>
      </c>
      <c r="H26" s="345">
        <v>11169</v>
      </c>
      <c r="I26" s="345">
        <v>5508</v>
      </c>
      <c r="J26" s="345">
        <v>5661</v>
      </c>
      <c r="K26" s="345">
        <v>10118</v>
      </c>
      <c r="L26" s="345">
        <v>4896</v>
      </c>
      <c r="M26" s="345">
        <v>5222</v>
      </c>
      <c r="N26" s="345">
        <v>49363</v>
      </c>
      <c r="O26" s="565">
        <v>24381</v>
      </c>
      <c r="P26" s="346">
        <v>24982</v>
      </c>
      <c r="Q26" s="45"/>
      <c r="R26" s="349" t="s">
        <v>176</v>
      </c>
      <c r="S26" s="345">
        <v>1361</v>
      </c>
      <c r="T26" s="345">
        <v>732</v>
      </c>
      <c r="U26" s="345">
        <v>629</v>
      </c>
      <c r="V26" s="345">
        <v>955</v>
      </c>
      <c r="W26" s="345">
        <v>503</v>
      </c>
      <c r="X26" s="345">
        <v>452</v>
      </c>
      <c r="Y26" s="345">
        <v>918</v>
      </c>
      <c r="Z26" s="345">
        <v>462</v>
      </c>
      <c r="AA26" s="345">
        <v>456</v>
      </c>
      <c r="AB26" s="345">
        <v>1979</v>
      </c>
      <c r="AC26" s="345">
        <v>885</v>
      </c>
      <c r="AD26" s="345">
        <v>1094</v>
      </c>
      <c r="AE26" s="345">
        <v>5213</v>
      </c>
      <c r="AF26" s="565">
        <v>2582</v>
      </c>
      <c r="AG26" s="346">
        <v>2631</v>
      </c>
      <c r="AH26" s="45"/>
      <c r="AI26" s="349" t="s">
        <v>211</v>
      </c>
      <c r="AJ26" s="345">
        <f>SUM(AJ167:AJ173)</f>
        <v>322</v>
      </c>
      <c r="AK26" s="345">
        <f>SUM(AK167:AK173)</f>
        <v>295</v>
      </c>
      <c r="AL26" s="345">
        <f>SUM(AL167:AL173)</f>
        <v>255</v>
      </c>
      <c r="AM26" s="345">
        <f>SUM(AM167:AM173)</f>
        <v>245</v>
      </c>
      <c r="AN26" s="191">
        <f t="shared" si="2"/>
        <v>1117</v>
      </c>
      <c r="AO26" s="345">
        <f>SUM(AO167:AO173)</f>
        <v>902</v>
      </c>
      <c r="AP26" s="345">
        <f>SUM(AP167:AP173)</f>
        <v>80</v>
      </c>
      <c r="AQ26" s="346">
        <f>SUM(AQ167:AQ173)</f>
        <v>160</v>
      </c>
      <c r="AR26" s="257"/>
      <c r="AS26" s="349" t="s">
        <v>211</v>
      </c>
      <c r="AT26" s="345">
        <f t="shared" ref="AT26:AY26" si="41">SUM(AT167:AT173)</f>
        <v>321</v>
      </c>
      <c r="AU26" s="345">
        <f t="shared" si="41"/>
        <v>504</v>
      </c>
      <c r="AV26" s="345">
        <f t="shared" si="41"/>
        <v>398</v>
      </c>
      <c r="AW26" s="345">
        <f t="shared" si="41"/>
        <v>181</v>
      </c>
      <c r="AX26" s="345">
        <f t="shared" si="41"/>
        <v>479</v>
      </c>
      <c r="AY26" s="345">
        <f t="shared" si="41"/>
        <v>43</v>
      </c>
      <c r="AZ26" s="105">
        <f t="shared" si="1"/>
        <v>1926</v>
      </c>
      <c r="BA26" s="346">
        <f t="shared" ref="BA26" si="42">SUM(BA167:BA173)</f>
        <v>244</v>
      </c>
      <c r="BB26" s="49"/>
    </row>
    <row r="27" spans="1:54" ht="15" customHeight="1">
      <c r="A27" s="145" t="s">
        <v>177</v>
      </c>
      <c r="B27" s="191">
        <v>10041</v>
      </c>
      <c r="C27" s="345">
        <v>5393</v>
      </c>
      <c r="D27" s="191">
        <v>4648</v>
      </c>
      <c r="E27" s="191">
        <v>9507</v>
      </c>
      <c r="F27" s="191">
        <v>5285</v>
      </c>
      <c r="G27" s="191">
        <v>4222</v>
      </c>
      <c r="H27" s="191">
        <v>8656</v>
      </c>
      <c r="I27" s="191">
        <v>5059</v>
      </c>
      <c r="J27" s="191">
        <v>3597</v>
      </c>
      <c r="K27" s="191">
        <v>9894</v>
      </c>
      <c r="L27" s="191">
        <v>5981</v>
      </c>
      <c r="M27" s="191">
        <v>3913</v>
      </c>
      <c r="N27" s="191">
        <v>38098</v>
      </c>
      <c r="O27" s="407">
        <v>21718</v>
      </c>
      <c r="P27" s="194">
        <v>16380</v>
      </c>
      <c r="Q27" s="45"/>
      <c r="R27" s="145" t="s">
        <v>405</v>
      </c>
      <c r="S27" s="191">
        <v>1886</v>
      </c>
      <c r="T27" s="345">
        <v>1237</v>
      </c>
      <c r="U27" s="191">
        <v>649</v>
      </c>
      <c r="V27" s="191">
        <v>1110</v>
      </c>
      <c r="W27" s="191">
        <v>602</v>
      </c>
      <c r="X27" s="191">
        <v>508</v>
      </c>
      <c r="Y27" s="191">
        <v>1897</v>
      </c>
      <c r="Z27" s="191">
        <v>491</v>
      </c>
      <c r="AA27" s="191">
        <v>1406</v>
      </c>
      <c r="AB27" s="191">
        <v>2805</v>
      </c>
      <c r="AC27" s="191">
        <v>1688</v>
      </c>
      <c r="AD27" s="191">
        <v>1117</v>
      </c>
      <c r="AE27" s="191">
        <v>7698</v>
      </c>
      <c r="AF27" s="407">
        <v>4018</v>
      </c>
      <c r="AG27" s="194">
        <v>3680</v>
      </c>
      <c r="AH27" s="45"/>
      <c r="AI27" s="145" t="s">
        <v>177</v>
      </c>
      <c r="AJ27" s="191">
        <f>SUM(AJ175:AJ180)</f>
        <v>219</v>
      </c>
      <c r="AK27" s="191">
        <f>SUM(AK175:AK180)</f>
        <v>214</v>
      </c>
      <c r="AL27" s="191">
        <f>SUM(AL175:AL180)</f>
        <v>215</v>
      </c>
      <c r="AM27" s="191">
        <f>SUM(AM175:AM180)</f>
        <v>225</v>
      </c>
      <c r="AN27" s="191">
        <f t="shared" si="2"/>
        <v>873</v>
      </c>
      <c r="AO27" s="191">
        <f>SUM(AO175:AO180)</f>
        <v>762</v>
      </c>
      <c r="AP27" s="191">
        <f>SUM(AP175:AP180)</f>
        <v>86</v>
      </c>
      <c r="AQ27" s="194">
        <f>SUM(AQ175:AQ180)</f>
        <v>159</v>
      </c>
      <c r="AR27" s="45"/>
      <c r="AS27" s="145" t="s">
        <v>177</v>
      </c>
      <c r="AT27" s="191">
        <f t="shared" ref="AT27:AY27" si="43">SUM(AT175:AT180)</f>
        <v>197</v>
      </c>
      <c r="AU27" s="191">
        <f t="shared" si="43"/>
        <v>415</v>
      </c>
      <c r="AV27" s="191">
        <f t="shared" si="43"/>
        <v>100</v>
      </c>
      <c r="AW27" s="191">
        <f t="shared" si="43"/>
        <v>142</v>
      </c>
      <c r="AX27" s="191">
        <f t="shared" si="43"/>
        <v>496</v>
      </c>
      <c r="AY27" s="191">
        <f t="shared" si="43"/>
        <v>2</v>
      </c>
      <c r="AZ27" s="105">
        <f t="shared" si="1"/>
        <v>1352</v>
      </c>
      <c r="BA27" s="194">
        <f t="shared" ref="BA27" si="44">SUM(BA175:BA180)</f>
        <v>221</v>
      </c>
      <c r="BB27" s="49"/>
    </row>
    <row r="28" spans="1:54" ht="15" customHeight="1" thickBot="1">
      <c r="A28" s="190" t="s">
        <v>9</v>
      </c>
      <c r="B28" s="258">
        <v>180669</v>
      </c>
      <c r="C28" s="345">
        <v>90277</v>
      </c>
      <c r="D28" s="258">
        <v>90392</v>
      </c>
      <c r="E28" s="258">
        <v>158317</v>
      </c>
      <c r="F28" s="258">
        <v>80611</v>
      </c>
      <c r="G28" s="258">
        <v>77706</v>
      </c>
      <c r="H28" s="258">
        <v>154114</v>
      </c>
      <c r="I28" s="258">
        <v>79365</v>
      </c>
      <c r="J28" s="258">
        <v>74749</v>
      </c>
      <c r="K28" s="258">
        <v>152304</v>
      </c>
      <c r="L28" s="258">
        <v>80579</v>
      </c>
      <c r="M28" s="258">
        <v>71725</v>
      </c>
      <c r="N28" s="258">
        <v>645404</v>
      </c>
      <c r="O28" s="566">
        <v>330832</v>
      </c>
      <c r="P28" s="259">
        <v>314572</v>
      </c>
      <c r="Q28" s="260"/>
      <c r="R28" s="190" t="s">
        <v>9</v>
      </c>
      <c r="S28" s="258">
        <v>27584</v>
      </c>
      <c r="T28" s="345">
        <v>14894</v>
      </c>
      <c r="U28" s="258">
        <v>12690</v>
      </c>
      <c r="V28" s="258">
        <v>16350</v>
      </c>
      <c r="W28" s="258">
        <v>8519</v>
      </c>
      <c r="X28" s="258">
        <v>7831</v>
      </c>
      <c r="Y28" s="258">
        <v>17255</v>
      </c>
      <c r="Z28" s="258">
        <v>8426</v>
      </c>
      <c r="AA28" s="258">
        <v>8829</v>
      </c>
      <c r="AB28" s="258">
        <v>35458</v>
      </c>
      <c r="AC28" s="258">
        <v>18903</v>
      </c>
      <c r="AD28" s="258">
        <v>16555</v>
      </c>
      <c r="AE28" s="258">
        <v>96647</v>
      </c>
      <c r="AF28" s="566">
        <v>50742</v>
      </c>
      <c r="AG28" s="259">
        <v>45905</v>
      </c>
      <c r="AH28" s="45"/>
      <c r="AI28" s="190" t="s">
        <v>9</v>
      </c>
      <c r="AJ28" s="258">
        <f>SUM(AJ6:AJ27)</f>
        <v>14785</v>
      </c>
      <c r="AK28" s="258">
        <f>SUM(AK6:AK27)</f>
        <v>9589</v>
      </c>
      <c r="AL28" s="258">
        <f t="shared" ref="AL28:AQ28" si="45">SUM(AL6:AL27)</f>
        <v>6693</v>
      </c>
      <c r="AM28" s="258">
        <f t="shared" si="45"/>
        <v>11821</v>
      </c>
      <c r="AN28" s="258">
        <f t="shared" si="45"/>
        <v>42888</v>
      </c>
      <c r="AO28" s="258">
        <f t="shared" si="45"/>
        <v>10422</v>
      </c>
      <c r="AP28" s="258">
        <f t="shared" si="45"/>
        <v>10271</v>
      </c>
      <c r="AQ28" s="259">
        <f t="shared" si="45"/>
        <v>5817</v>
      </c>
      <c r="AR28" s="261"/>
      <c r="AS28" s="190" t="s">
        <v>9</v>
      </c>
      <c r="AT28" s="258">
        <f>SUM(AT6:AT27)</f>
        <v>15248</v>
      </c>
      <c r="AU28" s="258">
        <f t="shared" ref="AU28:BA28" si="46">SUM(AU6:AU27)</f>
        <v>15756</v>
      </c>
      <c r="AV28" s="258">
        <f t="shared" si="46"/>
        <v>59850</v>
      </c>
      <c r="AW28" s="258">
        <f t="shared" si="46"/>
        <v>32121</v>
      </c>
      <c r="AX28" s="258">
        <f t="shared" si="46"/>
        <v>31113</v>
      </c>
      <c r="AY28" s="258">
        <f t="shared" si="46"/>
        <v>92</v>
      </c>
      <c r="AZ28" s="258">
        <f t="shared" si="46"/>
        <v>154180</v>
      </c>
      <c r="BA28" s="259">
        <f t="shared" si="46"/>
        <v>3348</v>
      </c>
      <c r="BB28" s="49"/>
    </row>
    <row r="29" spans="1:54" ht="11.25" customHeight="1">
      <c r="A29" s="478" t="s">
        <v>212</v>
      </c>
      <c r="B29" s="478"/>
      <c r="C29" s="478"/>
      <c r="D29" s="478"/>
      <c r="E29" s="478"/>
      <c r="F29" s="478"/>
      <c r="G29" s="478"/>
      <c r="H29" s="478"/>
      <c r="I29" s="478"/>
      <c r="J29" s="478"/>
      <c r="K29" s="478"/>
      <c r="L29" s="478"/>
      <c r="M29" s="478"/>
      <c r="N29" s="478"/>
      <c r="O29" s="478"/>
      <c r="P29" s="478"/>
      <c r="Q29" s="45"/>
      <c r="R29" s="478" t="s">
        <v>249</v>
      </c>
      <c r="S29" s="478"/>
      <c r="T29" s="478"/>
      <c r="U29" s="478"/>
      <c r="V29" s="478"/>
      <c r="W29" s="478"/>
      <c r="X29" s="478"/>
      <c r="Y29" s="478"/>
      <c r="Z29" s="478"/>
      <c r="AA29" s="478"/>
      <c r="AB29" s="478"/>
      <c r="AC29" s="478"/>
      <c r="AD29" s="478"/>
      <c r="AE29" s="478"/>
      <c r="AF29" s="478"/>
      <c r="AG29" s="478"/>
      <c r="AH29" s="41"/>
      <c r="AI29" s="478" t="s">
        <v>213</v>
      </c>
      <c r="AJ29" s="478"/>
      <c r="AK29" s="478"/>
      <c r="AL29" s="478"/>
      <c r="AM29" s="478"/>
      <c r="AN29" s="478"/>
      <c r="AO29" s="478"/>
      <c r="AP29" s="478"/>
      <c r="AQ29" s="478"/>
      <c r="AR29" s="41"/>
      <c r="AS29" s="478" t="s">
        <v>214</v>
      </c>
      <c r="AT29" s="478"/>
      <c r="AU29" s="478"/>
      <c r="AV29" s="478"/>
      <c r="AW29" s="478"/>
      <c r="AX29" s="478"/>
      <c r="AY29" s="478"/>
      <c r="AZ29" s="478"/>
      <c r="BA29" s="45"/>
      <c r="BB29" s="49"/>
    </row>
    <row r="30" spans="1:54" ht="11.25" customHeight="1" thickBot="1">
      <c r="A30" s="487" t="s">
        <v>22</v>
      </c>
      <c r="B30" s="487"/>
      <c r="C30" s="487"/>
      <c r="D30" s="487"/>
      <c r="E30" s="487"/>
      <c r="F30" s="487"/>
      <c r="G30" s="487"/>
      <c r="H30" s="487"/>
      <c r="I30" s="487"/>
      <c r="J30" s="487"/>
      <c r="K30" s="487"/>
      <c r="L30" s="487"/>
      <c r="M30" s="487"/>
      <c r="N30" s="487"/>
      <c r="O30" s="427"/>
      <c r="P30" s="30"/>
      <c r="Q30" s="45"/>
      <c r="R30" s="487" t="s">
        <v>22</v>
      </c>
      <c r="S30" s="487"/>
      <c r="T30" s="487"/>
      <c r="U30" s="487"/>
      <c r="V30" s="487"/>
      <c r="W30" s="487"/>
      <c r="X30" s="487"/>
      <c r="Y30" s="487"/>
      <c r="Z30" s="487"/>
      <c r="AA30" s="487"/>
      <c r="AB30" s="487"/>
      <c r="AC30" s="487"/>
      <c r="AD30" s="487"/>
      <c r="AE30" s="487"/>
      <c r="AF30" s="487"/>
      <c r="AG30" s="487"/>
      <c r="AH30" s="41"/>
      <c r="AI30" s="487" t="s">
        <v>22</v>
      </c>
      <c r="AJ30" s="487"/>
      <c r="AK30" s="487"/>
      <c r="AL30" s="487"/>
      <c r="AM30" s="487"/>
      <c r="AN30" s="487"/>
      <c r="AO30" s="487"/>
      <c r="AP30" s="487"/>
      <c r="AQ30" s="487"/>
      <c r="AR30" s="41"/>
      <c r="AS30" s="487" t="s">
        <v>22</v>
      </c>
      <c r="AT30" s="487"/>
      <c r="AU30" s="487"/>
      <c r="AV30" s="487"/>
      <c r="AW30" s="487"/>
      <c r="AX30" s="487"/>
      <c r="AY30" s="487"/>
      <c r="AZ30" s="487"/>
      <c r="BA30" s="45"/>
      <c r="BB30" s="49"/>
    </row>
    <row r="31" spans="1:54" ht="16.5" customHeight="1">
      <c r="A31" s="508" t="s">
        <v>137</v>
      </c>
      <c r="B31" s="495" t="s">
        <v>199</v>
      </c>
      <c r="C31" s="495"/>
      <c r="D31" s="495"/>
      <c r="E31" s="495" t="s">
        <v>200</v>
      </c>
      <c r="F31" s="495"/>
      <c r="G31" s="495"/>
      <c r="H31" s="495" t="s">
        <v>201</v>
      </c>
      <c r="I31" s="495"/>
      <c r="J31" s="495"/>
      <c r="K31" s="495" t="s">
        <v>202</v>
      </c>
      <c r="L31" s="495"/>
      <c r="M31" s="495"/>
      <c r="N31" s="495" t="s">
        <v>7</v>
      </c>
      <c r="O31" s="559"/>
      <c r="P31" s="505"/>
      <c r="Q31" s="45"/>
      <c r="R31" s="508" t="s">
        <v>137</v>
      </c>
      <c r="S31" s="495" t="s">
        <v>199</v>
      </c>
      <c r="T31" s="495"/>
      <c r="U31" s="495"/>
      <c r="V31" s="495" t="s">
        <v>200</v>
      </c>
      <c r="W31" s="495"/>
      <c r="X31" s="495"/>
      <c r="Y31" s="495" t="s">
        <v>201</v>
      </c>
      <c r="Z31" s="495"/>
      <c r="AA31" s="495"/>
      <c r="AB31" s="495" t="s">
        <v>202</v>
      </c>
      <c r="AC31" s="495"/>
      <c r="AD31" s="495"/>
      <c r="AE31" s="495" t="s">
        <v>7</v>
      </c>
      <c r="AF31" s="559"/>
      <c r="AG31" s="505"/>
      <c r="AH31" s="45"/>
      <c r="AI31" s="508" t="s">
        <v>137</v>
      </c>
      <c r="AJ31" s="510" t="s">
        <v>203</v>
      </c>
      <c r="AK31" s="510"/>
      <c r="AL31" s="510"/>
      <c r="AM31" s="510"/>
      <c r="AN31" s="510"/>
      <c r="AO31" s="495" t="s">
        <v>204</v>
      </c>
      <c r="AP31" s="495"/>
      <c r="AQ31" s="463" t="s">
        <v>205</v>
      </c>
      <c r="AR31" s="45"/>
      <c r="AS31" s="467" t="s">
        <v>137</v>
      </c>
      <c r="AT31" s="506" t="s">
        <v>380</v>
      </c>
      <c r="AU31" s="506"/>
      <c r="AV31" s="506"/>
      <c r="AW31" s="506"/>
      <c r="AX31" s="506"/>
      <c r="AY31" s="506"/>
      <c r="AZ31" s="506"/>
      <c r="BA31" s="506"/>
      <c r="BB31" s="49"/>
    </row>
    <row r="32" spans="1:54" ht="49.5" customHeight="1">
      <c r="A32" s="509"/>
      <c r="B32" s="134" t="s">
        <v>154</v>
      </c>
      <c r="C32" s="134"/>
      <c r="D32" s="134" t="s">
        <v>155</v>
      </c>
      <c r="E32" s="134" t="s">
        <v>154</v>
      </c>
      <c r="F32" s="134"/>
      <c r="G32" s="134" t="s">
        <v>155</v>
      </c>
      <c r="H32" s="134" t="s">
        <v>154</v>
      </c>
      <c r="I32" s="134"/>
      <c r="J32" s="134" t="s">
        <v>155</v>
      </c>
      <c r="K32" s="134" t="s">
        <v>154</v>
      </c>
      <c r="L32" s="134"/>
      <c r="M32" s="134" t="s">
        <v>155</v>
      </c>
      <c r="N32" s="134" t="s">
        <v>154</v>
      </c>
      <c r="O32" s="560"/>
      <c r="P32" s="9" t="s">
        <v>155</v>
      </c>
      <c r="Q32" s="45"/>
      <c r="R32" s="509"/>
      <c r="S32" s="134" t="s">
        <v>154</v>
      </c>
      <c r="T32" s="134"/>
      <c r="U32" s="134" t="s">
        <v>155</v>
      </c>
      <c r="V32" s="134" t="s">
        <v>154</v>
      </c>
      <c r="W32" s="134"/>
      <c r="X32" s="134" t="s">
        <v>155</v>
      </c>
      <c r="Y32" s="134" t="s">
        <v>154</v>
      </c>
      <c r="Z32" s="134"/>
      <c r="AA32" s="134" t="s">
        <v>155</v>
      </c>
      <c r="AB32" s="134" t="s">
        <v>154</v>
      </c>
      <c r="AC32" s="134"/>
      <c r="AD32" s="134" t="s">
        <v>155</v>
      </c>
      <c r="AE32" s="134" t="s">
        <v>154</v>
      </c>
      <c r="AF32" s="560"/>
      <c r="AG32" s="9" t="s">
        <v>155</v>
      </c>
      <c r="AH32" s="45"/>
      <c r="AI32" s="509"/>
      <c r="AJ32" s="431" t="s">
        <v>199</v>
      </c>
      <c r="AK32" s="431" t="s">
        <v>200</v>
      </c>
      <c r="AL32" s="431" t="s">
        <v>201</v>
      </c>
      <c r="AM32" s="431" t="s">
        <v>202</v>
      </c>
      <c r="AN32" s="134" t="s">
        <v>406</v>
      </c>
      <c r="AO32" s="429" t="s">
        <v>455</v>
      </c>
      <c r="AP32" s="429" t="s">
        <v>452</v>
      </c>
      <c r="AQ32" s="464"/>
      <c r="AR32" s="45"/>
      <c r="AS32" s="471"/>
      <c r="AT32" s="429" t="s">
        <v>14</v>
      </c>
      <c r="AU32" s="429" t="s">
        <v>15</v>
      </c>
      <c r="AV32" s="429" t="s">
        <v>206</v>
      </c>
      <c r="AW32" s="429" t="s">
        <v>459</v>
      </c>
      <c r="AX32" s="429" t="s">
        <v>368</v>
      </c>
      <c r="AY32" s="429" t="s">
        <v>17</v>
      </c>
      <c r="AZ32" s="429" t="s">
        <v>407</v>
      </c>
      <c r="BA32" s="429" t="s">
        <v>207</v>
      </c>
      <c r="BB32" s="49"/>
    </row>
    <row r="33" spans="1:54" ht="11.4" customHeight="1">
      <c r="A33" s="349" t="s">
        <v>156</v>
      </c>
      <c r="B33" s="571">
        <f>S33+AJ33</f>
        <v>1889</v>
      </c>
      <c r="C33" s="571">
        <f t="shared" ref="C33:P33" si="47">T33+AK33</f>
        <v>968</v>
      </c>
      <c r="D33" s="571">
        <f t="shared" si="47"/>
        <v>921</v>
      </c>
      <c r="E33" s="571">
        <f t="shared" si="47"/>
        <v>1160</v>
      </c>
      <c r="F33" s="571">
        <f t="shared" si="47"/>
        <v>598</v>
      </c>
      <c r="G33" s="571">
        <f t="shared" si="47"/>
        <v>562</v>
      </c>
      <c r="H33" s="571">
        <f t="shared" si="47"/>
        <v>1260</v>
      </c>
      <c r="I33" s="571">
        <f t="shared" si="47"/>
        <v>618</v>
      </c>
      <c r="J33" s="571">
        <f t="shared" si="47"/>
        <v>642</v>
      </c>
      <c r="K33" s="571">
        <f t="shared" si="47"/>
        <v>3611</v>
      </c>
      <c r="L33" s="571">
        <f t="shared" si="47"/>
        <v>1744</v>
      </c>
      <c r="M33" s="571">
        <f t="shared" si="47"/>
        <v>1867</v>
      </c>
      <c r="N33" s="571">
        <f t="shared" si="47"/>
        <v>7920</v>
      </c>
      <c r="O33" s="571">
        <f t="shared" si="47"/>
        <v>3928</v>
      </c>
      <c r="P33" s="571">
        <f t="shared" si="47"/>
        <v>3992</v>
      </c>
      <c r="Q33" s="45"/>
      <c r="R33" s="349" t="s">
        <v>156</v>
      </c>
      <c r="S33" s="572">
        <v>1693</v>
      </c>
      <c r="T33" s="572">
        <v>860</v>
      </c>
      <c r="U33" s="572">
        <v>833</v>
      </c>
      <c r="V33" s="572">
        <v>967</v>
      </c>
      <c r="W33" s="572">
        <v>487</v>
      </c>
      <c r="X33" s="572">
        <v>480</v>
      </c>
      <c r="Y33" s="345">
        <v>1132</v>
      </c>
      <c r="Z33" s="345">
        <v>547</v>
      </c>
      <c r="AA33" s="345">
        <v>585</v>
      </c>
      <c r="AB33" s="345">
        <v>2929</v>
      </c>
      <c r="AC33" s="345">
        <v>1416</v>
      </c>
      <c r="AD33" s="345">
        <v>1513</v>
      </c>
      <c r="AE33" s="572">
        <v>6721</v>
      </c>
      <c r="AF33" s="572">
        <v>3310</v>
      </c>
      <c r="AG33" s="572">
        <v>3411</v>
      </c>
      <c r="AH33" s="45"/>
      <c r="AI33" s="145" t="s">
        <v>208</v>
      </c>
      <c r="AJ33" s="266">
        <v>196</v>
      </c>
      <c r="AK33" s="266">
        <v>108</v>
      </c>
      <c r="AL33" s="266">
        <v>88</v>
      </c>
      <c r="AM33" s="266">
        <v>193</v>
      </c>
      <c r="AN33" s="266">
        <v>111</v>
      </c>
      <c r="AO33" s="266">
        <v>82</v>
      </c>
      <c r="AP33" s="266">
        <v>128</v>
      </c>
      <c r="AQ33" s="267">
        <v>71</v>
      </c>
      <c r="AR33" s="45">
        <v>57</v>
      </c>
      <c r="AS33" s="145">
        <v>682</v>
      </c>
      <c r="AT33" s="268">
        <v>328</v>
      </c>
      <c r="AU33" s="268">
        <v>354</v>
      </c>
      <c r="AV33" s="268">
        <v>1199</v>
      </c>
      <c r="AW33" s="268">
        <v>618</v>
      </c>
      <c r="AX33" s="268">
        <v>581</v>
      </c>
      <c r="AY33" s="268"/>
      <c r="AZ33" s="268"/>
      <c r="BA33" s="269"/>
      <c r="BB33" s="49"/>
    </row>
    <row r="34" spans="1:54" ht="11.4" customHeight="1">
      <c r="A34" s="349" t="s">
        <v>157</v>
      </c>
      <c r="B34" s="571">
        <f t="shared" ref="B34:B55" si="48">S34+AJ34</f>
        <v>2040</v>
      </c>
      <c r="C34" s="571">
        <f t="shared" ref="C34:C55" si="49">T34+AK34</f>
        <v>1068</v>
      </c>
      <c r="D34" s="571">
        <f t="shared" ref="D34:D55" si="50">U34+AL34</f>
        <v>972</v>
      </c>
      <c r="E34" s="571">
        <f t="shared" ref="E34:E55" si="51">V34+AM34</f>
        <v>968</v>
      </c>
      <c r="F34" s="571">
        <f t="shared" ref="F34:F55" si="52">W34+AN34</f>
        <v>475</v>
      </c>
      <c r="G34" s="571">
        <f t="shared" ref="G34:G55" si="53">X34+AO34</f>
        <v>493</v>
      </c>
      <c r="H34" s="571">
        <f t="shared" ref="H34:H55" si="54">Y34+AP34</f>
        <v>1027</v>
      </c>
      <c r="I34" s="571">
        <f t="shared" ref="I34:I55" si="55">Z34+AQ34</f>
        <v>473</v>
      </c>
      <c r="J34" s="571">
        <f t="shared" ref="J34:J55" si="56">AA34+AR34</f>
        <v>554</v>
      </c>
      <c r="K34" s="571">
        <f t="shared" ref="K34:K55" si="57">AB34+AS34</f>
        <v>3154</v>
      </c>
      <c r="L34" s="571">
        <f t="shared" ref="L34:L55" si="58">AC34+AT34</f>
        <v>1440</v>
      </c>
      <c r="M34" s="571">
        <f t="shared" ref="M34:M55" si="59">AD34+AU34</f>
        <v>1714</v>
      </c>
      <c r="N34" s="571">
        <f t="shared" ref="N34:N55" si="60">AE34+AV34</f>
        <v>7189</v>
      </c>
      <c r="O34" s="571">
        <f t="shared" ref="O34:O55" si="61">AF34+AW34</f>
        <v>3456</v>
      </c>
      <c r="P34" s="571">
        <f t="shared" ref="P34:P55" si="62">AG34+AX34</f>
        <v>3733</v>
      </c>
      <c r="Q34" s="45"/>
      <c r="R34" s="349" t="s">
        <v>157</v>
      </c>
      <c r="S34" s="572">
        <v>1864</v>
      </c>
      <c r="T34" s="572">
        <v>950</v>
      </c>
      <c r="U34" s="572">
        <v>914</v>
      </c>
      <c r="V34" s="572">
        <v>838</v>
      </c>
      <c r="W34" s="572">
        <v>403</v>
      </c>
      <c r="X34" s="572">
        <v>435</v>
      </c>
      <c r="Y34" s="345">
        <v>871</v>
      </c>
      <c r="Z34" s="345">
        <v>390</v>
      </c>
      <c r="AA34" s="345">
        <v>481</v>
      </c>
      <c r="AB34" s="345">
        <v>2433</v>
      </c>
      <c r="AC34" s="345">
        <v>1094</v>
      </c>
      <c r="AD34" s="345">
        <v>1339</v>
      </c>
      <c r="AE34" s="572">
        <v>6006</v>
      </c>
      <c r="AF34" s="572">
        <v>2837</v>
      </c>
      <c r="AG34" s="572">
        <v>3169</v>
      </c>
      <c r="AH34" s="45"/>
      <c r="AI34" s="271" t="s">
        <v>215</v>
      </c>
      <c r="AJ34" s="243">
        <v>176</v>
      </c>
      <c r="AK34" s="243">
        <v>118</v>
      </c>
      <c r="AL34" s="243">
        <v>58</v>
      </c>
      <c r="AM34" s="243">
        <v>130</v>
      </c>
      <c r="AN34" s="191">
        <v>72</v>
      </c>
      <c r="AO34" s="393">
        <v>58</v>
      </c>
      <c r="AP34" s="272">
        <v>156</v>
      </c>
      <c r="AQ34" s="269">
        <v>83</v>
      </c>
      <c r="AR34" s="45">
        <v>73</v>
      </c>
      <c r="AS34" s="271">
        <v>721</v>
      </c>
      <c r="AT34" s="55">
        <v>346</v>
      </c>
      <c r="AU34" s="55">
        <v>375</v>
      </c>
      <c r="AV34" s="55">
        <v>1183</v>
      </c>
      <c r="AW34" s="55">
        <v>619</v>
      </c>
      <c r="AX34" s="243">
        <v>564</v>
      </c>
      <c r="AY34" s="55">
        <v>0</v>
      </c>
      <c r="AZ34" s="105">
        <f t="shared" ref="AZ34:AZ64" si="63">+AT34+AU34+AV34+AW34+AX34+AY34</f>
        <v>3087</v>
      </c>
      <c r="BA34" s="143">
        <v>106</v>
      </c>
      <c r="BB34" s="49"/>
    </row>
    <row r="35" spans="1:54" ht="11.4" customHeight="1">
      <c r="A35" s="349" t="s">
        <v>158</v>
      </c>
      <c r="B35" s="571">
        <f t="shared" si="48"/>
        <v>5676</v>
      </c>
      <c r="C35" s="571">
        <f t="shared" si="49"/>
        <v>3323</v>
      </c>
      <c r="D35" s="571">
        <f t="shared" si="50"/>
        <v>2353</v>
      </c>
      <c r="E35" s="571">
        <f t="shared" si="51"/>
        <v>4087</v>
      </c>
      <c r="F35" s="571">
        <f t="shared" si="52"/>
        <v>2148</v>
      </c>
      <c r="G35" s="571">
        <f t="shared" si="53"/>
        <v>1939</v>
      </c>
      <c r="H35" s="571">
        <f t="shared" si="54"/>
        <v>3776</v>
      </c>
      <c r="I35" s="571">
        <f t="shared" si="55"/>
        <v>1868</v>
      </c>
      <c r="J35" s="571">
        <f t="shared" si="56"/>
        <v>1908</v>
      </c>
      <c r="K35" s="571">
        <f t="shared" si="57"/>
        <v>7573</v>
      </c>
      <c r="L35" s="571">
        <f t="shared" si="58"/>
        <v>3594</v>
      </c>
      <c r="M35" s="571">
        <f t="shared" si="59"/>
        <v>3979</v>
      </c>
      <c r="N35" s="571">
        <f t="shared" si="60"/>
        <v>21112</v>
      </c>
      <c r="O35" s="571">
        <f t="shared" si="61"/>
        <v>10933</v>
      </c>
      <c r="P35" s="571">
        <f t="shared" si="62"/>
        <v>10179</v>
      </c>
      <c r="Q35" s="45"/>
      <c r="R35" s="349" t="s">
        <v>158</v>
      </c>
      <c r="S35" s="572">
        <v>3573</v>
      </c>
      <c r="T35" s="572">
        <v>1993</v>
      </c>
      <c r="U35" s="572">
        <v>1580</v>
      </c>
      <c r="V35" s="572">
        <v>2393</v>
      </c>
      <c r="W35" s="572">
        <v>1227</v>
      </c>
      <c r="X35" s="572">
        <v>1166</v>
      </c>
      <c r="Y35" s="345">
        <v>2202</v>
      </c>
      <c r="Z35" s="345">
        <v>1073</v>
      </c>
      <c r="AA35" s="345">
        <v>1129</v>
      </c>
      <c r="AB35" s="345">
        <v>3778</v>
      </c>
      <c r="AC35" s="345">
        <v>1729</v>
      </c>
      <c r="AD35" s="345">
        <v>2049</v>
      </c>
      <c r="AE35" s="572">
        <v>11946</v>
      </c>
      <c r="AF35" s="572">
        <v>6022</v>
      </c>
      <c r="AG35" s="572">
        <v>5924</v>
      </c>
      <c r="AH35" s="45"/>
      <c r="AI35" s="271" t="s">
        <v>216</v>
      </c>
      <c r="AJ35" s="243">
        <v>2103</v>
      </c>
      <c r="AK35" s="243">
        <v>1330</v>
      </c>
      <c r="AL35" s="243">
        <v>773</v>
      </c>
      <c r="AM35" s="243">
        <v>1694</v>
      </c>
      <c r="AN35" s="191">
        <v>921</v>
      </c>
      <c r="AO35" s="393">
        <v>773</v>
      </c>
      <c r="AP35" s="272">
        <v>1574</v>
      </c>
      <c r="AQ35" s="269">
        <v>795</v>
      </c>
      <c r="AR35" s="45">
        <v>779</v>
      </c>
      <c r="AS35" s="271">
        <v>3795</v>
      </c>
      <c r="AT35" s="55">
        <v>1865</v>
      </c>
      <c r="AU35" s="55">
        <v>1930</v>
      </c>
      <c r="AV35" s="55">
        <v>9166</v>
      </c>
      <c r="AW35" s="55">
        <v>4911</v>
      </c>
      <c r="AX35" s="243">
        <v>4255</v>
      </c>
      <c r="AY35" s="55">
        <v>0</v>
      </c>
      <c r="AZ35" s="105">
        <f t="shared" si="63"/>
        <v>22127</v>
      </c>
      <c r="BA35" s="143">
        <v>63</v>
      </c>
      <c r="BB35" s="49"/>
    </row>
    <row r="36" spans="1:54" ht="11.4" customHeight="1">
      <c r="A36" s="349" t="s">
        <v>159</v>
      </c>
      <c r="B36" s="571">
        <f t="shared" si="48"/>
        <v>3814</v>
      </c>
      <c r="C36" s="571">
        <f t="shared" si="49"/>
        <v>2089</v>
      </c>
      <c r="D36" s="571">
        <f t="shared" si="50"/>
        <v>1725</v>
      </c>
      <c r="E36" s="571">
        <f t="shared" si="51"/>
        <v>1801</v>
      </c>
      <c r="F36" s="571">
        <f t="shared" si="52"/>
        <v>1007</v>
      </c>
      <c r="G36" s="571">
        <f t="shared" si="53"/>
        <v>794</v>
      </c>
      <c r="H36" s="571">
        <f t="shared" si="54"/>
        <v>1831</v>
      </c>
      <c r="I36" s="571">
        <f t="shared" si="55"/>
        <v>1034</v>
      </c>
      <c r="J36" s="571">
        <f t="shared" si="56"/>
        <v>797</v>
      </c>
      <c r="K36" s="571">
        <f t="shared" si="57"/>
        <v>4439</v>
      </c>
      <c r="L36" s="571">
        <f t="shared" si="58"/>
        <v>2510</v>
      </c>
      <c r="M36" s="571">
        <f t="shared" si="59"/>
        <v>1929</v>
      </c>
      <c r="N36" s="571">
        <f t="shared" si="60"/>
        <v>11885</v>
      </c>
      <c r="O36" s="571">
        <f t="shared" si="61"/>
        <v>6640</v>
      </c>
      <c r="P36" s="571">
        <f t="shared" si="62"/>
        <v>5245</v>
      </c>
      <c r="Q36" s="45"/>
      <c r="R36" s="349" t="s">
        <v>159</v>
      </c>
      <c r="S36" s="572">
        <v>3440</v>
      </c>
      <c r="T36" s="572">
        <v>1854</v>
      </c>
      <c r="U36" s="572">
        <v>1586</v>
      </c>
      <c r="V36" s="572">
        <v>1503</v>
      </c>
      <c r="W36" s="572">
        <v>848</v>
      </c>
      <c r="X36" s="572">
        <v>655</v>
      </c>
      <c r="Y36" s="345">
        <v>1537</v>
      </c>
      <c r="Z36" s="345">
        <v>890</v>
      </c>
      <c r="AA36" s="345">
        <v>647</v>
      </c>
      <c r="AB36" s="345">
        <v>3124</v>
      </c>
      <c r="AC36" s="345">
        <v>1842</v>
      </c>
      <c r="AD36" s="345">
        <v>1282</v>
      </c>
      <c r="AE36" s="572">
        <v>9604</v>
      </c>
      <c r="AF36" s="572">
        <v>5434</v>
      </c>
      <c r="AG36" s="572">
        <v>4170</v>
      </c>
      <c r="AH36" s="45"/>
      <c r="AI36" s="271" t="s">
        <v>23</v>
      </c>
      <c r="AJ36" s="243">
        <v>374</v>
      </c>
      <c r="AK36" s="243">
        <v>235</v>
      </c>
      <c r="AL36" s="243">
        <v>139</v>
      </c>
      <c r="AM36" s="243">
        <v>298</v>
      </c>
      <c r="AN36" s="191">
        <v>159</v>
      </c>
      <c r="AO36" s="393">
        <v>139</v>
      </c>
      <c r="AP36" s="272">
        <v>294</v>
      </c>
      <c r="AQ36" s="269">
        <v>144</v>
      </c>
      <c r="AR36" s="45">
        <v>150</v>
      </c>
      <c r="AS36" s="271">
        <v>1315</v>
      </c>
      <c r="AT36" s="55">
        <v>668</v>
      </c>
      <c r="AU36" s="55">
        <v>647</v>
      </c>
      <c r="AV36" s="55">
        <v>2281</v>
      </c>
      <c r="AW36" s="55">
        <v>1206</v>
      </c>
      <c r="AX36" s="243">
        <v>1075</v>
      </c>
      <c r="AY36" s="55">
        <v>0</v>
      </c>
      <c r="AZ36" s="105">
        <f t="shared" si="63"/>
        <v>5877</v>
      </c>
      <c r="BA36" s="143">
        <v>17</v>
      </c>
      <c r="BB36" s="49"/>
    </row>
    <row r="37" spans="1:54" ht="11.4" customHeight="1">
      <c r="A37" s="349" t="s">
        <v>160</v>
      </c>
      <c r="B37" s="571">
        <f t="shared" si="48"/>
        <v>979</v>
      </c>
      <c r="C37" s="571">
        <f t="shared" si="49"/>
        <v>422</v>
      </c>
      <c r="D37" s="571">
        <f t="shared" si="50"/>
        <v>557</v>
      </c>
      <c r="E37" s="571">
        <f t="shared" si="51"/>
        <v>399</v>
      </c>
      <c r="F37" s="571">
        <f t="shared" si="52"/>
        <v>165</v>
      </c>
      <c r="G37" s="571">
        <f t="shared" si="53"/>
        <v>234</v>
      </c>
      <c r="H37" s="571">
        <f t="shared" si="54"/>
        <v>287</v>
      </c>
      <c r="I37" s="571">
        <f t="shared" si="55"/>
        <v>135</v>
      </c>
      <c r="J37" s="571">
        <f t="shared" si="56"/>
        <v>152</v>
      </c>
      <c r="K37" s="571">
        <f t="shared" si="57"/>
        <v>485</v>
      </c>
      <c r="L37" s="571">
        <f t="shared" si="58"/>
        <v>260</v>
      </c>
      <c r="M37" s="571">
        <f t="shared" si="59"/>
        <v>225</v>
      </c>
      <c r="N37" s="571">
        <f t="shared" si="60"/>
        <v>2150</v>
      </c>
      <c r="O37" s="571">
        <f t="shared" si="61"/>
        <v>982</v>
      </c>
      <c r="P37" s="571">
        <f t="shared" si="62"/>
        <v>1168</v>
      </c>
      <c r="Q37" s="45"/>
      <c r="R37" s="349" t="s">
        <v>160</v>
      </c>
      <c r="S37" s="572">
        <v>913</v>
      </c>
      <c r="T37" s="572">
        <v>384</v>
      </c>
      <c r="U37" s="572">
        <v>529</v>
      </c>
      <c r="V37" s="572">
        <v>344</v>
      </c>
      <c r="W37" s="572">
        <v>138</v>
      </c>
      <c r="X37" s="572">
        <v>206</v>
      </c>
      <c r="Y37" s="345">
        <v>256</v>
      </c>
      <c r="Z37" s="345">
        <v>118</v>
      </c>
      <c r="AA37" s="345">
        <v>138</v>
      </c>
      <c r="AB37" s="345">
        <v>468</v>
      </c>
      <c r="AC37" s="345">
        <v>253</v>
      </c>
      <c r="AD37" s="345">
        <v>215</v>
      </c>
      <c r="AE37" s="572">
        <v>1981</v>
      </c>
      <c r="AF37" s="572">
        <v>893</v>
      </c>
      <c r="AG37" s="572">
        <v>1088</v>
      </c>
      <c r="AH37" s="45"/>
      <c r="AI37" s="271" t="s">
        <v>217</v>
      </c>
      <c r="AJ37" s="243">
        <v>66</v>
      </c>
      <c r="AK37" s="243">
        <v>38</v>
      </c>
      <c r="AL37" s="243">
        <v>28</v>
      </c>
      <c r="AM37" s="243">
        <v>55</v>
      </c>
      <c r="AN37" s="191">
        <v>27</v>
      </c>
      <c r="AO37" s="393">
        <v>28</v>
      </c>
      <c r="AP37" s="272">
        <v>31</v>
      </c>
      <c r="AQ37" s="269">
        <v>17</v>
      </c>
      <c r="AR37" s="45">
        <v>14</v>
      </c>
      <c r="AS37" s="271">
        <v>17</v>
      </c>
      <c r="AT37" s="55">
        <v>7</v>
      </c>
      <c r="AU37" s="55">
        <v>10</v>
      </c>
      <c r="AV37" s="55">
        <v>169</v>
      </c>
      <c r="AW37" s="55">
        <v>89</v>
      </c>
      <c r="AX37" s="243">
        <v>80</v>
      </c>
      <c r="AY37" s="55">
        <v>0</v>
      </c>
      <c r="AZ37" s="105">
        <f t="shared" si="63"/>
        <v>355</v>
      </c>
      <c r="BA37" s="143">
        <v>8</v>
      </c>
      <c r="BB37" s="49"/>
    </row>
    <row r="38" spans="1:54" ht="11.4" customHeight="1">
      <c r="A38" s="349" t="s">
        <v>161</v>
      </c>
      <c r="B38" s="571">
        <f t="shared" si="48"/>
        <v>533</v>
      </c>
      <c r="C38" s="571">
        <f t="shared" si="49"/>
        <v>274</v>
      </c>
      <c r="D38" s="571">
        <f t="shared" si="50"/>
        <v>259</v>
      </c>
      <c r="E38" s="571">
        <f t="shared" si="51"/>
        <v>215</v>
      </c>
      <c r="F38" s="571">
        <f t="shared" si="52"/>
        <v>118</v>
      </c>
      <c r="G38" s="571">
        <f t="shared" si="53"/>
        <v>97</v>
      </c>
      <c r="H38" s="571">
        <f t="shared" si="54"/>
        <v>165</v>
      </c>
      <c r="I38" s="571">
        <f t="shared" si="55"/>
        <v>101</v>
      </c>
      <c r="J38" s="571">
        <f t="shared" si="56"/>
        <v>64</v>
      </c>
      <c r="K38" s="571">
        <f t="shared" si="57"/>
        <v>336</v>
      </c>
      <c r="L38" s="571">
        <f t="shared" si="58"/>
        <v>198</v>
      </c>
      <c r="M38" s="571">
        <f t="shared" si="59"/>
        <v>138</v>
      </c>
      <c r="N38" s="571">
        <f t="shared" si="60"/>
        <v>1249</v>
      </c>
      <c r="O38" s="571">
        <f t="shared" si="61"/>
        <v>691</v>
      </c>
      <c r="P38" s="571">
        <f t="shared" si="62"/>
        <v>558</v>
      </c>
      <c r="Q38" s="45"/>
      <c r="R38" s="349" t="s">
        <v>161</v>
      </c>
      <c r="S38" s="572">
        <v>488</v>
      </c>
      <c r="T38" s="572">
        <v>245</v>
      </c>
      <c r="U38" s="572">
        <v>243</v>
      </c>
      <c r="V38" s="572">
        <v>174</v>
      </c>
      <c r="W38" s="572">
        <v>93</v>
      </c>
      <c r="X38" s="572">
        <v>81</v>
      </c>
      <c r="Y38" s="345">
        <v>122</v>
      </c>
      <c r="Z38" s="345">
        <v>75</v>
      </c>
      <c r="AA38" s="345">
        <v>47</v>
      </c>
      <c r="AB38" s="345">
        <v>266</v>
      </c>
      <c r="AC38" s="345">
        <v>162</v>
      </c>
      <c r="AD38" s="345">
        <v>104</v>
      </c>
      <c r="AE38" s="572">
        <v>1050</v>
      </c>
      <c r="AF38" s="572">
        <v>575</v>
      </c>
      <c r="AG38" s="572">
        <v>475</v>
      </c>
      <c r="AH38" s="45"/>
      <c r="AI38" s="271" t="s">
        <v>24</v>
      </c>
      <c r="AJ38" s="243">
        <v>45</v>
      </c>
      <c r="AK38" s="243">
        <v>29</v>
      </c>
      <c r="AL38" s="243">
        <v>16</v>
      </c>
      <c r="AM38" s="243">
        <v>41</v>
      </c>
      <c r="AN38" s="191">
        <v>25</v>
      </c>
      <c r="AO38" s="393">
        <v>16</v>
      </c>
      <c r="AP38" s="272">
        <v>43</v>
      </c>
      <c r="AQ38" s="269">
        <v>26</v>
      </c>
      <c r="AR38" s="45">
        <v>17</v>
      </c>
      <c r="AS38" s="271">
        <v>70</v>
      </c>
      <c r="AT38" s="55">
        <v>36</v>
      </c>
      <c r="AU38" s="55">
        <v>34</v>
      </c>
      <c r="AV38" s="55">
        <v>199</v>
      </c>
      <c r="AW38" s="55">
        <v>116</v>
      </c>
      <c r="AX38" s="243">
        <v>83</v>
      </c>
      <c r="AY38" s="55">
        <v>0</v>
      </c>
      <c r="AZ38" s="105">
        <f t="shared" si="63"/>
        <v>468</v>
      </c>
      <c r="BA38" s="143">
        <v>55</v>
      </c>
      <c r="BB38" s="49"/>
    </row>
    <row r="39" spans="1:54" ht="11.4" customHeight="1">
      <c r="A39" s="349" t="s">
        <v>162</v>
      </c>
      <c r="B39" s="571">
        <f t="shared" si="48"/>
        <v>1588</v>
      </c>
      <c r="C39" s="571">
        <f t="shared" si="49"/>
        <v>801</v>
      </c>
      <c r="D39" s="571">
        <f t="shared" si="50"/>
        <v>787</v>
      </c>
      <c r="E39" s="571">
        <f t="shared" si="51"/>
        <v>995</v>
      </c>
      <c r="F39" s="571">
        <f t="shared" si="52"/>
        <v>472</v>
      </c>
      <c r="G39" s="571">
        <f t="shared" si="53"/>
        <v>523</v>
      </c>
      <c r="H39" s="571">
        <f t="shared" si="54"/>
        <v>667</v>
      </c>
      <c r="I39" s="571">
        <f t="shared" si="55"/>
        <v>362</v>
      </c>
      <c r="J39" s="571">
        <f t="shared" si="56"/>
        <v>305</v>
      </c>
      <c r="K39" s="571">
        <f t="shared" si="57"/>
        <v>962</v>
      </c>
      <c r="L39" s="571">
        <f t="shared" si="58"/>
        <v>522</v>
      </c>
      <c r="M39" s="571">
        <f t="shared" si="59"/>
        <v>440</v>
      </c>
      <c r="N39" s="571">
        <f t="shared" si="60"/>
        <v>4212</v>
      </c>
      <c r="O39" s="571">
        <f t="shared" si="61"/>
        <v>2157</v>
      </c>
      <c r="P39" s="571">
        <f t="shared" si="62"/>
        <v>2055</v>
      </c>
      <c r="Q39" s="45"/>
      <c r="R39" s="349" t="s">
        <v>162</v>
      </c>
      <c r="S39" s="572">
        <v>1366</v>
      </c>
      <c r="T39" s="572">
        <v>669</v>
      </c>
      <c r="U39" s="572">
        <v>697</v>
      </c>
      <c r="V39" s="572">
        <v>845</v>
      </c>
      <c r="W39" s="572">
        <v>412</v>
      </c>
      <c r="X39" s="572">
        <v>433</v>
      </c>
      <c r="Y39" s="345">
        <v>575</v>
      </c>
      <c r="Z39" s="345">
        <v>315</v>
      </c>
      <c r="AA39" s="345">
        <v>260</v>
      </c>
      <c r="AB39" s="345">
        <v>861</v>
      </c>
      <c r="AC39" s="345">
        <v>470</v>
      </c>
      <c r="AD39" s="345">
        <v>391</v>
      </c>
      <c r="AE39" s="572">
        <v>3647</v>
      </c>
      <c r="AF39" s="572">
        <v>1866</v>
      </c>
      <c r="AG39" s="572">
        <v>1781</v>
      </c>
      <c r="AH39" s="45"/>
      <c r="AI39" s="145" t="s">
        <v>157</v>
      </c>
      <c r="AJ39" s="268">
        <v>222</v>
      </c>
      <c r="AK39" s="268">
        <v>132</v>
      </c>
      <c r="AL39" s="268">
        <v>90</v>
      </c>
      <c r="AM39" s="268">
        <v>150</v>
      </c>
      <c r="AN39" s="191">
        <v>60</v>
      </c>
      <c r="AO39" s="268">
        <v>90</v>
      </c>
      <c r="AP39" s="268">
        <v>92</v>
      </c>
      <c r="AQ39" s="269">
        <v>47</v>
      </c>
      <c r="AR39" s="45">
        <v>45</v>
      </c>
      <c r="AS39" s="145">
        <v>101</v>
      </c>
      <c r="AT39" s="268">
        <v>52</v>
      </c>
      <c r="AU39" s="268">
        <v>49</v>
      </c>
      <c r="AV39" s="268">
        <v>565</v>
      </c>
      <c r="AW39" s="268">
        <v>291</v>
      </c>
      <c r="AX39" s="268">
        <v>274</v>
      </c>
      <c r="AY39" s="268"/>
      <c r="AZ39" s="105"/>
      <c r="BA39" s="269"/>
      <c r="BB39" s="49"/>
    </row>
    <row r="40" spans="1:54" ht="11.4" customHeight="1">
      <c r="A40" s="349" t="s">
        <v>163</v>
      </c>
      <c r="B40" s="571">
        <f t="shared" si="48"/>
        <v>1665</v>
      </c>
      <c r="C40" s="571">
        <f t="shared" si="49"/>
        <v>947</v>
      </c>
      <c r="D40" s="571">
        <f t="shared" si="50"/>
        <v>718</v>
      </c>
      <c r="E40" s="571">
        <f t="shared" si="51"/>
        <v>925</v>
      </c>
      <c r="F40" s="571">
        <f t="shared" si="52"/>
        <v>515</v>
      </c>
      <c r="G40" s="571">
        <f t="shared" si="53"/>
        <v>410</v>
      </c>
      <c r="H40" s="571">
        <f t="shared" si="54"/>
        <v>788</v>
      </c>
      <c r="I40" s="571">
        <f t="shared" si="55"/>
        <v>469</v>
      </c>
      <c r="J40" s="571">
        <f t="shared" si="56"/>
        <v>319</v>
      </c>
      <c r="K40" s="571">
        <f t="shared" si="57"/>
        <v>2042</v>
      </c>
      <c r="L40" s="571">
        <f t="shared" si="58"/>
        <v>1320</v>
      </c>
      <c r="M40" s="571">
        <f t="shared" si="59"/>
        <v>722</v>
      </c>
      <c r="N40" s="571">
        <f t="shared" si="60"/>
        <v>5420</v>
      </c>
      <c r="O40" s="571">
        <f t="shared" si="61"/>
        <v>3251</v>
      </c>
      <c r="P40" s="571">
        <f t="shared" si="62"/>
        <v>2169</v>
      </c>
      <c r="Q40" s="45"/>
      <c r="R40" s="349" t="s">
        <v>163</v>
      </c>
      <c r="S40" s="572">
        <v>1633</v>
      </c>
      <c r="T40" s="572">
        <v>930</v>
      </c>
      <c r="U40" s="572">
        <v>703</v>
      </c>
      <c r="V40" s="572">
        <v>904</v>
      </c>
      <c r="W40" s="572">
        <v>509</v>
      </c>
      <c r="X40" s="572">
        <v>395</v>
      </c>
      <c r="Y40" s="345">
        <v>764</v>
      </c>
      <c r="Z40" s="345">
        <v>461</v>
      </c>
      <c r="AA40" s="345">
        <v>303</v>
      </c>
      <c r="AB40" s="345">
        <v>1888</v>
      </c>
      <c r="AC40" s="345">
        <v>1247</v>
      </c>
      <c r="AD40" s="345">
        <v>641</v>
      </c>
      <c r="AE40" s="572">
        <v>5189</v>
      </c>
      <c r="AF40" s="572">
        <v>3147</v>
      </c>
      <c r="AG40" s="572">
        <v>2042</v>
      </c>
      <c r="AH40" s="45"/>
      <c r="AI40" s="271" t="s">
        <v>25</v>
      </c>
      <c r="AJ40" s="272">
        <v>32</v>
      </c>
      <c r="AK40" s="272">
        <v>17</v>
      </c>
      <c r="AL40" s="272">
        <v>15</v>
      </c>
      <c r="AM40" s="272">
        <v>21</v>
      </c>
      <c r="AN40" s="350">
        <v>6</v>
      </c>
      <c r="AO40" s="69">
        <v>15</v>
      </c>
      <c r="AP40" s="69">
        <v>24</v>
      </c>
      <c r="AQ40" s="269">
        <v>8</v>
      </c>
      <c r="AR40" s="45">
        <v>16</v>
      </c>
      <c r="AS40" s="271">
        <v>154</v>
      </c>
      <c r="AT40" s="55">
        <v>73</v>
      </c>
      <c r="AU40" s="55">
        <v>81</v>
      </c>
      <c r="AV40" s="55">
        <v>231</v>
      </c>
      <c r="AW40" s="55">
        <v>104</v>
      </c>
      <c r="AX40" s="243">
        <v>127</v>
      </c>
      <c r="AY40" s="55">
        <v>0</v>
      </c>
      <c r="AZ40" s="105">
        <f t="shared" si="63"/>
        <v>616</v>
      </c>
      <c r="BA40" s="143">
        <v>25</v>
      </c>
      <c r="BB40" s="49"/>
    </row>
    <row r="41" spans="1:54" ht="11.4" customHeight="1">
      <c r="A41" s="349" t="s">
        <v>164</v>
      </c>
      <c r="B41" s="571">
        <f t="shared" si="48"/>
        <v>2298</v>
      </c>
      <c r="C41" s="571">
        <f t="shared" si="49"/>
        <v>1273</v>
      </c>
      <c r="D41" s="571">
        <f t="shared" si="50"/>
        <v>1025</v>
      </c>
      <c r="E41" s="571">
        <f t="shared" si="51"/>
        <v>1413</v>
      </c>
      <c r="F41" s="571">
        <f t="shared" si="52"/>
        <v>778</v>
      </c>
      <c r="G41" s="571">
        <f t="shared" si="53"/>
        <v>635</v>
      </c>
      <c r="H41" s="571">
        <f t="shared" si="54"/>
        <v>1258</v>
      </c>
      <c r="I41" s="571">
        <f t="shared" si="55"/>
        <v>646</v>
      </c>
      <c r="J41" s="571">
        <f t="shared" si="56"/>
        <v>612</v>
      </c>
      <c r="K41" s="571">
        <f t="shared" si="57"/>
        <v>3380</v>
      </c>
      <c r="L41" s="571">
        <f t="shared" si="58"/>
        <v>1675</v>
      </c>
      <c r="M41" s="571">
        <f t="shared" si="59"/>
        <v>1705</v>
      </c>
      <c r="N41" s="571">
        <f t="shared" si="60"/>
        <v>8349</v>
      </c>
      <c r="O41" s="571">
        <f t="shared" si="61"/>
        <v>4372</v>
      </c>
      <c r="P41" s="571">
        <f t="shared" si="62"/>
        <v>3977</v>
      </c>
      <c r="Q41" s="45"/>
      <c r="R41" s="349" t="s">
        <v>164</v>
      </c>
      <c r="S41" s="572">
        <v>2015</v>
      </c>
      <c r="T41" s="572">
        <v>1100</v>
      </c>
      <c r="U41" s="572">
        <v>915</v>
      </c>
      <c r="V41" s="572">
        <v>1193</v>
      </c>
      <c r="W41" s="572">
        <v>668</v>
      </c>
      <c r="X41" s="572">
        <v>525</v>
      </c>
      <c r="Y41" s="345">
        <v>1030</v>
      </c>
      <c r="Z41" s="345">
        <v>547</v>
      </c>
      <c r="AA41" s="345">
        <v>483</v>
      </c>
      <c r="AB41" s="345">
        <v>2741</v>
      </c>
      <c r="AC41" s="345">
        <v>1383</v>
      </c>
      <c r="AD41" s="345">
        <v>1358</v>
      </c>
      <c r="AE41" s="572">
        <v>6979</v>
      </c>
      <c r="AF41" s="572">
        <v>3698</v>
      </c>
      <c r="AG41" s="572">
        <v>3281</v>
      </c>
      <c r="AH41" s="45"/>
      <c r="AI41" s="271" t="s">
        <v>218</v>
      </c>
      <c r="AJ41" s="272">
        <v>283</v>
      </c>
      <c r="AK41" s="272">
        <v>173</v>
      </c>
      <c r="AL41" s="272">
        <v>110</v>
      </c>
      <c r="AM41" s="272">
        <v>220</v>
      </c>
      <c r="AN41" s="191">
        <v>110</v>
      </c>
      <c r="AO41" s="69">
        <v>110</v>
      </c>
      <c r="AP41" s="69">
        <v>228</v>
      </c>
      <c r="AQ41" s="269">
        <v>99</v>
      </c>
      <c r="AR41" s="45">
        <v>129</v>
      </c>
      <c r="AS41" s="271">
        <v>639</v>
      </c>
      <c r="AT41" s="55">
        <v>292</v>
      </c>
      <c r="AU41" s="55">
        <v>347</v>
      </c>
      <c r="AV41" s="55">
        <v>1370</v>
      </c>
      <c r="AW41" s="55">
        <v>674</v>
      </c>
      <c r="AX41" s="243">
        <v>696</v>
      </c>
      <c r="AY41" s="55">
        <v>0</v>
      </c>
      <c r="AZ41" s="105">
        <f t="shared" si="63"/>
        <v>3379</v>
      </c>
      <c r="BA41" s="143">
        <v>67</v>
      </c>
      <c r="BB41" s="49"/>
    </row>
    <row r="42" spans="1:54" ht="11.4" customHeight="1">
      <c r="A42" s="349" t="s">
        <v>165</v>
      </c>
      <c r="B42" s="571">
        <f t="shared" si="48"/>
        <v>492</v>
      </c>
      <c r="C42" s="571">
        <f t="shared" si="49"/>
        <v>288</v>
      </c>
      <c r="D42" s="571">
        <f t="shared" si="50"/>
        <v>204</v>
      </c>
      <c r="E42" s="571">
        <f t="shared" si="51"/>
        <v>232</v>
      </c>
      <c r="F42" s="571">
        <f t="shared" si="52"/>
        <v>122</v>
      </c>
      <c r="G42" s="571">
        <f t="shared" si="53"/>
        <v>110</v>
      </c>
      <c r="H42" s="571">
        <f t="shared" si="54"/>
        <v>263</v>
      </c>
      <c r="I42" s="571">
        <f t="shared" si="55"/>
        <v>97</v>
      </c>
      <c r="J42" s="571">
        <f t="shared" si="56"/>
        <v>166</v>
      </c>
      <c r="K42" s="571">
        <f t="shared" si="57"/>
        <v>448</v>
      </c>
      <c r="L42" s="571">
        <f t="shared" si="58"/>
        <v>207</v>
      </c>
      <c r="M42" s="571">
        <f t="shared" si="59"/>
        <v>241</v>
      </c>
      <c r="N42" s="571">
        <f t="shared" si="60"/>
        <v>1435</v>
      </c>
      <c r="O42" s="571">
        <f t="shared" si="61"/>
        <v>714</v>
      </c>
      <c r="P42" s="571">
        <f t="shared" si="62"/>
        <v>721</v>
      </c>
      <c r="Q42" s="45"/>
      <c r="R42" s="349" t="s">
        <v>165</v>
      </c>
      <c r="S42" s="572">
        <v>389</v>
      </c>
      <c r="T42" s="572">
        <v>230</v>
      </c>
      <c r="U42" s="572">
        <v>159</v>
      </c>
      <c r="V42" s="572">
        <v>181</v>
      </c>
      <c r="W42" s="572">
        <v>88</v>
      </c>
      <c r="X42" s="572">
        <v>93</v>
      </c>
      <c r="Y42" s="345">
        <v>214</v>
      </c>
      <c r="Z42" s="345">
        <v>67</v>
      </c>
      <c r="AA42" s="345">
        <v>147</v>
      </c>
      <c r="AB42" s="345">
        <v>308</v>
      </c>
      <c r="AC42" s="345">
        <v>138</v>
      </c>
      <c r="AD42" s="345">
        <v>170</v>
      </c>
      <c r="AE42" s="572">
        <v>1092</v>
      </c>
      <c r="AF42" s="572">
        <v>523</v>
      </c>
      <c r="AG42" s="572">
        <v>569</v>
      </c>
      <c r="AH42" s="45"/>
      <c r="AI42" s="271" t="s">
        <v>26</v>
      </c>
      <c r="AJ42" s="272">
        <v>103</v>
      </c>
      <c r="AK42" s="272">
        <v>58</v>
      </c>
      <c r="AL42" s="272">
        <v>45</v>
      </c>
      <c r="AM42" s="272">
        <v>51</v>
      </c>
      <c r="AN42" s="191">
        <v>34</v>
      </c>
      <c r="AO42" s="69">
        <v>17</v>
      </c>
      <c r="AP42" s="69">
        <v>49</v>
      </c>
      <c r="AQ42" s="269">
        <v>30</v>
      </c>
      <c r="AR42" s="45">
        <v>19</v>
      </c>
      <c r="AS42" s="271">
        <v>140</v>
      </c>
      <c r="AT42" s="55">
        <v>69</v>
      </c>
      <c r="AU42" s="55">
        <v>71</v>
      </c>
      <c r="AV42" s="55">
        <v>343</v>
      </c>
      <c r="AW42" s="55">
        <v>191</v>
      </c>
      <c r="AX42" s="243">
        <v>152</v>
      </c>
      <c r="AY42" s="55">
        <v>0</v>
      </c>
      <c r="AZ42" s="105">
        <f t="shared" si="63"/>
        <v>826</v>
      </c>
      <c r="BA42" s="143">
        <v>88</v>
      </c>
      <c r="BB42" s="49"/>
    </row>
    <row r="43" spans="1:54" ht="11.4" customHeight="1">
      <c r="A43" s="349" t="s">
        <v>166</v>
      </c>
      <c r="B43" s="571">
        <f t="shared" si="48"/>
        <v>1216</v>
      </c>
      <c r="C43" s="571">
        <f t="shared" si="49"/>
        <v>668</v>
      </c>
      <c r="D43" s="571">
        <f t="shared" si="50"/>
        <v>548</v>
      </c>
      <c r="E43" s="571">
        <f t="shared" si="51"/>
        <v>976</v>
      </c>
      <c r="F43" s="571">
        <f t="shared" si="52"/>
        <v>527</v>
      </c>
      <c r="G43" s="571">
        <f t="shared" si="53"/>
        <v>449</v>
      </c>
      <c r="H43" s="571">
        <f t="shared" si="54"/>
        <v>897</v>
      </c>
      <c r="I43" s="571">
        <f t="shared" si="55"/>
        <v>474</v>
      </c>
      <c r="J43" s="571">
        <f t="shared" si="56"/>
        <v>423</v>
      </c>
      <c r="K43" s="571">
        <f t="shared" si="57"/>
        <v>1512</v>
      </c>
      <c r="L43" s="571">
        <f t="shared" si="58"/>
        <v>829</v>
      </c>
      <c r="M43" s="571">
        <f t="shared" si="59"/>
        <v>683</v>
      </c>
      <c r="N43" s="571">
        <f t="shared" si="60"/>
        <v>4601</v>
      </c>
      <c r="O43" s="571">
        <f t="shared" si="61"/>
        <v>2498</v>
      </c>
      <c r="P43" s="571">
        <f t="shared" si="62"/>
        <v>2103</v>
      </c>
      <c r="Q43" s="45"/>
      <c r="R43" s="349" t="s">
        <v>166</v>
      </c>
      <c r="S43" s="572">
        <v>813</v>
      </c>
      <c r="T43" s="572">
        <v>411</v>
      </c>
      <c r="U43" s="572">
        <v>402</v>
      </c>
      <c r="V43" s="572">
        <v>682</v>
      </c>
      <c r="W43" s="572">
        <v>379</v>
      </c>
      <c r="X43" s="572">
        <v>303</v>
      </c>
      <c r="Y43" s="345">
        <v>683</v>
      </c>
      <c r="Z43" s="345">
        <v>371</v>
      </c>
      <c r="AA43" s="345">
        <v>312</v>
      </c>
      <c r="AB43" s="345">
        <v>998</v>
      </c>
      <c r="AC43" s="345">
        <v>584</v>
      </c>
      <c r="AD43" s="345">
        <v>414</v>
      </c>
      <c r="AE43" s="572">
        <v>3176</v>
      </c>
      <c r="AF43" s="572">
        <v>1745</v>
      </c>
      <c r="AG43" s="572">
        <v>1431</v>
      </c>
      <c r="AH43" s="45"/>
      <c r="AI43" s="271" t="s">
        <v>27</v>
      </c>
      <c r="AJ43" s="272">
        <v>403</v>
      </c>
      <c r="AK43" s="272">
        <v>257</v>
      </c>
      <c r="AL43" s="272">
        <v>146</v>
      </c>
      <c r="AM43" s="272">
        <v>294</v>
      </c>
      <c r="AN43" s="191">
        <v>148</v>
      </c>
      <c r="AO43" s="69">
        <v>146</v>
      </c>
      <c r="AP43" s="69">
        <v>214</v>
      </c>
      <c r="AQ43" s="269">
        <v>103</v>
      </c>
      <c r="AR43" s="45">
        <v>111</v>
      </c>
      <c r="AS43" s="271">
        <v>514</v>
      </c>
      <c r="AT43" s="55">
        <v>245</v>
      </c>
      <c r="AU43" s="55">
        <v>269</v>
      </c>
      <c r="AV43" s="55">
        <v>1425</v>
      </c>
      <c r="AW43" s="55">
        <v>753</v>
      </c>
      <c r="AX43" s="243">
        <v>672</v>
      </c>
      <c r="AY43" s="55">
        <v>1</v>
      </c>
      <c r="AZ43" s="105">
        <f t="shared" si="63"/>
        <v>3365</v>
      </c>
      <c r="BA43" s="143">
        <v>18</v>
      </c>
      <c r="BB43" s="49"/>
    </row>
    <row r="44" spans="1:54" ht="11.4" customHeight="1">
      <c r="A44" s="349" t="s">
        <v>167</v>
      </c>
      <c r="B44" s="571">
        <f t="shared" si="48"/>
        <v>643</v>
      </c>
      <c r="C44" s="571">
        <f t="shared" si="49"/>
        <v>367</v>
      </c>
      <c r="D44" s="571">
        <f t="shared" si="50"/>
        <v>276</v>
      </c>
      <c r="E44" s="571">
        <f t="shared" si="51"/>
        <v>327</v>
      </c>
      <c r="F44" s="571">
        <f t="shared" si="52"/>
        <v>153</v>
      </c>
      <c r="G44" s="571">
        <f t="shared" si="53"/>
        <v>174</v>
      </c>
      <c r="H44" s="571">
        <f t="shared" si="54"/>
        <v>271</v>
      </c>
      <c r="I44" s="571">
        <f t="shared" si="55"/>
        <v>123</v>
      </c>
      <c r="J44" s="571">
        <f t="shared" si="56"/>
        <v>148</v>
      </c>
      <c r="K44" s="571">
        <f t="shared" si="57"/>
        <v>547</v>
      </c>
      <c r="L44" s="571">
        <f t="shared" si="58"/>
        <v>265</v>
      </c>
      <c r="M44" s="571">
        <f t="shared" si="59"/>
        <v>282</v>
      </c>
      <c r="N44" s="571">
        <f t="shared" si="60"/>
        <v>1788</v>
      </c>
      <c r="O44" s="571">
        <f t="shared" si="61"/>
        <v>908</v>
      </c>
      <c r="P44" s="571">
        <f t="shared" si="62"/>
        <v>880</v>
      </c>
      <c r="Q44" s="45"/>
      <c r="R44" s="349" t="s">
        <v>167</v>
      </c>
      <c r="S44" s="572">
        <v>474</v>
      </c>
      <c r="T44" s="572">
        <v>260</v>
      </c>
      <c r="U44" s="572">
        <v>214</v>
      </c>
      <c r="V44" s="572">
        <v>208</v>
      </c>
      <c r="W44" s="572">
        <v>96</v>
      </c>
      <c r="X44" s="572">
        <v>112</v>
      </c>
      <c r="Y44" s="345">
        <v>152</v>
      </c>
      <c r="Z44" s="345">
        <v>73</v>
      </c>
      <c r="AA44" s="345">
        <v>79</v>
      </c>
      <c r="AB44" s="345">
        <v>289</v>
      </c>
      <c r="AC44" s="345">
        <v>146</v>
      </c>
      <c r="AD44" s="345">
        <v>143</v>
      </c>
      <c r="AE44" s="572">
        <v>1123</v>
      </c>
      <c r="AF44" s="572">
        <v>575</v>
      </c>
      <c r="AG44" s="572">
        <v>548</v>
      </c>
      <c r="AH44" s="45"/>
      <c r="AI44" s="145" t="s">
        <v>158</v>
      </c>
      <c r="AJ44" s="268">
        <v>169</v>
      </c>
      <c r="AK44" s="268">
        <v>107</v>
      </c>
      <c r="AL44" s="268">
        <v>62</v>
      </c>
      <c r="AM44" s="268">
        <v>119</v>
      </c>
      <c r="AN44" s="191">
        <v>57</v>
      </c>
      <c r="AO44" s="268">
        <v>62</v>
      </c>
      <c r="AP44" s="268">
        <v>119</v>
      </c>
      <c r="AQ44" s="269">
        <v>50</v>
      </c>
      <c r="AR44" s="45">
        <v>69</v>
      </c>
      <c r="AS44" s="145">
        <v>258</v>
      </c>
      <c r="AT44" s="268">
        <v>119</v>
      </c>
      <c r="AU44" s="268">
        <v>139</v>
      </c>
      <c r="AV44" s="268">
        <v>665</v>
      </c>
      <c r="AW44" s="268">
        <v>333</v>
      </c>
      <c r="AX44" s="268">
        <v>332</v>
      </c>
      <c r="AY44" s="268"/>
      <c r="AZ44" s="105"/>
      <c r="BA44" s="269"/>
      <c r="BB44" s="49"/>
    </row>
    <row r="45" spans="1:54" ht="11.4" customHeight="1">
      <c r="A45" s="349" t="s">
        <v>168</v>
      </c>
      <c r="B45" s="571">
        <f t="shared" si="48"/>
        <v>1454</v>
      </c>
      <c r="C45" s="571">
        <f t="shared" si="49"/>
        <v>760</v>
      </c>
      <c r="D45" s="571">
        <f t="shared" si="50"/>
        <v>694</v>
      </c>
      <c r="E45" s="571">
        <f t="shared" si="51"/>
        <v>1287</v>
      </c>
      <c r="F45" s="571">
        <f t="shared" si="52"/>
        <v>640</v>
      </c>
      <c r="G45" s="571">
        <f t="shared" si="53"/>
        <v>647</v>
      </c>
      <c r="H45" s="571">
        <f t="shared" si="54"/>
        <v>939</v>
      </c>
      <c r="I45" s="571">
        <f t="shared" si="55"/>
        <v>466</v>
      </c>
      <c r="J45" s="571">
        <f t="shared" si="56"/>
        <v>473</v>
      </c>
      <c r="K45" s="571">
        <f t="shared" si="57"/>
        <v>1738</v>
      </c>
      <c r="L45" s="571">
        <f t="shared" si="58"/>
        <v>904</v>
      </c>
      <c r="M45" s="571">
        <f t="shared" si="59"/>
        <v>834</v>
      </c>
      <c r="N45" s="571">
        <f t="shared" si="60"/>
        <v>5418</v>
      </c>
      <c r="O45" s="571">
        <f t="shared" si="61"/>
        <v>2770</v>
      </c>
      <c r="P45" s="571">
        <f t="shared" si="62"/>
        <v>2648</v>
      </c>
      <c r="Q45" s="45"/>
      <c r="R45" s="349" t="s">
        <v>168</v>
      </c>
      <c r="S45" s="572">
        <v>867</v>
      </c>
      <c r="T45" s="572">
        <v>422</v>
      </c>
      <c r="U45" s="572">
        <v>445</v>
      </c>
      <c r="V45" s="572">
        <v>815</v>
      </c>
      <c r="W45" s="572">
        <v>417</v>
      </c>
      <c r="X45" s="572">
        <v>398</v>
      </c>
      <c r="Y45" s="345">
        <v>567</v>
      </c>
      <c r="Z45" s="345">
        <v>279</v>
      </c>
      <c r="AA45" s="345">
        <v>288</v>
      </c>
      <c r="AB45" s="345">
        <v>1155</v>
      </c>
      <c r="AC45" s="345">
        <v>624</v>
      </c>
      <c r="AD45" s="345">
        <v>531</v>
      </c>
      <c r="AE45" s="572">
        <v>3404</v>
      </c>
      <c r="AF45" s="572">
        <v>1742</v>
      </c>
      <c r="AG45" s="572">
        <v>1662</v>
      </c>
      <c r="AH45" s="45"/>
      <c r="AI45" s="271" t="s">
        <v>219</v>
      </c>
      <c r="AJ45" s="243">
        <v>587</v>
      </c>
      <c r="AK45" s="243">
        <v>338</v>
      </c>
      <c r="AL45" s="243">
        <v>249</v>
      </c>
      <c r="AM45" s="243">
        <v>472</v>
      </c>
      <c r="AN45" s="191">
        <v>223</v>
      </c>
      <c r="AO45" s="243">
        <v>249</v>
      </c>
      <c r="AP45" s="243">
        <v>372</v>
      </c>
      <c r="AQ45" s="269">
        <v>187</v>
      </c>
      <c r="AR45" s="45">
        <v>185</v>
      </c>
      <c r="AS45" s="271">
        <v>583</v>
      </c>
      <c r="AT45" s="55">
        <v>280</v>
      </c>
      <c r="AU45" s="55">
        <v>303</v>
      </c>
      <c r="AV45" s="55">
        <v>2014</v>
      </c>
      <c r="AW45" s="55">
        <v>1028</v>
      </c>
      <c r="AX45" s="243">
        <v>986</v>
      </c>
      <c r="AY45" s="55">
        <v>0</v>
      </c>
      <c r="AZ45" s="105">
        <f t="shared" si="63"/>
        <v>4611</v>
      </c>
      <c r="BA45" s="143">
        <v>98</v>
      </c>
      <c r="BB45" s="49"/>
    </row>
    <row r="46" spans="1:54" ht="11.4" customHeight="1">
      <c r="A46" s="349" t="s">
        <v>169</v>
      </c>
      <c r="B46" s="571">
        <f t="shared" si="48"/>
        <v>2980</v>
      </c>
      <c r="C46" s="571">
        <f t="shared" si="49"/>
        <v>1513</v>
      </c>
      <c r="D46" s="571">
        <f t="shared" si="50"/>
        <v>1467</v>
      </c>
      <c r="E46" s="571">
        <f t="shared" si="51"/>
        <v>2262</v>
      </c>
      <c r="F46" s="571">
        <f t="shared" si="52"/>
        <v>1068</v>
      </c>
      <c r="G46" s="571">
        <f t="shared" si="53"/>
        <v>1194</v>
      </c>
      <c r="H46" s="571">
        <f t="shared" si="54"/>
        <v>1936</v>
      </c>
      <c r="I46" s="571">
        <f t="shared" si="55"/>
        <v>905</v>
      </c>
      <c r="J46" s="571">
        <f t="shared" si="56"/>
        <v>1031</v>
      </c>
      <c r="K46" s="571">
        <f t="shared" si="57"/>
        <v>4013</v>
      </c>
      <c r="L46" s="571">
        <f t="shared" si="58"/>
        <v>1829</v>
      </c>
      <c r="M46" s="571">
        <f t="shared" si="59"/>
        <v>2184</v>
      </c>
      <c r="N46" s="571">
        <f t="shared" si="60"/>
        <v>11191</v>
      </c>
      <c r="O46" s="571">
        <f t="shared" si="61"/>
        <v>5315</v>
      </c>
      <c r="P46" s="571">
        <f t="shared" si="62"/>
        <v>5876</v>
      </c>
      <c r="Q46" s="45"/>
      <c r="R46" s="349" t="s">
        <v>169</v>
      </c>
      <c r="S46" s="572">
        <v>2527</v>
      </c>
      <c r="T46" s="572">
        <v>1247</v>
      </c>
      <c r="U46" s="572">
        <v>1280</v>
      </c>
      <c r="V46" s="572">
        <v>1898</v>
      </c>
      <c r="W46" s="572">
        <v>891</v>
      </c>
      <c r="X46" s="572">
        <v>1007</v>
      </c>
      <c r="Y46" s="345">
        <v>1533</v>
      </c>
      <c r="Z46" s="345">
        <v>711</v>
      </c>
      <c r="AA46" s="345">
        <v>822</v>
      </c>
      <c r="AB46" s="345">
        <v>3262</v>
      </c>
      <c r="AC46" s="345">
        <v>1502</v>
      </c>
      <c r="AD46" s="345">
        <v>1760</v>
      </c>
      <c r="AE46" s="572">
        <v>9220</v>
      </c>
      <c r="AF46" s="572">
        <v>4351</v>
      </c>
      <c r="AG46" s="572">
        <v>4869</v>
      </c>
      <c r="AH46" s="45"/>
      <c r="AI46" s="271" t="s">
        <v>220</v>
      </c>
      <c r="AJ46" s="243">
        <v>453</v>
      </c>
      <c r="AK46" s="243">
        <v>266</v>
      </c>
      <c r="AL46" s="243">
        <v>187</v>
      </c>
      <c r="AM46" s="243">
        <v>364</v>
      </c>
      <c r="AN46" s="191">
        <v>177</v>
      </c>
      <c r="AO46" s="243">
        <v>187</v>
      </c>
      <c r="AP46" s="243">
        <v>403</v>
      </c>
      <c r="AQ46" s="269">
        <v>194</v>
      </c>
      <c r="AR46" s="45">
        <v>209</v>
      </c>
      <c r="AS46" s="271">
        <v>751</v>
      </c>
      <c r="AT46" s="55">
        <v>327</v>
      </c>
      <c r="AU46" s="55">
        <v>424</v>
      </c>
      <c r="AV46" s="55">
        <v>1971</v>
      </c>
      <c r="AW46" s="55">
        <v>964</v>
      </c>
      <c r="AX46" s="243">
        <v>1007</v>
      </c>
      <c r="AY46" s="55">
        <v>0</v>
      </c>
      <c r="AZ46" s="105">
        <f t="shared" si="63"/>
        <v>4693</v>
      </c>
      <c r="BA46" s="143">
        <v>26</v>
      </c>
      <c r="BB46" s="49"/>
    </row>
    <row r="47" spans="1:54" ht="11.4" customHeight="1">
      <c r="A47" s="349" t="s">
        <v>170</v>
      </c>
      <c r="B47" s="571">
        <f t="shared" si="48"/>
        <v>430</v>
      </c>
      <c r="C47" s="571">
        <f t="shared" si="49"/>
        <v>243</v>
      </c>
      <c r="D47" s="571">
        <f t="shared" si="50"/>
        <v>187</v>
      </c>
      <c r="E47" s="571">
        <f t="shared" si="51"/>
        <v>299</v>
      </c>
      <c r="F47" s="571">
        <f t="shared" si="52"/>
        <v>172</v>
      </c>
      <c r="G47" s="571">
        <f t="shared" si="53"/>
        <v>127</v>
      </c>
      <c r="H47" s="571">
        <f t="shared" si="54"/>
        <v>188</v>
      </c>
      <c r="I47" s="571">
        <f t="shared" si="55"/>
        <v>116</v>
      </c>
      <c r="J47" s="571">
        <f t="shared" si="56"/>
        <v>72</v>
      </c>
      <c r="K47" s="571">
        <f t="shared" si="57"/>
        <v>329</v>
      </c>
      <c r="L47" s="571">
        <f t="shared" si="58"/>
        <v>176</v>
      </c>
      <c r="M47" s="571">
        <f t="shared" si="59"/>
        <v>153</v>
      </c>
      <c r="N47" s="571">
        <f t="shared" si="60"/>
        <v>1246</v>
      </c>
      <c r="O47" s="571">
        <f t="shared" si="61"/>
        <v>707</v>
      </c>
      <c r="P47" s="571">
        <f t="shared" si="62"/>
        <v>539</v>
      </c>
      <c r="Q47" s="45"/>
      <c r="R47" s="349" t="s">
        <v>170</v>
      </c>
      <c r="S47" s="572">
        <v>342</v>
      </c>
      <c r="T47" s="572">
        <v>184</v>
      </c>
      <c r="U47" s="572">
        <v>158</v>
      </c>
      <c r="V47" s="572">
        <v>223</v>
      </c>
      <c r="W47" s="572">
        <v>125</v>
      </c>
      <c r="X47" s="572">
        <v>98</v>
      </c>
      <c r="Y47" s="345">
        <v>138</v>
      </c>
      <c r="Z47" s="345">
        <v>84</v>
      </c>
      <c r="AA47" s="345">
        <v>54</v>
      </c>
      <c r="AB47" s="345">
        <v>291</v>
      </c>
      <c r="AC47" s="345">
        <v>154</v>
      </c>
      <c r="AD47" s="345">
        <v>137</v>
      </c>
      <c r="AE47" s="572">
        <v>994</v>
      </c>
      <c r="AF47" s="572">
        <v>547</v>
      </c>
      <c r="AG47" s="572">
        <v>447</v>
      </c>
      <c r="AH47" s="45"/>
      <c r="AI47" s="271" t="s">
        <v>28</v>
      </c>
      <c r="AJ47" s="243">
        <v>88</v>
      </c>
      <c r="AK47" s="243">
        <v>59</v>
      </c>
      <c r="AL47" s="243">
        <v>29</v>
      </c>
      <c r="AM47" s="243">
        <v>76</v>
      </c>
      <c r="AN47" s="191">
        <v>47</v>
      </c>
      <c r="AO47" s="243">
        <v>29</v>
      </c>
      <c r="AP47" s="243">
        <v>50</v>
      </c>
      <c r="AQ47" s="269">
        <v>32</v>
      </c>
      <c r="AR47" s="45">
        <v>18</v>
      </c>
      <c r="AS47" s="271">
        <v>38</v>
      </c>
      <c r="AT47" s="55">
        <v>22</v>
      </c>
      <c r="AU47" s="55">
        <v>16</v>
      </c>
      <c r="AV47" s="55">
        <v>252</v>
      </c>
      <c r="AW47" s="55">
        <v>160</v>
      </c>
      <c r="AX47" s="243">
        <v>92</v>
      </c>
      <c r="AY47" s="55">
        <v>3</v>
      </c>
      <c r="AZ47" s="105">
        <f t="shared" si="63"/>
        <v>545</v>
      </c>
      <c r="BA47" s="143">
        <v>48</v>
      </c>
      <c r="BB47" s="49"/>
    </row>
    <row r="48" spans="1:54" ht="11.4" customHeight="1">
      <c r="A48" s="349" t="s">
        <v>171</v>
      </c>
      <c r="B48" s="571">
        <f t="shared" si="48"/>
        <v>1285</v>
      </c>
      <c r="C48" s="571">
        <f t="shared" si="49"/>
        <v>700</v>
      </c>
      <c r="D48" s="571">
        <f t="shared" si="50"/>
        <v>585</v>
      </c>
      <c r="E48" s="571">
        <f t="shared" si="51"/>
        <v>886</v>
      </c>
      <c r="F48" s="571">
        <f t="shared" si="52"/>
        <v>452</v>
      </c>
      <c r="G48" s="571">
        <f t="shared" si="53"/>
        <v>434</v>
      </c>
      <c r="H48" s="571">
        <f t="shared" si="54"/>
        <v>855</v>
      </c>
      <c r="I48" s="571">
        <f t="shared" si="55"/>
        <v>390</v>
      </c>
      <c r="J48" s="571">
        <f t="shared" si="56"/>
        <v>465</v>
      </c>
      <c r="K48" s="571">
        <f t="shared" si="57"/>
        <v>1417</v>
      </c>
      <c r="L48" s="571">
        <f t="shared" si="58"/>
        <v>604</v>
      </c>
      <c r="M48" s="571">
        <f t="shared" si="59"/>
        <v>813</v>
      </c>
      <c r="N48" s="571">
        <f t="shared" si="60"/>
        <v>4443</v>
      </c>
      <c r="O48" s="571">
        <f t="shared" si="61"/>
        <v>2146</v>
      </c>
      <c r="P48" s="571">
        <f t="shared" si="62"/>
        <v>2297</v>
      </c>
      <c r="Q48" s="45"/>
      <c r="R48" s="349" t="s">
        <v>171</v>
      </c>
      <c r="S48" s="572">
        <v>936</v>
      </c>
      <c r="T48" s="572">
        <v>513</v>
      </c>
      <c r="U48" s="572">
        <v>423</v>
      </c>
      <c r="V48" s="572">
        <v>640</v>
      </c>
      <c r="W48" s="572">
        <v>331</v>
      </c>
      <c r="X48" s="572">
        <v>309</v>
      </c>
      <c r="Y48" s="345">
        <v>630</v>
      </c>
      <c r="Z48" s="345">
        <v>283</v>
      </c>
      <c r="AA48" s="345">
        <v>347</v>
      </c>
      <c r="AB48" s="345">
        <v>950</v>
      </c>
      <c r="AC48" s="345">
        <v>415</v>
      </c>
      <c r="AD48" s="345">
        <v>535</v>
      </c>
      <c r="AE48" s="572">
        <v>3156</v>
      </c>
      <c r="AF48" s="572">
        <v>1542</v>
      </c>
      <c r="AG48" s="572">
        <v>1614</v>
      </c>
      <c r="AH48" s="45"/>
      <c r="AI48" s="271" t="s">
        <v>221</v>
      </c>
      <c r="AJ48" s="243">
        <v>349</v>
      </c>
      <c r="AK48" s="243">
        <v>187</v>
      </c>
      <c r="AL48" s="243">
        <v>162</v>
      </c>
      <c r="AM48" s="243">
        <v>246</v>
      </c>
      <c r="AN48" s="191">
        <v>121</v>
      </c>
      <c r="AO48" s="243">
        <v>125</v>
      </c>
      <c r="AP48" s="243">
        <v>225</v>
      </c>
      <c r="AQ48" s="269">
        <v>107</v>
      </c>
      <c r="AR48" s="45">
        <v>118</v>
      </c>
      <c r="AS48" s="271">
        <v>467</v>
      </c>
      <c r="AT48" s="55">
        <v>189</v>
      </c>
      <c r="AU48" s="55">
        <v>278</v>
      </c>
      <c r="AV48" s="55">
        <v>1287</v>
      </c>
      <c r="AW48" s="55">
        <v>604</v>
      </c>
      <c r="AX48" s="243">
        <v>683</v>
      </c>
      <c r="AY48" s="55">
        <v>1</v>
      </c>
      <c r="AZ48" s="105">
        <f t="shared" si="63"/>
        <v>3042</v>
      </c>
      <c r="BA48" s="143">
        <v>15</v>
      </c>
      <c r="BB48" s="49"/>
    </row>
    <row r="49" spans="1:54" ht="11.4" customHeight="1">
      <c r="A49" s="349" t="s">
        <v>172</v>
      </c>
      <c r="B49" s="571">
        <f t="shared" si="48"/>
        <v>87</v>
      </c>
      <c r="C49" s="571">
        <f t="shared" si="49"/>
        <v>54</v>
      </c>
      <c r="D49" s="571">
        <f t="shared" si="50"/>
        <v>33</v>
      </c>
      <c r="E49" s="571">
        <f t="shared" si="51"/>
        <v>42</v>
      </c>
      <c r="F49" s="571">
        <f t="shared" si="52"/>
        <v>26</v>
      </c>
      <c r="G49" s="571">
        <f t="shared" si="53"/>
        <v>16</v>
      </c>
      <c r="H49" s="571">
        <f t="shared" si="54"/>
        <v>26</v>
      </c>
      <c r="I49" s="571">
        <f t="shared" si="55"/>
        <v>8</v>
      </c>
      <c r="J49" s="571">
        <f t="shared" si="56"/>
        <v>18</v>
      </c>
      <c r="K49" s="571">
        <f t="shared" si="57"/>
        <v>159</v>
      </c>
      <c r="L49" s="571">
        <f t="shared" si="58"/>
        <v>98</v>
      </c>
      <c r="M49" s="571">
        <f t="shared" si="59"/>
        <v>61</v>
      </c>
      <c r="N49" s="571">
        <f t="shared" si="60"/>
        <v>314</v>
      </c>
      <c r="O49" s="571">
        <f t="shared" si="61"/>
        <v>186</v>
      </c>
      <c r="P49" s="571">
        <f t="shared" si="62"/>
        <v>128</v>
      </c>
      <c r="Q49" s="45"/>
      <c r="R49" s="349" t="s">
        <v>172</v>
      </c>
      <c r="S49" s="572">
        <v>70</v>
      </c>
      <c r="T49" s="572">
        <v>41</v>
      </c>
      <c r="U49" s="572">
        <v>29</v>
      </c>
      <c r="V49" s="572">
        <v>32</v>
      </c>
      <c r="W49" s="572">
        <v>20</v>
      </c>
      <c r="X49" s="572">
        <v>12</v>
      </c>
      <c r="Y49" s="345">
        <v>20</v>
      </c>
      <c r="Z49" s="345">
        <v>7</v>
      </c>
      <c r="AA49" s="345">
        <v>13</v>
      </c>
      <c r="AB49" s="345">
        <v>151</v>
      </c>
      <c r="AC49" s="345">
        <v>93</v>
      </c>
      <c r="AD49" s="345">
        <v>58</v>
      </c>
      <c r="AE49" s="572">
        <v>273</v>
      </c>
      <c r="AF49" s="572">
        <v>161</v>
      </c>
      <c r="AG49" s="572">
        <v>112</v>
      </c>
      <c r="AH49" s="45"/>
      <c r="AI49" s="271" t="s">
        <v>222</v>
      </c>
      <c r="AJ49" s="243">
        <v>17</v>
      </c>
      <c r="AK49" s="243">
        <v>13</v>
      </c>
      <c r="AL49" s="243">
        <v>4</v>
      </c>
      <c r="AM49" s="243">
        <v>10</v>
      </c>
      <c r="AN49" s="191">
        <v>6</v>
      </c>
      <c r="AO49" s="243">
        <v>4</v>
      </c>
      <c r="AP49" s="243">
        <v>6</v>
      </c>
      <c r="AQ49" s="269">
        <v>1</v>
      </c>
      <c r="AR49" s="45">
        <v>5</v>
      </c>
      <c r="AS49" s="271">
        <v>8</v>
      </c>
      <c r="AT49" s="55">
        <v>5</v>
      </c>
      <c r="AU49" s="55">
        <v>3</v>
      </c>
      <c r="AV49" s="55">
        <v>41</v>
      </c>
      <c r="AW49" s="55">
        <v>25</v>
      </c>
      <c r="AX49" s="243">
        <v>16</v>
      </c>
      <c r="AY49" s="55">
        <v>5</v>
      </c>
      <c r="AZ49" s="105">
        <f t="shared" si="63"/>
        <v>95</v>
      </c>
      <c r="BA49" s="143">
        <v>165</v>
      </c>
      <c r="BB49" s="49"/>
    </row>
    <row r="50" spans="1:54" ht="11.4" customHeight="1">
      <c r="A50" s="349" t="s">
        <v>173</v>
      </c>
      <c r="B50" s="571">
        <f t="shared" si="48"/>
        <v>681</v>
      </c>
      <c r="C50" s="571">
        <f t="shared" si="49"/>
        <v>356</v>
      </c>
      <c r="D50" s="571">
        <f t="shared" si="50"/>
        <v>325</v>
      </c>
      <c r="E50" s="571">
        <f t="shared" si="51"/>
        <v>304</v>
      </c>
      <c r="F50" s="571">
        <f t="shared" si="52"/>
        <v>160</v>
      </c>
      <c r="G50" s="571">
        <f t="shared" si="53"/>
        <v>144</v>
      </c>
      <c r="H50" s="571">
        <f t="shared" si="54"/>
        <v>227</v>
      </c>
      <c r="I50" s="571">
        <f t="shared" si="55"/>
        <v>129</v>
      </c>
      <c r="J50" s="571">
        <f t="shared" si="56"/>
        <v>98</v>
      </c>
      <c r="K50" s="571">
        <f t="shared" si="57"/>
        <v>596</v>
      </c>
      <c r="L50" s="571">
        <f t="shared" si="58"/>
        <v>340</v>
      </c>
      <c r="M50" s="571">
        <f t="shared" si="59"/>
        <v>256</v>
      </c>
      <c r="N50" s="571">
        <f t="shared" si="60"/>
        <v>1808</v>
      </c>
      <c r="O50" s="571">
        <f t="shared" si="61"/>
        <v>985</v>
      </c>
      <c r="P50" s="571">
        <f t="shared" si="62"/>
        <v>823</v>
      </c>
      <c r="Q50" s="45"/>
      <c r="R50" s="349" t="s">
        <v>173</v>
      </c>
      <c r="S50" s="572">
        <v>561</v>
      </c>
      <c r="T50" s="572">
        <v>280</v>
      </c>
      <c r="U50" s="572">
        <v>281</v>
      </c>
      <c r="V50" s="572">
        <v>216</v>
      </c>
      <c r="W50" s="572">
        <v>116</v>
      </c>
      <c r="X50" s="572">
        <v>100</v>
      </c>
      <c r="Y50" s="345">
        <v>129</v>
      </c>
      <c r="Z50" s="345">
        <v>76</v>
      </c>
      <c r="AA50" s="345">
        <v>53</v>
      </c>
      <c r="AB50" s="345">
        <v>430</v>
      </c>
      <c r="AC50" s="345">
        <v>261</v>
      </c>
      <c r="AD50" s="345">
        <v>169</v>
      </c>
      <c r="AE50" s="572">
        <v>1336</v>
      </c>
      <c r="AF50" s="572">
        <v>733</v>
      </c>
      <c r="AG50" s="572">
        <v>603</v>
      </c>
      <c r="AH50" s="45"/>
      <c r="AI50" s="271" t="s">
        <v>223</v>
      </c>
      <c r="AJ50" s="243">
        <v>120</v>
      </c>
      <c r="AK50" s="243">
        <v>76</v>
      </c>
      <c r="AL50" s="243">
        <v>44</v>
      </c>
      <c r="AM50" s="243">
        <v>88</v>
      </c>
      <c r="AN50" s="191">
        <v>44</v>
      </c>
      <c r="AO50" s="69">
        <v>44</v>
      </c>
      <c r="AP50" s="243">
        <v>98</v>
      </c>
      <c r="AQ50" s="269">
        <v>53</v>
      </c>
      <c r="AR50" s="45">
        <v>45</v>
      </c>
      <c r="AS50" s="271">
        <v>166</v>
      </c>
      <c r="AT50" s="55">
        <v>79</v>
      </c>
      <c r="AU50" s="55">
        <v>87</v>
      </c>
      <c r="AV50" s="55">
        <v>472</v>
      </c>
      <c r="AW50" s="55">
        <v>252</v>
      </c>
      <c r="AX50" s="243">
        <v>220</v>
      </c>
      <c r="AY50" s="55">
        <v>8</v>
      </c>
      <c r="AZ50" s="105">
        <f t="shared" si="63"/>
        <v>1118</v>
      </c>
      <c r="BA50" s="143">
        <v>146</v>
      </c>
      <c r="BB50" s="49"/>
    </row>
    <row r="51" spans="1:54" ht="11.4" customHeight="1">
      <c r="A51" s="349" t="s">
        <v>174</v>
      </c>
      <c r="B51" s="571">
        <f t="shared" si="48"/>
        <v>2239</v>
      </c>
      <c r="C51" s="571">
        <f t="shared" si="49"/>
        <v>1222</v>
      </c>
      <c r="D51" s="571">
        <f t="shared" si="50"/>
        <v>1017</v>
      </c>
      <c r="E51" s="571">
        <f t="shared" si="51"/>
        <v>1444</v>
      </c>
      <c r="F51" s="571">
        <f t="shared" si="52"/>
        <v>845</v>
      </c>
      <c r="G51" s="571">
        <f t="shared" si="53"/>
        <v>599</v>
      </c>
      <c r="H51" s="571">
        <f t="shared" si="54"/>
        <v>1442</v>
      </c>
      <c r="I51" s="571">
        <f t="shared" si="55"/>
        <v>831</v>
      </c>
      <c r="J51" s="571">
        <f t="shared" si="56"/>
        <v>611</v>
      </c>
      <c r="K51" s="571">
        <f t="shared" si="57"/>
        <v>3819</v>
      </c>
      <c r="L51" s="571">
        <f t="shared" si="58"/>
        <v>2321</v>
      </c>
      <c r="M51" s="571">
        <f t="shared" si="59"/>
        <v>1498</v>
      </c>
      <c r="N51" s="571">
        <f t="shared" si="60"/>
        <v>8944</v>
      </c>
      <c r="O51" s="571">
        <f t="shared" si="61"/>
        <v>5219</v>
      </c>
      <c r="P51" s="571">
        <f t="shared" si="62"/>
        <v>3725</v>
      </c>
      <c r="Q51" s="45"/>
      <c r="R51" s="349" t="s">
        <v>174</v>
      </c>
      <c r="S51" s="572">
        <v>2038</v>
      </c>
      <c r="T51" s="572">
        <v>1120</v>
      </c>
      <c r="U51" s="572">
        <v>918</v>
      </c>
      <c r="V51" s="572">
        <v>1243</v>
      </c>
      <c r="W51" s="572">
        <v>725</v>
      </c>
      <c r="X51" s="572">
        <v>518</v>
      </c>
      <c r="Y51" s="345">
        <v>1212</v>
      </c>
      <c r="Z51" s="345">
        <v>709</v>
      </c>
      <c r="AA51" s="345">
        <v>503</v>
      </c>
      <c r="AB51" s="345">
        <v>2623</v>
      </c>
      <c r="AC51" s="345">
        <v>1643</v>
      </c>
      <c r="AD51" s="345">
        <v>980</v>
      </c>
      <c r="AE51" s="572">
        <v>7116</v>
      </c>
      <c r="AF51" s="572">
        <v>4197</v>
      </c>
      <c r="AG51" s="572">
        <v>2919</v>
      </c>
      <c r="AH51" s="45"/>
      <c r="AI51" s="271" t="s">
        <v>224</v>
      </c>
      <c r="AJ51" s="243">
        <v>201</v>
      </c>
      <c r="AK51" s="243">
        <v>102</v>
      </c>
      <c r="AL51" s="243">
        <v>99</v>
      </c>
      <c r="AM51" s="243">
        <v>201</v>
      </c>
      <c r="AN51" s="191">
        <v>120</v>
      </c>
      <c r="AO51" s="69">
        <v>81</v>
      </c>
      <c r="AP51" s="243">
        <v>230</v>
      </c>
      <c r="AQ51" s="269">
        <v>122</v>
      </c>
      <c r="AR51" s="45">
        <v>108</v>
      </c>
      <c r="AS51" s="271">
        <v>1196</v>
      </c>
      <c r="AT51" s="55">
        <v>678</v>
      </c>
      <c r="AU51" s="55">
        <v>518</v>
      </c>
      <c r="AV51" s="55">
        <v>1828</v>
      </c>
      <c r="AW51" s="55">
        <v>1022</v>
      </c>
      <c r="AX51" s="243">
        <v>806</v>
      </c>
      <c r="AY51" s="55">
        <v>0</v>
      </c>
      <c r="AZ51" s="105">
        <f t="shared" si="63"/>
        <v>4852</v>
      </c>
      <c r="BA51" s="143">
        <v>393</v>
      </c>
      <c r="BB51" s="49"/>
    </row>
    <row r="52" spans="1:54" ht="11.4" customHeight="1">
      <c r="A52" s="349" t="s">
        <v>175</v>
      </c>
      <c r="B52" s="571">
        <f t="shared" si="48"/>
        <v>2190</v>
      </c>
      <c r="C52" s="571">
        <f t="shared" si="49"/>
        <v>1271</v>
      </c>
      <c r="D52" s="571">
        <f t="shared" si="50"/>
        <v>919</v>
      </c>
      <c r="E52" s="571">
        <f t="shared" si="51"/>
        <v>1335</v>
      </c>
      <c r="F52" s="571">
        <f t="shared" si="52"/>
        <v>724</v>
      </c>
      <c r="G52" s="571">
        <f t="shared" si="53"/>
        <v>611</v>
      </c>
      <c r="H52" s="571">
        <f t="shared" si="54"/>
        <v>908</v>
      </c>
      <c r="I52" s="571">
        <f t="shared" si="55"/>
        <v>519</v>
      </c>
      <c r="J52" s="571">
        <f t="shared" si="56"/>
        <v>389</v>
      </c>
      <c r="K52" s="571">
        <f t="shared" si="57"/>
        <v>2735</v>
      </c>
      <c r="L52" s="571">
        <f t="shared" si="58"/>
        <v>1742</v>
      </c>
      <c r="M52" s="571">
        <f t="shared" si="59"/>
        <v>993</v>
      </c>
      <c r="N52" s="571">
        <f t="shared" si="60"/>
        <v>7168</v>
      </c>
      <c r="O52" s="571">
        <f t="shared" si="61"/>
        <v>4256</v>
      </c>
      <c r="P52" s="571">
        <f t="shared" si="62"/>
        <v>2912</v>
      </c>
      <c r="Q52" s="45"/>
      <c r="R52" s="349" t="s">
        <v>175</v>
      </c>
      <c r="S52" s="572">
        <v>1849</v>
      </c>
      <c r="T52" s="572">
        <v>1074</v>
      </c>
      <c r="U52" s="572">
        <v>775</v>
      </c>
      <c r="V52" s="572">
        <v>1028</v>
      </c>
      <c r="W52" s="572">
        <v>564</v>
      </c>
      <c r="X52" s="572">
        <v>464</v>
      </c>
      <c r="Y52" s="345">
        <v>673</v>
      </c>
      <c r="Z52" s="345">
        <v>397</v>
      </c>
      <c r="AA52" s="345">
        <v>276</v>
      </c>
      <c r="AB52" s="345">
        <v>1729</v>
      </c>
      <c r="AC52" s="345">
        <v>1174</v>
      </c>
      <c r="AD52" s="345">
        <v>555</v>
      </c>
      <c r="AE52" s="572">
        <v>5279</v>
      </c>
      <c r="AF52" s="572">
        <v>3209</v>
      </c>
      <c r="AG52" s="572">
        <v>2070</v>
      </c>
      <c r="AH52" s="45"/>
      <c r="AI52" s="271" t="s">
        <v>225</v>
      </c>
      <c r="AJ52" s="243">
        <v>341</v>
      </c>
      <c r="AK52" s="243">
        <v>197</v>
      </c>
      <c r="AL52" s="243">
        <v>144</v>
      </c>
      <c r="AM52" s="243">
        <v>307</v>
      </c>
      <c r="AN52" s="191">
        <v>160</v>
      </c>
      <c r="AO52" s="69">
        <v>147</v>
      </c>
      <c r="AP52" s="243">
        <v>235</v>
      </c>
      <c r="AQ52" s="269">
        <v>122</v>
      </c>
      <c r="AR52" s="45">
        <v>113</v>
      </c>
      <c r="AS52" s="271">
        <v>1006</v>
      </c>
      <c r="AT52" s="55">
        <v>568</v>
      </c>
      <c r="AU52" s="55">
        <v>438</v>
      </c>
      <c r="AV52" s="55">
        <v>1889</v>
      </c>
      <c r="AW52" s="55">
        <v>1047</v>
      </c>
      <c r="AX52" s="243">
        <v>842</v>
      </c>
      <c r="AY52" s="55">
        <v>1</v>
      </c>
      <c r="AZ52" s="105">
        <f t="shared" si="63"/>
        <v>4785</v>
      </c>
      <c r="BA52" s="143">
        <v>91</v>
      </c>
      <c r="BB52" s="49"/>
    </row>
    <row r="53" spans="1:54" ht="11.4" customHeight="1">
      <c r="A53" s="349" t="s">
        <v>176</v>
      </c>
      <c r="B53" s="571">
        <f t="shared" si="48"/>
        <v>1984</v>
      </c>
      <c r="C53" s="571">
        <f t="shared" si="49"/>
        <v>1166</v>
      </c>
      <c r="D53" s="571">
        <f t="shared" si="50"/>
        <v>818</v>
      </c>
      <c r="E53" s="571">
        <f t="shared" si="51"/>
        <v>1343</v>
      </c>
      <c r="F53" s="571">
        <f t="shared" si="52"/>
        <v>702</v>
      </c>
      <c r="G53" s="571">
        <f t="shared" si="53"/>
        <v>641</v>
      </c>
      <c r="H53" s="571">
        <f t="shared" si="54"/>
        <v>1379</v>
      </c>
      <c r="I53" s="571">
        <f t="shared" si="55"/>
        <v>707</v>
      </c>
      <c r="J53" s="571">
        <f t="shared" si="56"/>
        <v>672</v>
      </c>
      <c r="K53" s="571">
        <f t="shared" si="57"/>
        <v>3127</v>
      </c>
      <c r="L53" s="571">
        <f t="shared" si="58"/>
        <v>1400</v>
      </c>
      <c r="M53" s="571">
        <f t="shared" si="59"/>
        <v>1727</v>
      </c>
      <c r="N53" s="571">
        <f t="shared" si="60"/>
        <v>7833</v>
      </c>
      <c r="O53" s="571">
        <f t="shared" si="61"/>
        <v>3975</v>
      </c>
      <c r="P53" s="571">
        <f t="shared" si="62"/>
        <v>3858</v>
      </c>
      <c r="Q53" s="45"/>
      <c r="R53" s="349" t="s">
        <v>176</v>
      </c>
      <c r="S53" s="572">
        <v>1361</v>
      </c>
      <c r="T53" s="572">
        <v>732</v>
      </c>
      <c r="U53" s="572">
        <v>629</v>
      </c>
      <c r="V53" s="572">
        <v>955</v>
      </c>
      <c r="W53" s="572">
        <v>503</v>
      </c>
      <c r="X53" s="572">
        <v>452</v>
      </c>
      <c r="Y53" s="345">
        <v>918</v>
      </c>
      <c r="Z53" s="345">
        <v>462</v>
      </c>
      <c r="AA53" s="345">
        <v>456</v>
      </c>
      <c r="AB53" s="345">
        <v>1979</v>
      </c>
      <c r="AC53" s="345">
        <v>885</v>
      </c>
      <c r="AD53" s="345">
        <v>1094</v>
      </c>
      <c r="AE53" s="572">
        <v>5213</v>
      </c>
      <c r="AF53" s="572">
        <v>2582</v>
      </c>
      <c r="AG53" s="572">
        <v>2631</v>
      </c>
      <c r="AH53" s="45"/>
      <c r="AI53" s="145" t="s">
        <v>159</v>
      </c>
      <c r="AJ53" s="268">
        <v>623</v>
      </c>
      <c r="AK53" s="268">
        <v>434</v>
      </c>
      <c r="AL53" s="268">
        <v>189</v>
      </c>
      <c r="AM53" s="268">
        <v>388</v>
      </c>
      <c r="AN53" s="191">
        <v>199</v>
      </c>
      <c r="AO53" s="268">
        <v>189</v>
      </c>
      <c r="AP53" s="268">
        <v>461</v>
      </c>
      <c r="AQ53" s="269">
        <v>245</v>
      </c>
      <c r="AR53" s="45">
        <v>216</v>
      </c>
      <c r="AS53" s="145">
        <v>1148</v>
      </c>
      <c r="AT53" s="268">
        <v>515</v>
      </c>
      <c r="AU53" s="268">
        <v>633</v>
      </c>
      <c r="AV53" s="268">
        <v>2620</v>
      </c>
      <c r="AW53" s="268">
        <v>1393</v>
      </c>
      <c r="AX53" s="268">
        <v>1227</v>
      </c>
      <c r="AY53" s="268"/>
      <c r="AZ53" s="105"/>
      <c r="BA53" s="269"/>
      <c r="BB53" s="49"/>
    </row>
    <row r="54" spans="1:54" ht="11.4" customHeight="1">
      <c r="A54" s="145" t="s">
        <v>177</v>
      </c>
      <c r="B54" s="571">
        <f t="shared" si="48"/>
        <v>2428</v>
      </c>
      <c r="C54" s="571">
        <f t="shared" si="49"/>
        <v>1545</v>
      </c>
      <c r="D54" s="571">
        <f t="shared" si="50"/>
        <v>883</v>
      </c>
      <c r="E54" s="571">
        <f t="shared" si="51"/>
        <v>1583</v>
      </c>
      <c r="F54" s="571">
        <f t="shared" si="52"/>
        <v>857</v>
      </c>
      <c r="G54" s="571">
        <f t="shared" si="53"/>
        <v>726</v>
      </c>
      <c r="H54" s="571">
        <f t="shared" si="54"/>
        <v>2041</v>
      </c>
      <c r="I54" s="571">
        <f t="shared" si="55"/>
        <v>561</v>
      </c>
      <c r="J54" s="571">
        <f t="shared" si="56"/>
        <v>1480</v>
      </c>
      <c r="K54" s="571">
        <f t="shared" si="57"/>
        <v>3034</v>
      </c>
      <c r="L54" s="571">
        <f t="shared" si="58"/>
        <v>1814</v>
      </c>
      <c r="M54" s="571">
        <f t="shared" si="59"/>
        <v>1220</v>
      </c>
      <c r="N54" s="571">
        <f t="shared" si="60"/>
        <v>9086</v>
      </c>
      <c r="O54" s="571">
        <f t="shared" si="61"/>
        <v>4777</v>
      </c>
      <c r="P54" s="571">
        <f t="shared" si="62"/>
        <v>4309</v>
      </c>
      <c r="Q54" s="45"/>
      <c r="R54" s="145" t="s">
        <v>177</v>
      </c>
      <c r="S54" s="572">
        <v>2274</v>
      </c>
      <c r="T54" s="572">
        <v>1448</v>
      </c>
      <c r="U54" s="572">
        <v>826</v>
      </c>
      <c r="V54" s="572">
        <v>1443</v>
      </c>
      <c r="W54" s="572">
        <v>783</v>
      </c>
      <c r="X54" s="572">
        <v>660</v>
      </c>
      <c r="Y54" s="191">
        <v>1897</v>
      </c>
      <c r="Z54" s="191">
        <v>491</v>
      </c>
      <c r="AA54" s="191">
        <v>1406</v>
      </c>
      <c r="AB54" s="191">
        <v>2805</v>
      </c>
      <c r="AC54" s="191">
        <v>1688</v>
      </c>
      <c r="AD54" s="191">
        <v>1117</v>
      </c>
      <c r="AE54" s="572">
        <v>8419</v>
      </c>
      <c r="AF54" s="572">
        <v>4410</v>
      </c>
      <c r="AG54" s="572">
        <v>4009</v>
      </c>
      <c r="AH54" s="45"/>
      <c r="AI54" s="271" t="s">
        <v>29</v>
      </c>
      <c r="AJ54" s="243">
        <v>154</v>
      </c>
      <c r="AK54" s="243">
        <v>97</v>
      </c>
      <c r="AL54" s="243">
        <v>57</v>
      </c>
      <c r="AM54" s="243">
        <v>140</v>
      </c>
      <c r="AN54" s="191">
        <v>74</v>
      </c>
      <c r="AO54" s="243">
        <v>66</v>
      </c>
      <c r="AP54" s="243">
        <v>144</v>
      </c>
      <c r="AQ54" s="269">
        <v>70</v>
      </c>
      <c r="AR54" s="45">
        <v>74</v>
      </c>
      <c r="AS54" s="271">
        <v>229</v>
      </c>
      <c r="AT54" s="55">
        <v>126</v>
      </c>
      <c r="AU54" s="55">
        <v>103</v>
      </c>
      <c r="AV54" s="55">
        <v>667</v>
      </c>
      <c r="AW54" s="55">
        <v>367</v>
      </c>
      <c r="AX54" s="243">
        <v>300</v>
      </c>
      <c r="AY54" s="55">
        <v>0</v>
      </c>
      <c r="AZ54" s="105">
        <f t="shared" si="63"/>
        <v>1563</v>
      </c>
      <c r="BA54" s="143">
        <v>57</v>
      </c>
      <c r="BB54" s="49"/>
    </row>
    <row r="55" spans="1:54" ht="11.4" customHeight="1" thickBot="1">
      <c r="A55" s="190" t="s">
        <v>9</v>
      </c>
      <c r="B55" s="571">
        <f t="shared" si="48"/>
        <v>38591</v>
      </c>
      <c r="C55" s="571">
        <f t="shared" si="49"/>
        <v>21318</v>
      </c>
      <c r="D55" s="571">
        <f t="shared" si="50"/>
        <v>17273</v>
      </c>
      <c r="E55" s="571">
        <f t="shared" si="51"/>
        <v>24283</v>
      </c>
      <c r="F55" s="571">
        <f t="shared" si="52"/>
        <v>12724</v>
      </c>
      <c r="G55" s="571">
        <f t="shared" si="53"/>
        <v>11559</v>
      </c>
      <c r="H55" s="571">
        <f t="shared" si="54"/>
        <v>22431</v>
      </c>
      <c r="I55" s="571">
        <f t="shared" si="55"/>
        <v>11032</v>
      </c>
      <c r="J55" s="571">
        <f t="shared" si="56"/>
        <v>11399</v>
      </c>
      <c r="K55" s="571">
        <f t="shared" si="57"/>
        <v>49456</v>
      </c>
      <c r="L55" s="571">
        <f t="shared" si="58"/>
        <v>25792</v>
      </c>
      <c r="M55" s="571">
        <f t="shared" si="59"/>
        <v>23664</v>
      </c>
      <c r="N55" s="571">
        <f t="shared" si="60"/>
        <v>134761</v>
      </c>
      <c r="O55" s="571">
        <f t="shared" si="61"/>
        <v>70866</v>
      </c>
      <c r="P55" s="571">
        <f t="shared" si="62"/>
        <v>63895</v>
      </c>
      <c r="Q55" s="45"/>
      <c r="R55" s="190" t="s">
        <v>9</v>
      </c>
      <c r="S55" s="572">
        <v>31486</v>
      </c>
      <c r="T55" s="572">
        <v>16947</v>
      </c>
      <c r="U55" s="572">
        <v>14539</v>
      </c>
      <c r="V55" s="572">
        <v>18725</v>
      </c>
      <c r="W55" s="572">
        <v>9823</v>
      </c>
      <c r="X55" s="572">
        <v>8902</v>
      </c>
      <c r="Y55" s="258">
        <v>17255</v>
      </c>
      <c r="Z55" s="258">
        <v>8426</v>
      </c>
      <c r="AA55" s="258">
        <v>8829</v>
      </c>
      <c r="AB55" s="258">
        <v>35458</v>
      </c>
      <c r="AC55" s="258">
        <v>18903</v>
      </c>
      <c r="AD55" s="258">
        <v>16555</v>
      </c>
      <c r="AE55" s="572">
        <v>102924</v>
      </c>
      <c r="AF55" s="572">
        <v>54099</v>
      </c>
      <c r="AG55" s="572">
        <v>48825</v>
      </c>
      <c r="AH55" s="45"/>
      <c r="AI55" s="271" t="s">
        <v>226</v>
      </c>
      <c r="AJ55" s="243">
        <v>7105</v>
      </c>
      <c r="AK55" s="243">
        <v>4371</v>
      </c>
      <c r="AL55" s="243">
        <v>2734</v>
      </c>
      <c r="AM55" s="243">
        <v>5558</v>
      </c>
      <c r="AN55" s="191">
        <v>2901</v>
      </c>
      <c r="AO55" s="243">
        <v>2657</v>
      </c>
      <c r="AP55" s="243">
        <v>5176</v>
      </c>
      <c r="AQ55" s="269">
        <v>2606</v>
      </c>
      <c r="AR55" s="45">
        <v>2570</v>
      </c>
      <c r="AS55" s="271">
        <v>13998</v>
      </c>
      <c r="AT55" s="55">
        <v>6889</v>
      </c>
      <c r="AU55" s="55">
        <v>7109</v>
      </c>
      <c r="AV55" s="55">
        <v>31837</v>
      </c>
      <c r="AW55" s="55">
        <v>16767</v>
      </c>
      <c r="AX55" s="243">
        <v>15070</v>
      </c>
      <c r="AY55" s="55">
        <v>0</v>
      </c>
      <c r="AZ55" s="105">
        <f t="shared" si="63"/>
        <v>77672</v>
      </c>
      <c r="BA55" s="143">
        <v>25</v>
      </c>
      <c r="BB55" s="49"/>
    </row>
    <row r="56" spans="1:54" ht="11.25" customHeight="1">
      <c r="A56" s="270"/>
      <c r="B56" s="94"/>
      <c r="C56" s="94"/>
      <c r="D56" s="107"/>
      <c r="E56" s="94"/>
      <c r="F56" s="94"/>
      <c r="G56" s="107"/>
      <c r="H56" s="94"/>
      <c r="I56" s="94"/>
      <c r="J56" s="107"/>
      <c r="K56" s="94"/>
      <c r="L56" s="94"/>
      <c r="M56" s="107"/>
      <c r="N56" s="345"/>
      <c r="O56" s="565"/>
      <c r="P56" s="346"/>
      <c r="Q56" s="45"/>
      <c r="R56" s="270"/>
      <c r="S56" s="572">
        <v>0</v>
      </c>
      <c r="T56" s="572">
        <v>0</v>
      </c>
      <c r="U56" s="572">
        <v>0</v>
      </c>
      <c r="V56" s="572">
        <v>0</v>
      </c>
      <c r="W56" s="572">
        <v>0</v>
      </c>
      <c r="X56" s="572">
        <v>0</v>
      </c>
      <c r="Y56" s="572"/>
      <c r="Z56" s="572"/>
      <c r="AA56" s="572"/>
      <c r="AB56" s="572"/>
      <c r="AC56" s="572"/>
      <c r="AD56" s="572"/>
      <c r="AE56" s="572"/>
      <c r="AF56" s="572"/>
      <c r="AG56" s="572"/>
      <c r="AH56" s="45"/>
      <c r="AI56" s="271"/>
      <c r="AJ56" s="243"/>
      <c r="AK56" s="243"/>
      <c r="AL56" s="243"/>
      <c r="AM56" s="243"/>
      <c r="AN56" s="191"/>
      <c r="AO56" s="243"/>
      <c r="AP56" s="243"/>
      <c r="AQ56" s="269"/>
      <c r="AR56" s="45"/>
      <c r="AS56" s="271"/>
      <c r="AT56" s="55"/>
      <c r="AU56" s="55"/>
      <c r="AV56" s="55"/>
      <c r="AW56" s="55"/>
      <c r="AX56" s="243"/>
      <c r="AY56" s="55"/>
      <c r="AZ56" s="105"/>
      <c r="BA56" s="143"/>
      <c r="BB56" s="49"/>
    </row>
    <row r="57" spans="1:54" ht="11.25" customHeight="1">
      <c r="A57" s="270"/>
      <c r="B57" s="94"/>
      <c r="C57" s="94"/>
      <c r="D57" s="107"/>
      <c r="E57" s="94"/>
      <c r="F57" s="94"/>
      <c r="G57" s="107"/>
      <c r="H57" s="94"/>
      <c r="I57" s="94"/>
      <c r="J57" s="107"/>
      <c r="K57" s="94"/>
      <c r="L57" s="94"/>
      <c r="M57" s="107"/>
      <c r="N57" s="345"/>
      <c r="O57" s="565"/>
      <c r="P57" s="346"/>
      <c r="Q57" s="45"/>
      <c r="R57" s="270"/>
      <c r="S57" s="94"/>
      <c r="T57" s="94"/>
      <c r="U57" s="107"/>
      <c r="V57" s="94"/>
      <c r="W57" s="94"/>
      <c r="X57" s="107"/>
      <c r="Y57" s="94"/>
      <c r="Z57" s="94"/>
      <c r="AA57" s="107"/>
      <c r="AB57" s="94"/>
      <c r="AC57" s="94"/>
      <c r="AD57" s="107"/>
      <c r="AE57" s="345"/>
      <c r="AF57" s="565"/>
      <c r="AG57" s="346"/>
      <c r="AH57" s="45"/>
      <c r="AI57" s="271"/>
      <c r="AJ57" s="243"/>
      <c r="AK57" s="243"/>
      <c r="AL57" s="243"/>
      <c r="AM57" s="243"/>
      <c r="AN57" s="191"/>
      <c r="AO57" s="243"/>
      <c r="AP57" s="243"/>
      <c r="AQ57" s="269"/>
      <c r="AR57" s="45"/>
      <c r="AS57" s="271"/>
      <c r="AT57" s="55"/>
      <c r="AU57" s="55"/>
      <c r="AV57" s="55"/>
      <c r="AW57" s="55"/>
      <c r="AX57" s="243"/>
      <c r="AY57" s="55"/>
      <c r="AZ57" s="105"/>
      <c r="BA57" s="143"/>
      <c r="BB57" s="49"/>
    </row>
    <row r="58" spans="1:54" ht="11.25" customHeight="1">
      <c r="A58" s="270"/>
      <c r="B58" s="94"/>
      <c r="C58" s="94"/>
      <c r="D58" s="107"/>
      <c r="E58" s="94"/>
      <c r="F58" s="94"/>
      <c r="G58" s="107"/>
      <c r="H58" s="94"/>
      <c r="I58" s="94"/>
      <c r="J58" s="107"/>
      <c r="K58" s="94"/>
      <c r="L58" s="94"/>
      <c r="M58" s="107"/>
      <c r="N58" s="345"/>
      <c r="O58" s="565"/>
      <c r="P58" s="346"/>
      <c r="Q58" s="45"/>
      <c r="R58" s="270"/>
      <c r="S58" s="94"/>
      <c r="T58" s="94"/>
      <c r="U58" s="107"/>
      <c r="V58" s="94"/>
      <c r="W58" s="94"/>
      <c r="X58" s="107"/>
      <c r="Y58" s="94"/>
      <c r="Z58" s="94"/>
      <c r="AA58" s="107"/>
      <c r="AB58" s="94"/>
      <c r="AC58" s="94"/>
      <c r="AD58" s="107"/>
      <c r="AE58" s="345"/>
      <c r="AF58" s="565"/>
      <c r="AG58" s="346"/>
      <c r="AH58" s="45"/>
      <c r="AI58" s="271"/>
      <c r="AJ58" s="243"/>
      <c r="AK58" s="243"/>
      <c r="AL58" s="243"/>
      <c r="AM58" s="243"/>
      <c r="AN58" s="191"/>
      <c r="AO58" s="243"/>
      <c r="AP58" s="243"/>
      <c r="AQ58" s="269"/>
      <c r="AR58" s="45"/>
      <c r="AS58" s="271"/>
      <c r="AT58" s="55"/>
      <c r="AU58" s="55"/>
      <c r="AV58" s="55"/>
      <c r="AW58" s="55"/>
      <c r="AX58" s="243"/>
      <c r="AY58" s="55"/>
      <c r="AZ58" s="105"/>
      <c r="BA58" s="143"/>
      <c r="BB58" s="49"/>
    </row>
    <row r="59" spans="1:54" ht="11.25" customHeight="1">
      <c r="A59" s="270"/>
      <c r="B59" s="94"/>
      <c r="C59" s="94"/>
      <c r="D59" s="107"/>
      <c r="E59" s="94"/>
      <c r="F59" s="94"/>
      <c r="G59" s="107"/>
      <c r="H59" s="94"/>
      <c r="I59" s="94"/>
      <c r="J59" s="107"/>
      <c r="K59" s="94"/>
      <c r="L59" s="94"/>
      <c r="M59" s="107"/>
      <c r="N59" s="345"/>
      <c r="O59" s="565"/>
      <c r="P59" s="346"/>
      <c r="Q59" s="45"/>
      <c r="R59" s="270"/>
      <c r="S59" s="94"/>
      <c r="T59" s="94"/>
      <c r="U59" s="107"/>
      <c r="V59" s="94"/>
      <c r="W59" s="94"/>
      <c r="X59" s="107"/>
      <c r="Y59" s="94"/>
      <c r="Z59" s="94"/>
      <c r="AA59" s="107"/>
      <c r="AB59" s="94"/>
      <c r="AC59" s="94"/>
      <c r="AD59" s="107"/>
      <c r="AE59" s="345"/>
      <c r="AF59" s="565"/>
      <c r="AG59" s="346"/>
      <c r="AH59" s="45"/>
      <c r="AI59" s="271"/>
      <c r="AJ59" s="243"/>
      <c r="AK59" s="243"/>
      <c r="AL59" s="243"/>
      <c r="AM59" s="243"/>
      <c r="AN59" s="191"/>
      <c r="AO59" s="243"/>
      <c r="AP59" s="243"/>
      <c r="AQ59" s="269"/>
      <c r="AR59" s="45"/>
      <c r="AS59" s="271"/>
      <c r="AT59" s="55"/>
      <c r="AU59" s="55"/>
      <c r="AV59" s="55"/>
      <c r="AW59" s="55"/>
      <c r="AX59" s="243"/>
      <c r="AY59" s="55"/>
      <c r="AZ59" s="105"/>
      <c r="BA59" s="143"/>
      <c r="BB59" s="49"/>
    </row>
    <row r="60" spans="1:54" ht="11.25" customHeight="1">
      <c r="A60" s="145"/>
      <c r="B60" s="94"/>
      <c r="C60" s="94"/>
      <c r="D60" s="243"/>
      <c r="E60" s="94"/>
      <c r="F60" s="94"/>
      <c r="G60" s="243"/>
      <c r="H60" s="94"/>
      <c r="I60" s="94"/>
      <c r="J60" s="243"/>
      <c r="K60" s="94"/>
      <c r="L60" s="94"/>
      <c r="M60" s="243"/>
      <c r="N60" s="345"/>
      <c r="O60" s="565"/>
      <c r="P60" s="346"/>
      <c r="Q60" s="45"/>
      <c r="R60" s="145"/>
      <c r="S60" s="94"/>
      <c r="T60" s="94"/>
      <c r="U60" s="243"/>
      <c r="V60" s="94"/>
      <c r="W60" s="94"/>
      <c r="X60" s="243"/>
      <c r="Y60" s="94"/>
      <c r="Z60" s="94"/>
      <c r="AA60" s="243"/>
      <c r="AB60" s="94"/>
      <c r="AC60" s="94"/>
      <c r="AD60" s="243"/>
      <c r="AE60" s="345"/>
      <c r="AF60" s="565"/>
      <c r="AG60" s="346"/>
      <c r="AH60" s="45"/>
      <c r="AI60" s="145"/>
      <c r="AJ60" s="268"/>
      <c r="AK60" s="268"/>
      <c r="AL60" s="268"/>
      <c r="AM60" s="268"/>
      <c r="AN60" s="191"/>
      <c r="AO60" s="268"/>
      <c r="AP60" s="268"/>
      <c r="AQ60" s="269"/>
      <c r="AR60" s="45"/>
      <c r="AS60" s="145"/>
      <c r="AT60" s="268"/>
      <c r="AU60" s="268"/>
      <c r="AV60" s="268"/>
      <c r="AW60" s="268"/>
      <c r="AX60" s="268"/>
      <c r="AY60" s="268"/>
      <c r="AZ60" s="105"/>
      <c r="BA60" s="269"/>
      <c r="BB60" s="49"/>
    </row>
    <row r="61" spans="1:54" ht="11.25" customHeight="1">
      <c r="A61" s="270"/>
      <c r="B61" s="94"/>
      <c r="C61" s="94"/>
      <c r="D61" s="107"/>
      <c r="E61" s="94"/>
      <c r="F61" s="94"/>
      <c r="G61" s="107"/>
      <c r="H61" s="94"/>
      <c r="I61" s="94"/>
      <c r="J61" s="107"/>
      <c r="K61" s="94"/>
      <c r="L61" s="94"/>
      <c r="M61" s="107"/>
      <c r="N61" s="345"/>
      <c r="O61" s="565"/>
      <c r="P61" s="346"/>
      <c r="Q61" s="45"/>
      <c r="R61" s="270"/>
      <c r="S61" s="94"/>
      <c r="T61" s="94"/>
      <c r="U61" s="107"/>
      <c r="V61" s="94"/>
      <c r="W61" s="94"/>
      <c r="X61" s="107"/>
      <c r="Y61" s="94"/>
      <c r="Z61" s="94"/>
      <c r="AA61" s="107"/>
      <c r="AB61" s="94"/>
      <c r="AC61" s="94"/>
      <c r="AD61" s="107"/>
      <c r="AE61" s="345"/>
      <c r="AF61" s="565"/>
      <c r="AG61" s="346"/>
      <c r="AH61" s="45"/>
      <c r="AI61" s="271"/>
      <c r="AJ61" s="243"/>
      <c r="AK61" s="243"/>
      <c r="AL61" s="243"/>
      <c r="AM61" s="243"/>
      <c r="AN61" s="191"/>
      <c r="AO61" s="243"/>
      <c r="AP61" s="243"/>
      <c r="AQ61" s="269"/>
      <c r="AR61" s="45"/>
      <c r="AS61" s="271"/>
      <c r="AT61" s="55"/>
      <c r="AU61" s="55"/>
      <c r="AV61" s="55"/>
      <c r="AW61" s="55"/>
      <c r="AX61" s="243"/>
      <c r="AY61" s="55"/>
      <c r="AZ61" s="105"/>
      <c r="BA61" s="143"/>
      <c r="BB61" s="49"/>
    </row>
    <row r="62" spans="1:54" ht="11.25" customHeight="1">
      <c r="A62" s="270"/>
      <c r="B62" s="94"/>
      <c r="C62" s="94"/>
      <c r="D62" s="107"/>
      <c r="E62" s="94"/>
      <c r="F62" s="94"/>
      <c r="G62" s="107"/>
      <c r="H62" s="94"/>
      <c r="I62" s="94"/>
      <c r="J62" s="107"/>
      <c r="K62" s="94"/>
      <c r="L62" s="94"/>
      <c r="M62" s="107"/>
      <c r="N62" s="345"/>
      <c r="O62" s="565"/>
      <c r="P62" s="346"/>
      <c r="Q62" s="45"/>
      <c r="R62" s="270"/>
      <c r="S62" s="94"/>
      <c r="T62" s="94"/>
      <c r="U62" s="107"/>
      <c r="V62" s="94"/>
      <c r="W62" s="94"/>
      <c r="X62" s="107"/>
      <c r="Y62" s="94"/>
      <c r="Z62" s="94"/>
      <c r="AA62" s="107"/>
      <c r="AB62" s="94"/>
      <c r="AC62" s="94"/>
      <c r="AD62" s="107"/>
      <c r="AE62" s="345"/>
      <c r="AF62" s="565"/>
      <c r="AG62" s="346"/>
      <c r="AH62" s="45"/>
      <c r="AI62" s="271"/>
      <c r="AJ62" s="243"/>
      <c r="AK62" s="243"/>
      <c r="AL62" s="243"/>
      <c r="AM62" s="243"/>
      <c r="AN62" s="191"/>
      <c r="AO62" s="243"/>
      <c r="AP62" s="243"/>
      <c r="AQ62" s="269"/>
      <c r="AR62" s="45"/>
      <c r="AS62" s="271"/>
      <c r="AT62" s="55"/>
      <c r="AU62" s="55"/>
      <c r="AV62" s="55"/>
      <c r="AW62" s="55"/>
      <c r="AX62" s="243"/>
      <c r="AY62" s="55"/>
      <c r="AZ62" s="105"/>
      <c r="BA62" s="143"/>
      <c r="BB62" s="49"/>
    </row>
    <row r="63" spans="1:54" ht="11.25" customHeight="1">
      <c r="A63" s="270"/>
      <c r="B63" s="94"/>
      <c r="C63" s="94"/>
      <c r="D63" s="107"/>
      <c r="E63" s="94"/>
      <c r="F63" s="94"/>
      <c r="G63" s="107"/>
      <c r="H63" s="94"/>
      <c r="I63" s="94"/>
      <c r="J63" s="107"/>
      <c r="K63" s="94"/>
      <c r="L63" s="94"/>
      <c r="M63" s="107"/>
      <c r="N63" s="345"/>
      <c r="O63" s="565"/>
      <c r="P63" s="346"/>
      <c r="Q63" s="45"/>
      <c r="R63" s="270"/>
      <c r="S63" s="94"/>
      <c r="T63" s="94"/>
      <c r="U63" s="107"/>
      <c r="V63" s="94"/>
      <c r="W63" s="94"/>
      <c r="X63" s="107"/>
      <c r="Y63" s="94"/>
      <c r="Z63" s="94"/>
      <c r="AA63" s="107"/>
      <c r="AB63" s="94"/>
      <c r="AC63" s="94"/>
      <c r="AD63" s="107"/>
      <c r="AE63" s="345"/>
      <c r="AF63" s="565"/>
      <c r="AG63" s="346"/>
      <c r="AH63" s="45"/>
      <c r="AI63" s="271"/>
      <c r="AJ63" s="243"/>
      <c r="AK63" s="243"/>
      <c r="AL63" s="243"/>
      <c r="AM63" s="243"/>
      <c r="AN63" s="191"/>
      <c r="AO63" s="243"/>
      <c r="AP63" s="243"/>
      <c r="AQ63" s="269"/>
      <c r="AR63" s="45"/>
      <c r="AS63" s="271"/>
      <c r="AT63" s="55"/>
      <c r="AU63" s="55"/>
      <c r="AV63" s="55"/>
      <c r="AW63" s="55"/>
      <c r="AX63" s="243"/>
      <c r="AY63" s="55"/>
      <c r="AZ63" s="105"/>
      <c r="BA63" s="143"/>
      <c r="BB63" s="49"/>
    </row>
    <row r="64" spans="1:54" ht="11.25" customHeight="1" thickBot="1">
      <c r="A64" s="273"/>
      <c r="B64" s="168"/>
      <c r="C64" s="168"/>
      <c r="D64" s="274"/>
      <c r="E64" s="168"/>
      <c r="F64" s="168"/>
      <c r="G64" s="274"/>
      <c r="H64" s="168"/>
      <c r="I64" s="168"/>
      <c r="J64" s="274"/>
      <c r="K64" s="168"/>
      <c r="L64" s="168"/>
      <c r="M64" s="274"/>
      <c r="N64" s="275"/>
      <c r="O64" s="567"/>
      <c r="P64" s="276"/>
      <c r="Q64" s="45"/>
      <c r="R64" s="273"/>
      <c r="S64" s="168"/>
      <c r="T64" s="168"/>
      <c r="U64" s="274"/>
      <c r="V64" s="168"/>
      <c r="W64" s="168"/>
      <c r="X64" s="274"/>
      <c r="Y64" s="168"/>
      <c r="Z64" s="168"/>
      <c r="AA64" s="274"/>
      <c r="AB64" s="168"/>
      <c r="AC64" s="168"/>
      <c r="AD64" s="274"/>
      <c r="AE64" s="345"/>
      <c r="AF64" s="565"/>
      <c r="AG64" s="346"/>
      <c r="AH64" s="45"/>
      <c r="AI64" s="277"/>
      <c r="AJ64" s="278"/>
      <c r="AK64" s="278"/>
      <c r="AL64" s="278"/>
      <c r="AM64" s="278"/>
      <c r="AN64" s="168"/>
      <c r="AO64" s="278"/>
      <c r="AP64" s="278"/>
      <c r="AQ64" s="351"/>
      <c r="AR64" s="45"/>
      <c r="AS64" s="277"/>
      <c r="AT64" s="149"/>
      <c r="AU64" s="149"/>
      <c r="AV64" s="149"/>
      <c r="AW64" s="149"/>
      <c r="AX64" s="278"/>
      <c r="AY64" s="149"/>
      <c r="AZ64" s="352"/>
      <c r="BA64" s="150"/>
      <c r="BB64" s="49"/>
    </row>
    <row r="65" spans="1:54" ht="11.25" customHeight="1">
      <c r="A65" s="512"/>
      <c r="B65" s="478"/>
      <c r="C65" s="478"/>
      <c r="D65" s="478"/>
      <c r="E65" s="478"/>
      <c r="F65" s="478"/>
      <c r="G65" s="478"/>
      <c r="H65" s="478"/>
      <c r="I65" s="478"/>
      <c r="J65" s="478"/>
      <c r="K65" s="478"/>
      <c r="L65" s="478"/>
      <c r="M65" s="478"/>
      <c r="N65" s="478"/>
      <c r="O65" s="478"/>
      <c r="P65" s="478"/>
      <c r="Q65" s="41"/>
      <c r="R65" s="478"/>
      <c r="S65" s="478"/>
      <c r="T65" s="478"/>
      <c r="U65" s="478"/>
      <c r="V65" s="478"/>
      <c r="W65" s="478"/>
      <c r="X65" s="478"/>
      <c r="Y65" s="478"/>
      <c r="Z65" s="478"/>
      <c r="AA65" s="478"/>
      <c r="AB65" s="478"/>
      <c r="AC65" s="478"/>
      <c r="AD65" s="478"/>
      <c r="AE65" s="478"/>
      <c r="AF65" s="478"/>
      <c r="AG65" s="478"/>
      <c r="AH65" s="41"/>
      <c r="AI65" s="478"/>
      <c r="AJ65" s="478"/>
      <c r="AK65" s="478"/>
      <c r="AL65" s="478"/>
      <c r="AM65" s="478"/>
      <c r="AN65" s="478"/>
      <c r="AO65" s="478"/>
      <c r="AP65" s="478"/>
      <c r="AQ65" s="478"/>
      <c r="AR65" s="41"/>
      <c r="AS65" s="478"/>
      <c r="AT65" s="478"/>
      <c r="AU65" s="478"/>
      <c r="AV65" s="478"/>
      <c r="AW65" s="478"/>
      <c r="AX65" s="478"/>
      <c r="AY65" s="478"/>
      <c r="AZ65" s="478"/>
      <c r="BA65" s="45"/>
      <c r="BB65" s="49"/>
    </row>
    <row r="66" spans="1:54" ht="11.25" customHeight="1" thickBot="1">
      <c r="A66" s="511"/>
      <c r="B66" s="487"/>
      <c r="C66" s="487"/>
      <c r="D66" s="487"/>
      <c r="E66" s="487"/>
      <c r="F66" s="487"/>
      <c r="G66" s="487"/>
      <c r="H66" s="487"/>
      <c r="I66" s="487"/>
      <c r="J66" s="487"/>
      <c r="K66" s="487"/>
      <c r="L66" s="487"/>
      <c r="M66" s="487"/>
      <c r="N66" s="487"/>
      <c r="O66" s="427"/>
      <c r="P66" s="30"/>
      <c r="Q66" s="41"/>
      <c r="R66" s="487"/>
      <c r="S66" s="487"/>
      <c r="T66" s="487"/>
      <c r="U66" s="487"/>
      <c r="V66" s="487"/>
      <c r="W66" s="487"/>
      <c r="X66" s="487"/>
      <c r="Y66" s="487"/>
      <c r="Z66" s="487"/>
      <c r="AA66" s="487"/>
      <c r="AB66" s="487"/>
      <c r="AC66" s="487"/>
      <c r="AD66" s="487"/>
      <c r="AE66" s="487"/>
      <c r="AF66" s="487"/>
      <c r="AG66" s="487"/>
      <c r="AH66" s="41"/>
      <c r="AI66" s="487"/>
      <c r="AJ66" s="487"/>
      <c r="AK66" s="487"/>
      <c r="AL66" s="487"/>
      <c r="AM66" s="487"/>
      <c r="AN66" s="487"/>
      <c r="AO66" s="487"/>
      <c r="AP66" s="487"/>
      <c r="AQ66" s="487"/>
      <c r="AR66" s="41"/>
      <c r="AS66" s="487"/>
      <c r="AT66" s="487"/>
      <c r="AU66" s="487"/>
      <c r="AV66" s="487"/>
      <c r="AW66" s="487"/>
      <c r="AX66" s="487"/>
      <c r="AY66" s="487"/>
      <c r="AZ66" s="487"/>
      <c r="BA66" s="45"/>
      <c r="BB66" s="49"/>
    </row>
    <row r="67" spans="1:54" ht="16.5" customHeight="1">
      <c r="A67" s="508"/>
      <c r="B67" s="495"/>
      <c r="C67" s="495"/>
      <c r="D67" s="495"/>
      <c r="E67" s="495"/>
      <c r="F67" s="495"/>
      <c r="G67" s="495"/>
      <c r="H67" s="495"/>
      <c r="I67" s="495"/>
      <c r="J67" s="495"/>
      <c r="K67" s="495"/>
      <c r="L67" s="495"/>
      <c r="M67" s="495"/>
      <c r="N67" s="495"/>
      <c r="O67" s="559"/>
      <c r="P67" s="505"/>
      <c r="Q67" s="45"/>
      <c r="R67" s="508"/>
      <c r="S67" s="495"/>
      <c r="T67" s="495"/>
      <c r="U67" s="495"/>
      <c r="V67" s="495"/>
      <c r="W67" s="495"/>
      <c r="X67" s="495"/>
      <c r="Y67" s="495"/>
      <c r="Z67" s="495"/>
      <c r="AA67" s="495"/>
      <c r="AB67" s="495"/>
      <c r="AC67" s="495"/>
      <c r="AD67" s="495"/>
      <c r="AE67" s="495"/>
      <c r="AF67" s="559"/>
      <c r="AG67" s="505"/>
      <c r="AH67" s="45"/>
      <c r="AI67" s="508"/>
      <c r="AJ67" s="510"/>
      <c r="AK67" s="510"/>
      <c r="AL67" s="510"/>
      <c r="AM67" s="510"/>
      <c r="AN67" s="510"/>
      <c r="AO67" s="495"/>
      <c r="AP67" s="495"/>
      <c r="AQ67" s="463"/>
      <c r="AR67" s="45"/>
      <c r="AS67" s="467"/>
      <c r="AT67" s="506"/>
      <c r="AU67" s="506"/>
      <c r="AV67" s="506"/>
      <c r="AW67" s="506"/>
      <c r="AX67" s="506"/>
      <c r="AY67" s="506"/>
      <c r="AZ67" s="506"/>
      <c r="BA67" s="506"/>
      <c r="BB67" s="49"/>
    </row>
    <row r="68" spans="1:54" ht="51" customHeight="1">
      <c r="A68" s="509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560"/>
      <c r="P68" s="9"/>
      <c r="Q68" s="45"/>
      <c r="R68" s="509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560"/>
      <c r="AG68" s="9"/>
      <c r="AH68" s="45"/>
      <c r="AI68" s="509"/>
      <c r="AJ68" s="431"/>
      <c r="AK68" s="431"/>
      <c r="AL68" s="431"/>
      <c r="AM68" s="431"/>
      <c r="AN68" s="134"/>
      <c r="AO68" s="429"/>
      <c r="AP68" s="429"/>
      <c r="AQ68" s="464"/>
      <c r="AR68" s="41"/>
      <c r="AS68" s="471"/>
      <c r="AT68" s="429"/>
      <c r="AU68" s="429"/>
      <c r="AV68" s="429"/>
      <c r="AW68" s="429"/>
      <c r="AX68" s="429"/>
      <c r="AY68" s="429"/>
      <c r="AZ68" s="429"/>
      <c r="BA68" s="429"/>
      <c r="BB68" s="49"/>
    </row>
    <row r="69" spans="1:54" ht="11.25" customHeight="1">
      <c r="A69" s="33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560"/>
      <c r="P69" s="9"/>
      <c r="Q69" s="45"/>
      <c r="R69" s="33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560"/>
      <c r="AG69" s="9"/>
      <c r="AH69" s="45"/>
      <c r="AI69" s="33"/>
      <c r="AJ69" s="431"/>
      <c r="AK69" s="431"/>
      <c r="AL69" s="431"/>
      <c r="AM69" s="431"/>
      <c r="AN69" s="157"/>
      <c r="AO69" s="430"/>
      <c r="AP69" s="429"/>
      <c r="AQ69" s="424"/>
      <c r="AR69" s="41"/>
      <c r="AS69" s="158"/>
      <c r="AT69" s="268"/>
      <c r="AU69" s="268"/>
      <c r="AV69" s="268"/>
      <c r="AW69" s="268"/>
      <c r="AX69" s="268"/>
      <c r="AY69" s="268"/>
      <c r="AZ69" s="268"/>
      <c r="BA69" s="269"/>
      <c r="BB69" s="49"/>
    </row>
    <row r="70" spans="1:54" ht="11.25" customHeight="1">
      <c r="A70" s="270"/>
      <c r="B70" s="94"/>
      <c r="C70" s="94"/>
      <c r="D70" s="107"/>
      <c r="E70" s="94"/>
      <c r="F70" s="94"/>
      <c r="G70" s="107"/>
      <c r="H70" s="94"/>
      <c r="I70" s="94"/>
      <c r="J70" s="107"/>
      <c r="K70" s="94"/>
      <c r="L70" s="94"/>
      <c r="M70" s="107"/>
      <c r="N70" s="345"/>
      <c r="O70" s="565"/>
      <c r="P70" s="346"/>
      <c r="Q70" s="280"/>
      <c r="R70" s="270"/>
      <c r="S70" s="94"/>
      <c r="T70" s="94"/>
      <c r="U70" s="107"/>
      <c r="V70" s="94"/>
      <c r="W70" s="94"/>
      <c r="X70" s="107"/>
      <c r="Y70" s="94"/>
      <c r="Z70" s="94"/>
      <c r="AA70" s="107"/>
      <c r="AB70" s="94"/>
      <c r="AC70" s="94"/>
      <c r="AD70" s="107"/>
      <c r="AE70" s="345"/>
      <c r="AF70" s="345"/>
      <c r="AG70" s="345"/>
      <c r="AH70" s="280"/>
      <c r="AI70" s="271"/>
      <c r="AJ70" s="243"/>
      <c r="AK70" s="243"/>
      <c r="AL70" s="243"/>
      <c r="AM70" s="243"/>
      <c r="AN70" s="191"/>
      <c r="AO70" s="243"/>
      <c r="AP70" s="243"/>
      <c r="AQ70" s="269"/>
      <c r="AR70" s="41"/>
      <c r="AS70" s="271"/>
      <c r="AT70" s="55"/>
      <c r="AU70" s="55"/>
      <c r="AV70" s="55"/>
      <c r="AW70" s="55"/>
      <c r="AX70" s="243"/>
      <c r="AY70" s="55"/>
      <c r="AZ70" s="105"/>
      <c r="BA70" s="143"/>
      <c r="BB70" s="49"/>
    </row>
    <row r="71" spans="1:54" ht="11.25" customHeight="1">
      <c r="A71" s="270"/>
      <c r="B71" s="94"/>
      <c r="C71" s="94"/>
      <c r="D71" s="107"/>
      <c r="E71" s="94"/>
      <c r="F71" s="94"/>
      <c r="G71" s="107"/>
      <c r="H71" s="94"/>
      <c r="I71" s="94"/>
      <c r="J71" s="107"/>
      <c r="K71" s="94"/>
      <c r="L71" s="94"/>
      <c r="M71" s="107"/>
      <c r="N71" s="345"/>
      <c r="O71" s="565"/>
      <c r="P71" s="346"/>
      <c r="Q71" s="45"/>
      <c r="R71" s="270"/>
      <c r="S71" s="94"/>
      <c r="T71" s="94"/>
      <c r="U71" s="107"/>
      <c r="V71" s="94"/>
      <c r="W71" s="94"/>
      <c r="X71" s="107"/>
      <c r="Y71" s="94"/>
      <c r="Z71" s="94"/>
      <c r="AA71" s="107"/>
      <c r="AB71" s="94"/>
      <c r="AC71" s="94"/>
      <c r="AD71" s="107"/>
      <c r="AE71" s="345"/>
      <c r="AF71" s="345"/>
      <c r="AG71" s="345"/>
      <c r="AH71" s="45"/>
      <c r="AI71" s="271"/>
      <c r="AJ71" s="243"/>
      <c r="AK71" s="243"/>
      <c r="AL71" s="243"/>
      <c r="AM71" s="243"/>
      <c r="AN71" s="191"/>
      <c r="AO71" s="243"/>
      <c r="AP71" s="243"/>
      <c r="AQ71" s="269"/>
      <c r="AR71" s="45"/>
      <c r="AS71" s="271"/>
      <c r="AT71" s="55"/>
      <c r="AU71" s="55"/>
      <c r="AV71" s="55"/>
      <c r="AW71" s="55"/>
      <c r="AX71" s="243"/>
      <c r="AY71" s="55"/>
      <c r="AZ71" s="105"/>
      <c r="BA71" s="143"/>
      <c r="BB71" s="49"/>
    </row>
    <row r="72" spans="1:54" ht="11.25" customHeight="1">
      <c r="A72" s="270"/>
      <c r="B72" s="94"/>
      <c r="C72" s="94"/>
      <c r="D72" s="107"/>
      <c r="E72" s="94"/>
      <c r="F72" s="94"/>
      <c r="G72" s="107"/>
      <c r="H72" s="94"/>
      <c r="I72" s="94"/>
      <c r="J72" s="107"/>
      <c r="K72" s="94"/>
      <c r="L72" s="94"/>
      <c r="M72" s="107"/>
      <c r="N72" s="345"/>
      <c r="O72" s="565"/>
      <c r="P72" s="346"/>
      <c r="Q72" s="45"/>
      <c r="R72" s="270"/>
      <c r="S72" s="94"/>
      <c r="T72" s="94"/>
      <c r="U72" s="107"/>
      <c r="V72" s="94"/>
      <c r="W72" s="94"/>
      <c r="X72" s="107"/>
      <c r="Y72" s="94"/>
      <c r="Z72" s="94"/>
      <c r="AA72" s="107"/>
      <c r="AB72" s="94"/>
      <c r="AC72" s="94"/>
      <c r="AD72" s="107"/>
      <c r="AE72" s="345"/>
      <c r="AF72" s="345"/>
      <c r="AG72" s="345"/>
      <c r="AH72" s="45"/>
      <c r="AI72" s="271"/>
      <c r="AJ72" s="243"/>
      <c r="AK72" s="243"/>
      <c r="AL72" s="243"/>
      <c r="AM72" s="243"/>
      <c r="AN72" s="191"/>
      <c r="AO72" s="243"/>
      <c r="AP72" s="243"/>
      <c r="AQ72" s="269"/>
      <c r="AR72" s="45"/>
      <c r="AS72" s="271"/>
      <c r="AT72" s="55"/>
      <c r="AU72" s="55"/>
      <c r="AV72" s="55"/>
      <c r="AW72" s="55"/>
      <c r="AX72" s="243"/>
      <c r="AY72" s="55"/>
      <c r="AZ72" s="105"/>
      <c r="BA72" s="143"/>
      <c r="BB72" s="49"/>
    </row>
    <row r="73" spans="1:54" ht="11.25" customHeight="1">
      <c r="A73" s="145"/>
      <c r="B73" s="94"/>
      <c r="C73" s="94"/>
      <c r="D73" s="243"/>
      <c r="E73" s="94"/>
      <c r="F73" s="94"/>
      <c r="G73" s="243"/>
      <c r="H73" s="94"/>
      <c r="I73" s="94"/>
      <c r="J73" s="243"/>
      <c r="K73" s="94"/>
      <c r="L73" s="94"/>
      <c r="M73" s="243"/>
      <c r="N73" s="345"/>
      <c r="O73" s="565"/>
      <c r="P73" s="346"/>
      <c r="Q73" s="45"/>
      <c r="R73" s="145"/>
      <c r="S73" s="94"/>
      <c r="T73" s="94"/>
      <c r="U73" s="243"/>
      <c r="V73" s="94"/>
      <c r="W73" s="94"/>
      <c r="X73" s="243"/>
      <c r="Y73" s="94"/>
      <c r="Z73" s="94"/>
      <c r="AA73" s="243"/>
      <c r="AB73" s="94"/>
      <c r="AC73" s="94"/>
      <c r="AD73" s="243"/>
      <c r="AE73" s="345"/>
      <c r="AF73" s="345"/>
      <c r="AG73" s="345"/>
      <c r="AH73" s="45"/>
      <c r="AI73" s="145"/>
      <c r="AJ73" s="268"/>
      <c r="AK73" s="268"/>
      <c r="AL73" s="268"/>
      <c r="AM73" s="268"/>
      <c r="AN73" s="191"/>
      <c r="AO73" s="409"/>
      <c r="AP73" s="268"/>
      <c r="AQ73" s="269"/>
      <c r="AR73" s="45"/>
      <c r="AS73" s="145"/>
      <c r="AT73" s="268"/>
      <c r="AU73" s="268"/>
      <c r="AV73" s="268"/>
      <c r="AW73" s="268"/>
      <c r="AX73" s="268"/>
      <c r="AY73" s="268"/>
      <c r="AZ73" s="105"/>
      <c r="BA73" s="269"/>
      <c r="BB73" s="49"/>
    </row>
    <row r="74" spans="1:54" ht="11.25" customHeight="1">
      <c r="A74" s="270"/>
      <c r="B74" s="94"/>
      <c r="C74" s="94"/>
      <c r="D74" s="107"/>
      <c r="E74" s="94"/>
      <c r="F74" s="94"/>
      <c r="G74" s="107"/>
      <c r="H74" s="94"/>
      <c r="I74" s="94"/>
      <c r="J74" s="107"/>
      <c r="K74" s="94"/>
      <c r="L74" s="94"/>
      <c r="M74" s="107"/>
      <c r="N74" s="345"/>
      <c r="O74" s="565"/>
      <c r="P74" s="346"/>
      <c r="Q74" s="45"/>
      <c r="R74" s="270"/>
      <c r="S74" s="94"/>
      <c r="T74" s="94"/>
      <c r="U74" s="107"/>
      <c r="V74" s="94"/>
      <c r="W74" s="94"/>
      <c r="X74" s="107"/>
      <c r="Y74" s="94"/>
      <c r="Z74" s="94"/>
      <c r="AA74" s="107"/>
      <c r="AB74" s="94"/>
      <c r="AC74" s="94"/>
      <c r="AD74" s="107"/>
      <c r="AE74" s="345"/>
      <c r="AF74" s="345"/>
      <c r="AG74" s="345"/>
      <c r="AH74" s="45"/>
      <c r="AI74" s="271"/>
      <c r="AJ74" s="243"/>
      <c r="AK74" s="243"/>
      <c r="AL74" s="243"/>
      <c r="AM74" s="243"/>
      <c r="AN74" s="407"/>
      <c r="AO74" s="56"/>
      <c r="AP74" s="408"/>
      <c r="AQ74" s="269"/>
      <c r="AR74" s="45"/>
      <c r="AS74" s="271"/>
      <c r="AT74" s="55"/>
      <c r="AU74" s="55"/>
      <c r="AV74" s="55"/>
      <c r="AW74" s="55"/>
      <c r="AX74" s="243"/>
      <c r="AY74" s="55"/>
      <c r="AZ74" s="105"/>
      <c r="BA74" s="143"/>
      <c r="BB74" s="49"/>
    </row>
    <row r="75" spans="1:54" ht="11.25" customHeight="1">
      <c r="A75" s="270"/>
      <c r="B75" s="94"/>
      <c r="C75" s="94"/>
      <c r="D75" s="107"/>
      <c r="E75" s="94"/>
      <c r="F75" s="94"/>
      <c r="G75" s="107"/>
      <c r="H75" s="94"/>
      <c r="I75" s="94"/>
      <c r="J75" s="107"/>
      <c r="K75" s="94"/>
      <c r="L75" s="94"/>
      <c r="M75" s="107"/>
      <c r="N75" s="345"/>
      <c r="O75" s="565"/>
      <c r="P75" s="346"/>
      <c r="Q75" s="45"/>
      <c r="R75" s="270"/>
      <c r="S75" s="94"/>
      <c r="T75" s="94"/>
      <c r="U75" s="107"/>
      <c r="V75" s="94"/>
      <c r="W75" s="94"/>
      <c r="X75" s="107"/>
      <c r="Y75" s="94"/>
      <c r="Z75" s="94"/>
      <c r="AA75" s="107"/>
      <c r="AB75" s="94"/>
      <c r="AC75" s="94"/>
      <c r="AD75" s="107"/>
      <c r="AE75" s="345"/>
      <c r="AF75" s="345"/>
      <c r="AG75" s="345"/>
      <c r="AH75" s="45"/>
      <c r="AI75" s="271"/>
      <c r="AJ75" s="243"/>
      <c r="AK75" s="243"/>
      <c r="AL75" s="243"/>
      <c r="AM75" s="243"/>
      <c r="AN75" s="407"/>
      <c r="AO75" s="56"/>
      <c r="AP75" s="408"/>
      <c r="AQ75" s="269"/>
      <c r="AR75" s="45"/>
      <c r="AS75" s="271"/>
      <c r="AT75" s="55"/>
      <c r="AU75" s="55"/>
      <c r="AV75" s="55"/>
      <c r="AW75" s="55"/>
      <c r="AX75" s="243"/>
      <c r="AY75" s="55"/>
      <c r="AZ75" s="105"/>
      <c r="BA75" s="143"/>
      <c r="BB75" s="49"/>
    </row>
    <row r="76" spans="1:54" ht="11.25" customHeight="1">
      <c r="A76" s="270"/>
      <c r="B76" s="94"/>
      <c r="C76" s="94"/>
      <c r="D76" s="107"/>
      <c r="E76" s="94"/>
      <c r="F76" s="94"/>
      <c r="G76" s="107"/>
      <c r="H76" s="94"/>
      <c r="I76" s="94"/>
      <c r="J76" s="107"/>
      <c r="K76" s="94"/>
      <c r="L76" s="94"/>
      <c r="M76" s="107"/>
      <c r="N76" s="345"/>
      <c r="O76" s="565"/>
      <c r="P76" s="346"/>
      <c r="Q76" s="45"/>
      <c r="R76" s="270"/>
      <c r="S76" s="94"/>
      <c r="T76" s="94"/>
      <c r="U76" s="107"/>
      <c r="V76" s="94"/>
      <c r="W76" s="94"/>
      <c r="X76" s="107"/>
      <c r="Y76" s="94"/>
      <c r="Z76" s="94"/>
      <c r="AA76" s="107"/>
      <c r="AB76" s="94"/>
      <c r="AC76" s="94"/>
      <c r="AD76" s="107"/>
      <c r="AE76" s="345"/>
      <c r="AF76" s="345"/>
      <c r="AG76" s="345"/>
      <c r="AH76" s="45"/>
      <c r="AI76" s="271"/>
      <c r="AJ76" s="243"/>
      <c r="AK76" s="243"/>
      <c r="AL76" s="243"/>
      <c r="AM76" s="243"/>
      <c r="AN76" s="407"/>
      <c r="AO76" s="56"/>
      <c r="AP76" s="408"/>
      <c r="AQ76" s="269"/>
      <c r="AR76" s="45"/>
      <c r="AS76" s="271"/>
      <c r="AT76" s="55"/>
      <c r="AU76" s="55"/>
      <c r="AV76" s="55"/>
      <c r="AW76" s="55"/>
      <c r="AX76" s="243"/>
      <c r="AY76" s="55"/>
      <c r="AZ76" s="105"/>
      <c r="BA76" s="143"/>
      <c r="BB76" s="49"/>
    </row>
    <row r="77" spans="1:54" ht="11.25" customHeight="1">
      <c r="A77" s="270"/>
      <c r="B77" s="94"/>
      <c r="C77" s="94"/>
      <c r="D77" s="107"/>
      <c r="E77" s="94"/>
      <c r="F77" s="94"/>
      <c r="G77" s="107"/>
      <c r="H77" s="94"/>
      <c r="I77" s="94"/>
      <c r="J77" s="107"/>
      <c r="K77" s="94"/>
      <c r="L77" s="94"/>
      <c r="M77" s="107"/>
      <c r="N77" s="345"/>
      <c r="O77" s="565"/>
      <c r="P77" s="346"/>
      <c r="Q77" s="45"/>
      <c r="R77" s="270"/>
      <c r="S77" s="94"/>
      <c r="T77" s="94"/>
      <c r="U77" s="107"/>
      <c r="V77" s="94"/>
      <c r="W77" s="94"/>
      <c r="X77" s="107"/>
      <c r="Y77" s="94"/>
      <c r="Z77" s="94"/>
      <c r="AA77" s="107"/>
      <c r="AB77" s="94"/>
      <c r="AC77" s="94"/>
      <c r="AD77" s="107"/>
      <c r="AE77" s="345"/>
      <c r="AF77" s="345"/>
      <c r="AG77" s="345"/>
      <c r="AH77" s="45"/>
      <c r="AI77" s="271"/>
      <c r="AJ77" s="243"/>
      <c r="AK77" s="243"/>
      <c r="AL77" s="243"/>
      <c r="AM77" s="243"/>
      <c r="AN77" s="407"/>
      <c r="AO77" s="56"/>
      <c r="AP77" s="408"/>
      <c r="AQ77" s="269"/>
      <c r="AR77" s="45"/>
      <c r="AS77" s="271"/>
      <c r="AT77" s="55"/>
      <c r="AU77" s="55"/>
      <c r="AV77" s="55"/>
      <c r="AW77" s="55"/>
      <c r="AX77" s="243"/>
      <c r="AY77" s="55"/>
      <c r="AZ77" s="105"/>
      <c r="BA77" s="143"/>
      <c r="BB77" s="49"/>
    </row>
    <row r="78" spans="1:54" ht="11.25" customHeight="1">
      <c r="A78" s="270"/>
      <c r="B78" s="94"/>
      <c r="C78" s="94"/>
      <c r="D78" s="107"/>
      <c r="E78" s="94"/>
      <c r="F78" s="94"/>
      <c r="G78" s="107"/>
      <c r="H78" s="94"/>
      <c r="I78" s="94"/>
      <c r="J78" s="107"/>
      <c r="K78" s="94"/>
      <c r="L78" s="94"/>
      <c r="M78" s="107"/>
      <c r="N78" s="345"/>
      <c r="O78" s="565"/>
      <c r="P78" s="346"/>
      <c r="Q78" s="45"/>
      <c r="R78" s="270"/>
      <c r="S78" s="94"/>
      <c r="T78" s="94"/>
      <c r="U78" s="107"/>
      <c r="V78" s="94"/>
      <c r="W78" s="94"/>
      <c r="X78" s="107"/>
      <c r="Y78" s="94"/>
      <c r="Z78" s="94"/>
      <c r="AA78" s="107"/>
      <c r="AB78" s="94"/>
      <c r="AC78" s="94"/>
      <c r="AD78" s="107"/>
      <c r="AE78" s="345"/>
      <c r="AF78" s="345"/>
      <c r="AG78" s="345"/>
      <c r="AH78" s="45"/>
      <c r="AI78" s="271"/>
      <c r="AJ78" s="243"/>
      <c r="AK78" s="243"/>
      <c r="AL78" s="243"/>
      <c r="AM78" s="243"/>
      <c r="AN78" s="407"/>
      <c r="AO78" s="56"/>
      <c r="AP78" s="408"/>
      <c r="AQ78" s="269"/>
      <c r="AR78" s="45"/>
      <c r="AS78" s="271"/>
      <c r="AT78" s="55"/>
      <c r="AU78" s="55"/>
      <c r="AV78" s="55"/>
      <c r="AW78" s="55"/>
      <c r="AX78" s="243"/>
      <c r="AY78" s="55"/>
      <c r="AZ78" s="105"/>
      <c r="BA78" s="143"/>
      <c r="BB78" s="49"/>
    </row>
    <row r="79" spans="1:54" ht="11.25" customHeight="1">
      <c r="A79" s="270"/>
      <c r="B79" s="94"/>
      <c r="C79" s="94"/>
      <c r="D79" s="107"/>
      <c r="E79" s="94"/>
      <c r="F79" s="94"/>
      <c r="G79" s="107"/>
      <c r="H79" s="94"/>
      <c r="I79" s="94"/>
      <c r="J79" s="107"/>
      <c r="K79" s="94"/>
      <c r="L79" s="94"/>
      <c r="M79" s="107"/>
      <c r="N79" s="345"/>
      <c r="O79" s="565"/>
      <c r="P79" s="346"/>
      <c r="Q79" s="45"/>
      <c r="R79" s="270"/>
      <c r="S79" s="94"/>
      <c r="T79" s="94"/>
      <c r="U79" s="107"/>
      <c r="V79" s="94"/>
      <c r="W79" s="94"/>
      <c r="X79" s="107"/>
      <c r="Y79" s="94"/>
      <c r="Z79" s="94"/>
      <c r="AA79" s="107"/>
      <c r="AB79" s="94"/>
      <c r="AC79" s="94"/>
      <c r="AD79" s="107"/>
      <c r="AE79" s="345"/>
      <c r="AF79" s="345"/>
      <c r="AG79" s="345"/>
      <c r="AH79" s="45"/>
      <c r="AI79" s="271"/>
      <c r="AJ79" s="243"/>
      <c r="AK79" s="243"/>
      <c r="AL79" s="243"/>
      <c r="AM79" s="243"/>
      <c r="AN79" s="407"/>
      <c r="AO79" s="56"/>
      <c r="AP79" s="408"/>
      <c r="AQ79" s="269"/>
      <c r="AR79" s="45"/>
      <c r="AS79" s="271"/>
      <c r="AT79" s="55"/>
      <c r="AU79" s="55"/>
      <c r="AV79" s="55"/>
      <c r="AW79" s="55"/>
      <c r="AX79" s="243"/>
      <c r="AY79" s="55"/>
      <c r="AZ79" s="105"/>
      <c r="BA79" s="143"/>
      <c r="BB79" s="49"/>
    </row>
    <row r="80" spans="1:54" ht="11.25" customHeight="1">
      <c r="A80" s="270"/>
      <c r="B80" s="94"/>
      <c r="C80" s="94"/>
      <c r="D80" s="107"/>
      <c r="E80" s="94"/>
      <c r="F80" s="94"/>
      <c r="G80" s="107"/>
      <c r="H80" s="94"/>
      <c r="I80" s="94"/>
      <c r="J80" s="107"/>
      <c r="K80" s="94"/>
      <c r="L80" s="94"/>
      <c r="M80" s="107"/>
      <c r="N80" s="345"/>
      <c r="O80" s="565"/>
      <c r="P80" s="346"/>
      <c r="Q80" s="45"/>
      <c r="R80" s="270"/>
      <c r="S80" s="94"/>
      <c r="T80" s="94"/>
      <c r="U80" s="107"/>
      <c r="V80" s="94"/>
      <c r="W80" s="94"/>
      <c r="X80" s="107"/>
      <c r="Y80" s="94"/>
      <c r="Z80" s="94"/>
      <c r="AA80" s="107"/>
      <c r="AB80" s="94"/>
      <c r="AC80" s="94"/>
      <c r="AD80" s="107"/>
      <c r="AE80" s="345"/>
      <c r="AF80" s="345"/>
      <c r="AG80" s="345"/>
      <c r="AH80" s="45"/>
      <c r="AI80" s="271"/>
      <c r="AJ80" s="243"/>
      <c r="AK80" s="243"/>
      <c r="AL80" s="243"/>
      <c r="AM80" s="243"/>
      <c r="AN80" s="407"/>
      <c r="AO80" s="56"/>
      <c r="AP80" s="408"/>
      <c r="AQ80" s="269"/>
      <c r="AR80" s="45"/>
      <c r="AS80" s="271"/>
      <c r="AT80" s="55"/>
      <c r="AU80" s="55"/>
      <c r="AV80" s="55"/>
      <c r="AW80" s="55"/>
      <c r="AX80" s="243"/>
      <c r="AY80" s="55"/>
      <c r="AZ80" s="105"/>
      <c r="BA80" s="143"/>
      <c r="BB80" s="49"/>
    </row>
    <row r="81" spans="1:54" ht="11.25" customHeight="1">
      <c r="A81" s="270"/>
      <c r="B81" s="94"/>
      <c r="C81" s="94"/>
      <c r="D81" s="107"/>
      <c r="E81" s="94"/>
      <c r="F81" s="94"/>
      <c r="G81" s="107"/>
      <c r="H81" s="94"/>
      <c r="I81" s="94"/>
      <c r="J81" s="107"/>
      <c r="K81" s="94"/>
      <c r="L81" s="94"/>
      <c r="M81" s="107"/>
      <c r="N81" s="345"/>
      <c r="O81" s="565"/>
      <c r="P81" s="346"/>
      <c r="Q81" s="45"/>
      <c r="R81" s="270"/>
      <c r="S81" s="94"/>
      <c r="T81" s="94"/>
      <c r="U81" s="107"/>
      <c r="V81" s="94"/>
      <c r="W81" s="94"/>
      <c r="X81" s="107"/>
      <c r="Y81" s="94"/>
      <c r="Z81" s="94"/>
      <c r="AA81" s="107"/>
      <c r="AB81" s="94"/>
      <c r="AC81" s="94"/>
      <c r="AD81" s="107"/>
      <c r="AE81" s="345"/>
      <c r="AF81" s="345"/>
      <c r="AG81" s="345"/>
      <c r="AH81" s="45"/>
      <c r="AI81" s="271"/>
      <c r="AJ81" s="243"/>
      <c r="AK81" s="243"/>
      <c r="AL81" s="243"/>
      <c r="AM81" s="243"/>
      <c r="AN81" s="407"/>
      <c r="AO81" s="56"/>
      <c r="AP81" s="408"/>
      <c r="AQ81" s="269"/>
      <c r="AR81" s="45"/>
      <c r="AS81" s="271"/>
      <c r="AT81" s="55"/>
      <c r="AU81" s="55"/>
      <c r="AV81" s="55"/>
      <c r="AW81" s="55"/>
      <c r="AX81" s="243"/>
      <c r="AY81" s="55"/>
      <c r="AZ81" s="105"/>
      <c r="BA81" s="143"/>
      <c r="BB81" s="49"/>
    </row>
    <row r="82" spans="1:54" ht="11.25" customHeight="1">
      <c r="A82" s="270"/>
      <c r="B82" s="94"/>
      <c r="C82" s="94"/>
      <c r="D82" s="107"/>
      <c r="E82" s="94"/>
      <c r="F82" s="94"/>
      <c r="G82" s="107"/>
      <c r="H82" s="94"/>
      <c r="I82" s="94"/>
      <c r="J82" s="107"/>
      <c r="K82" s="94"/>
      <c r="L82" s="94"/>
      <c r="M82" s="107"/>
      <c r="N82" s="345"/>
      <c r="O82" s="565"/>
      <c r="P82" s="346"/>
      <c r="Q82" s="45"/>
      <c r="R82" s="270"/>
      <c r="S82" s="94"/>
      <c r="T82" s="94"/>
      <c r="U82" s="107"/>
      <c r="V82" s="94"/>
      <c r="W82" s="94"/>
      <c r="X82" s="107"/>
      <c r="Y82" s="94"/>
      <c r="Z82" s="94"/>
      <c r="AA82" s="107"/>
      <c r="AB82" s="94"/>
      <c r="AC82" s="94"/>
      <c r="AD82" s="107"/>
      <c r="AE82" s="345"/>
      <c r="AF82" s="345"/>
      <c r="AG82" s="345"/>
      <c r="AH82" s="45"/>
      <c r="AI82" s="271"/>
      <c r="AJ82" s="243"/>
      <c r="AK82" s="243"/>
      <c r="AL82" s="243"/>
      <c r="AM82" s="243"/>
      <c r="AN82" s="407"/>
      <c r="AO82" s="56"/>
      <c r="AP82" s="408"/>
      <c r="AQ82" s="269"/>
      <c r="AR82" s="45"/>
      <c r="AS82" s="271"/>
      <c r="AT82" s="55"/>
      <c r="AU82" s="55"/>
      <c r="AV82" s="55"/>
      <c r="AW82" s="55"/>
      <c r="AX82" s="243"/>
      <c r="AY82" s="55"/>
      <c r="AZ82" s="105"/>
      <c r="BA82" s="143"/>
      <c r="BB82" s="49"/>
    </row>
    <row r="83" spans="1:54" ht="11.25" customHeight="1">
      <c r="A83" s="145"/>
      <c r="B83" s="94"/>
      <c r="C83" s="94"/>
      <c r="D83" s="243"/>
      <c r="E83" s="94"/>
      <c r="F83" s="94"/>
      <c r="G83" s="243"/>
      <c r="H83" s="94"/>
      <c r="I83" s="94"/>
      <c r="J83" s="243"/>
      <c r="K83" s="94"/>
      <c r="L83" s="94"/>
      <c r="M83" s="243"/>
      <c r="N83" s="345"/>
      <c r="O83" s="565"/>
      <c r="P83" s="346"/>
      <c r="Q83" s="45"/>
      <c r="R83" s="145"/>
      <c r="S83" s="94"/>
      <c r="T83" s="94"/>
      <c r="U83" s="243"/>
      <c r="V83" s="94"/>
      <c r="W83" s="94"/>
      <c r="X83" s="243"/>
      <c r="Y83" s="94"/>
      <c r="Z83" s="94"/>
      <c r="AA83" s="243"/>
      <c r="AB83" s="94"/>
      <c r="AC83" s="94"/>
      <c r="AD83" s="243"/>
      <c r="AE83" s="345"/>
      <c r="AF83" s="345"/>
      <c r="AG83" s="345"/>
      <c r="AH83" s="45"/>
      <c r="AI83" s="145"/>
      <c r="AJ83" s="268"/>
      <c r="AK83" s="268"/>
      <c r="AL83" s="268"/>
      <c r="AM83" s="268"/>
      <c r="AN83" s="191"/>
      <c r="AO83" s="410"/>
      <c r="AP83" s="268"/>
      <c r="AQ83" s="269"/>
      <c r="AR83" s="45"/>
      <c r="AS83" s="145"/>
      <c r="AT83" s="268"/>
      <c r="AU83" s="268"/>
      <c r="AV83" s="268"/>
      <c r="AW83" s="268"/>
      <c r="AX83" s="268"/>
      <c r="AY83" s="268"/>
      <c r="AZ83" s="105"/>
      <c r="BA83" s="269"/>
      <c r="BB83" s="49"/>
    </row>
    <row r="84" spans="1:54" ht="11.25" customHeight="1">
      <c r="A84" s="270"/>
      <c r="B84" s="94"/>
      <c r="C84" s="94"/>
      <c r="D84" s="107"/>
      <c r="E84" s="94"/>
      <c r="F84" s="94"/>
      <c r="G84" s="107"/>
      <c r="H84" s="94"/>
      <c r="I84" s="94"/>
      <c r="J84" s="107"/>
      <c r="K84" s="94"/>
      <c r="L84" s="94"/>
      <c r="M84" s="107"/>
      <c r="N84" s="345"/>
      <c r="O84" s="345"/>
      <c r="P84" s="345"/>
      <c r="Q84" s="45"/>
      <c r="R84" s="270"/>
      <c r="S84" s="94"/>
      <c r="T84" s="94"/>
      <c r="U84" s="107"/>
      <c r="V84" s="94"/>
      <c r="W84" s="94"/>
      <c r="X84" s="107"/>
      <c r="Y84" s="94"/>
      <c r="Z84" s="94"/>
      <c r="AA84" s="107"/>
      <c r="AB84" s="94"/>
      <c r="AC84" s="94"/>
      <c r="AD84" s="107"/>
      <c r="AE84" s="345"/>
      <c r="AF84" s="345"/>
      <c r="AG84" s="345"/>
      <c r="AH84" s="45"/>
      <c r="AI84" s="271"/>
      <c r="AJ84" s="243"/>
      <c r="AK84" s="243"/>
      <c r="AL84" s="243"/>
      <c r="AM84" s="243"/>
      <c r="AN84" s="191"/>
      <c r="AO84" s="243"/>
      <c r="AP84" s="243"/>
      <c r="AQ84" s="269"/>
      <c r="AR84" s="45"/>
      <c r="AS84" s="271"/>
      <c r="AT84" s="55"/>
      <c r="AU84" s="55"/>
      <c r="AV84" s="55"/>
      <c r="AW84" s="55"/>
      <c r="AX84" s="243"/>
      <c r="AY84" s="55"/>
      <c r="AZ84" s="105"/>
      <c r="BA84" s="143"/>
      <c r="BB84" s="49"/>
    </row>
    <row r="85" spans="1:54" ht="11.25" customHeight="1">
      <c r="A85" s="270"/>
      <c r="B85" s="94"/>
      <c r="C85" s="94"/>
      <c r="D85" s="107"/>
      <c r="E85" s="94"/>
      <c r="F85" s="94"/>
      <c r="G85" s="107"/>
      <c r="H85" s="94"/>
      <c r="I85" s="94"/>
      <c r="J85" s="107"/>
      <c r="K85" s="94"/>
      <c r="L85" s="94"/>
      <c r="M85" s="107"/>
      <c r="N85" s="345"/>
      <c r="O85" s="345"/>
      <c r="P85" s="345"/>
      <c r="Q85" s="45"/>
      <c r="R85" s="270"/>
      <c r="S85" s="94"/>
      <c r="T85" s="94"/>
      <c r="U85" s="107"/>
      <c r="V85" s="94"/>
      <c r="W85" s="94"/>
      <c r="X85" s="107"/>
      <c r="Y85" s="94"/>
      <c r="Z85" s="94"/>
      <c r="AA85" s="107"/>
      <c r="AB85" s="94"/>
      <c r="AC85" s="94"/>
      <c r="AD85" s="107"/>
      <c r="AE85" s="345"/>
      <c r="AF85" s="345"/>
      <c r="AG85" s="345"/>
      <c r="AH85" s="45"/>
      <c r="AI85" s="271"/>
      <c r="AJ85" s="243"/>
      <c r="AK85" s="243"/>
      <c r="AL85" s="243"/>
      <c r="AM85" s="243"/>
      <c r="AN85" s="191"/>
      <c r="AO85" s="243"/>
      <c r="AP85" s="243"/>
      <c r="AQ85" s="269"/>
      <c r="AR85" s="45"/>
      <c r="AS85" s="271"/>
      <c r="AT85" s="55"/>
      <c r="AU85" s="55"/>
      <c r="AV85" s="55"/>
      <c r="AW85" s="55"/>
      <c r="AX85" s="243"/>
      <c r="AY85" s="55"/>
      <c r="AZ85" s="105"/>
      <c r="BA85" s="143"/>
      <c r="BB85" s="49"/>
    </row>
    <row r="86" spans="1:54" ht="11.25" customHeight="1">
      <c r="A86" s="270"/>
      <c r="B86" s="94"/>
      <c r="C86" s="94"/>
      <c r="D86" s="107"/>
      <c r="E86" s="94"/>
      <c r="F86" s="94"/>
      <c r="G86" s="107"/>
      <c r="H86" s="94"/>
      <c r="I86" s="94"/>
      <c r="J86" s="107"/>
      <c r="K86" s="94"/>
      <c r="L86" s="94"/>
      <c r="M86" s="107"/>
      <c r="N86" s="345"/>
      <c r="O86" s="345"/>
      <c r="P86" s="345"/>
      <c r="Q86" s="45"/>
      <c r="R86" s="270"/>
      <c r="S86" s="94"/>
      <c r="T86" s="94"/>
      <c r="U86" s="107"/>
      <c r="V86" s="94"/>
      <c r="W86" s="94"/>
      <c r="X86" s="107"/>
      <c r="Y86" s="94"/>
      <c r="Z86" s="94"/>
      <c r="AA86" s="107"/>
      <c r="AB86" s="94"/>
      <c r="AC86" s="94"/>
      <c r="AD86" s="107"/>
      <c r="AE86" s="345"/>
      <c r="AF86" s="345"/>
      <c r="AG86" s="345"/>
      <c r="AH86" s="45"/>
      <c r="AI86" s="271"/>
      <c r="AJ86" s="243"/>
      <c r="AK86" s="243"/>
      <c r="AL86" s="243"/>
      <c r="AM86" s="243"/>
      <c r="AN86" s="191"/>
      <c r="AO86" s="243"/>
      <c r="AP86" s="243"/>
      <c r="AQ86" s="269"/>
      <c r="AR86" s="45"/>
      <c r="AS86" s="271"/>
      <c r="AT86" s="55"/>
      <c r="AU86" s="55"/>
      <c r="AV86" s="55"/>
      <c r="AW86" s="55"/>
      <c r="AX86" s="243"/>
      <c r="AY86" s="55"/>
      <c r="AZ86" s="105"/>
      <c r="BA86" s="143"/>
      <c r="BB86" s="49"/>
    </row>
    <row r="87" spans="1:54" ht="11.25" customHeight="1">
      <c r="A87" s="270"/>
      <c r="B87" s="94"/>
      <c r="C87" s="94"/>
      <c r="D87" s="107"/>
      <c r="E87" s="94"/>
      <c r="F87" s="94"/>
      <c r="G87" s="107"/>
      <c r="H87" s="94"/>
      <c r="I87" s="94"/>
      <c r="J87" s="107"/>
      <c r="K87" s="94"/>
      <c r="L87" s="94"/>
      <c r="M87" s="107"/>
      <c r="N87" s="345"/>
      <c r="O87" s="345"/>
      <c r="P87" s="345"/>
      <c r="Q87" s="45"/>
      <c r="R87" s="270"/>
      <c r="S87" s="94"/>
      <c r="T87" s="94"/>
      <c r="U87" s="107"/>
      <c r="V87" s="94"/>
      <c r="W87" s="94"/>
      <c r="X87" s="107"/>
      <c r="Y87" s="94"/>
      <c r="Z87" s="94"/>
      <c r="AA87" s="107"/>
      <c r="AB87" s="94"/>
      <c r="AC87" s="94"/>
      <c r="AD87" s="107"/>
      <c r="AE87" s="345"/>
      <c r="AF87" s="345"/>
      <c r="AG87" s="345"/>
      <c r="AH87" s="45"/>
      <c r="AI87" s="271"/>
      <c r="AJ87" s="243"/>
      <c r="AK87" s="243"/>
      <c r="AL87" s="243"/>
      <c r="AM87" s="243"/>
      <c r="AN87" s="191"/>
      <c r="AO87" s="394"/>
      <c r="AP87" s="395"/>
      <c r="AQ87" s="269"/>
      <c r="AR87" s="45"/>
      <c r="AS87" s="271"/>
      <c r="AT87" s="55"/>
      <c r="AU87" s="55"/>
      <c r="AV87" s="55"/>
      <c r="AW87" s="55"/>
      <c r="AX87" s="243"/>
      <c r="AY87" s="55"/>
      <c r="AZ87" s="105"/>
      <c r="BA87" s="143"/>
      <c r="BB87" s="49"/>
    </row>
    <row r="88" spans="1:54" ht="11.25" customHeight="1">
      <c r="A88" s="270"/>
      <c r="B88" s="94"/>
      <c r="C88" s="94"/>
      <c r="D88" s="107"/>
      <c r="E88" s="94"/>
      <c r="F88" s="94"/>
      <c r="G88" s="107"/>
      <c r="H88" s="94"/>
      <c r="I88" s="94"/>
      <c r="J88" s="107"/>
      <c r="K88" s="94"/>
      <c r="L88" s="94"/>
      <c r="M88" s="107"/>
      <c r="N88" s="345"/>
      <c r="O88" s="345"/>
      <c r="P88" s="345"/>
      <c r="Q88" s="45"/>
      <c r="R88" s="270"/>
      <c r="S88" s="94"/>
      <c r="T88" s="94"/>
      <c r="U88" s="107"/>
      <c r="V88" s="94"/>
      <c r="W88" s="94"/>
      <c r="X88" s="107"/>
      <c r="Y88" s="94"/>
      <c r="Z88" s="94"/>
      <c r="AA88" s="107"/>
      <c r="AB88" s="94"/>
      <c r="AC88" s="94"/>
      <c r="AD88" s="107"/>
      <c r="AE88" s="345"/>
      <c r="AF88" s="345"/>
      <c r="AG88" s="345"/>
      <c r="AH88" s="45"/>
      <c r="AI88" s="271"/>
      <c r="AJ88" s="243"/>
      <c r="AK88" s="243"/>
      <c r="AL88" s="243"/>
      <c r="AM88" s="243"/>
      <c r="AN88" s="191"/>
      <c r="AO88" s="243"/>
      <c r="AP88" s="243"/>
      <c r="AQ88" s="269"/>
      <c r="AR88" s="45"/>
      <c r="AS88" s="271"/>
      <c r="AT88" s="55"/>
      <c r="AU88" s="55"/>
      <c r="AV88" s="55"/>
      <c r="AW88" s="55"/>
      <c r="AX88" s="243"/>
      <c r="AY88" s="55"/>
      <c r="AZ88" s="105"/>
      <c r="BA88" s="143"/>
      <c r="BB88" s="49"/>
    </row>
    <row r="89" spans="1:54" ht="11.25" customHeight="1">
      <c r="A89" s="145"/>
      <c r="B89" s="94"/>
      <c r="C89" s="94"/>
      <c r="D89" s="243"/>
      <c r="E89" s="94"/>
      <c r="F89" s="94"/>
      <c r="G89" s="243"/>
      <c r="H89" s="94"/>
      <c r="I89" s="94"/>
      <c r="J89" s="243"/>
      <c r="K89" s="94"/>
      <c r="L89" s="94"/>
      <c r="M89" s="243"/>
      <c r="N89" s="345"/>
      <c r="O89" s="565"/>
      <c r="P89" s="346"/>
      <c r="Q89" s="45"/>
      <c r="R89" s="145"/>
      <c r="S89" s="94"/>
      <c r="T89" s="94"/>
      <c r="U89" s="243"/>
      <c r="V89" s="94"/>
      <c r="W89" s="94"/>
      <c r="X89" s="243"/>
      <c r="Y89" s="94"/>
      <c r="Z89" s="94"/>
      <c r="AA89" s="243"/>
      <c r="AB89" s="94"/>
      <c r="AC89" s="94"/>
      <c r="AD89" s="243"/>
      <c r="AE89" s="345"/>
      <c r="AF89" s="345"/>
      <c r="AG89" s="345"/>
      <c r="AH89" s="45"/>
      <c r="AI89" s="145"/>
      <c r="AJ89" s="268"/>
      <c r="AK89" s="268"/>
      <c r="AL89" s="268"/>
      <c r="AM89" s="268"/>
      <c r="AN89" s="191"/>
      <c r="AO89" s="268"/>
      <c r="AP89" s="268"/>
      <c r="AQ89" s="269"/>
      <c r="AR89" s="45"/>
      <c r="AS89" s="145"/>
      <c r="AT89" s="268"/>
      <c r="AU89" s="268"/>
      <c r="AV89" s="268"/>
      <c r="AW89" s="268"/>
      <c r="AX89" s="268"/>
      <c r="AY89" s="268"/>
      <c r="AZ89" s="105"/>
      <c r="BA89" s="269"/>
      <c r="BB89" s="49"/>
    </row>
    <row r="90" spans="1:54" ht="11.25" customHeight="1">
      <c r="A90" s="270"/>
      <c r="B90" s="94"/>
      <c r="C90" s="94"/>
      <c r="D90" s="107"/>
      <c r="E90" s="94"/>
      <c r="F90" s="94"/>
      <c r="G90" s="107"/>
      <c r="H90" s="94"/>
      <c r="I90" s="94"/>
      <c r="J90" s="107"/>
      <c r="K90" s="94"/>
      <c r="L90" s="94"/>
      <c r="M90" s="107"/>
      <c r="N90" s="345"/>
      <c r="O90" s="565"/>
      <c r="P90" s="346"/>
      <c r="Q90" s="45"/>
      <c r="R90" s="270"/>
      <c r="S90" s="94"/>
      <c r="T90" s="94"/>
      <c r="U90" s="107"/>
      <c r="V90" s="94"/>
      <c r="W90" s="94"/>
      <c r="X90" s="107"/>
      <c r="Y90" s="94"/>
      <c r="Z90" s="94"/>
      <c r="AA90" s="107"/>
      <c r="AB90" s="94"/>
      <c r="AC90" s="94"/>
      <c r="AD90" s="107"/>
      <c r="AE90" s="345"/>
      <c r="AF90" s="345"/>
      <c r="AG90" s="345"/>
      <c r="AH90" s="45"/>
      <c r="AI90" s="271"/>
      <c r="AJ90" s="243"/>
      <c r="AK90" s="243"/>
      <c r="AL90" s="243"/>
      <c r="AM90" s="243"/>
      <c r="AN90" s="191"/>
      <c r="AO90" s="393"/>
      <c r="AP90" s="272"/>
      <c r="AQ90" s="269"/>
      <c r="AR90" s="45"/>
      <c r="AS90" s="271"/>
      <c r="AT90" s="55"/>
      <c r="AU90" s="55"/>
      <c r="AV90" s="55"/>
      <c r="AW90" s="55"/>
      <c r="AX90" s="243"/>
      <c r="AY90" s="55"/>
      <c r="AZ90" s="105"/>
      <c r="BA90" s="143"/>
      <c r="BB90" s="49"/>
    </row>
    <row r="91" spans="1:54" ht="11.25" customHeight="1">
      <c r="A91" s="270"/>
      <c r="B91" s="94"/>
      <c r="C91" s="94"/>
      <c r="D91" s="107"/>
      <c r="E91" s="94"/>
      <c r="F91" s="94"/>
      <c r="G91" s="107"/>
      <c r="H91" s="94"/>
      <c r="I91" s="94"/>
      <c r="J91" s="107"/>
      <c r="K91" s="94"/>
      <c r="L91" s="94"/>
      <c r="M91" s="107"/>
      <c r="N91" s="345"/>
      <c r="O91" s="565"/>
      <c r="P91" s="346"/>
      <c r="Q91" s="45"/>
      <c r="R91" s="270"/>
      <c r="S91" s="94"/>
      <c r="T91" s="94"/>
      <c r="U91" s="107"/>
      <c r="V91" s="94"/>
      <c r="W91" s="94"/>
      <c r="X91" s="107"/>
      <c r="Y91" s="94"/>
      <c r="Z91" s="94"/>
      <c r="AA91" s="107"/>
      <c r="AB91" s="94"/>
      <c r="AC91" s="94"/>
      <c r="AD91" s="107"/>
      <c r="AE91" s="345"/>
      <c r="AF91" s="345"/>
      <c r="AG91" s="345"/>
      <c r="AH91" s="45"/>
      <c r="AI91" s="271"/>
      <c r="AJ91" s="243"/>
      <c r="AK91" s="243"/>
      <c r="AL91" s="243"/>
      <c r="AM91" s="243"/>
      <c r="AN91" s="191"/>
      <c r="AO91" s="393"/>
      <c r="AP91" s="272"/>
      <c r="AQ91" s="269"/>
      <c r="AR91" s="45"/>
      <c r="AS91" s="271"/>
      <c r="AT91" s="55"/>
      <c r="AU91" s="55"/>
      <c r="AV91" s="55"/>
      <c r="AW91" s="55"/>
      <c r="AX91" s="243"/>
      <c r="AY91" s="55"/>
      <c r="AZ91" s="105"/>
      <c r="BA91" s="143"/>
      <c r="BB91" s="49"/>
    </row>
    <row r="92" spans="1:54" ht="11.25" customHeight="1">
      <c r="A92" s="270"/>
      <c r="B92" s="94"/>
      <c r="C92" s="94"/>
      <c r="D92" s="107"/>
      <c r="E92" s="94"/>
      <c r="F92" s="94"/>
      <c r="G92" s="107"/>
      <c r="H92" s="94"/>
      <c r="I92" s="94"/>
      <c r="J92" s="107"/>
      <c r="K92" s="94"/>
      <c r="L92" s="94"/>
      <c r="M92" s="107"/>
      <c r="N92" s="345"/>
      <c r="O92" s="565"/>
      <c r="P92" s="346"/>
      <c r="Q92" s="45"/>
      <c r="R92" s="270"/>
      <c r="S92" s="94"/>
      <c r="T92" s="94"/>
      <c r="U92" s="107"/>
      <c r="V92" s="94"/>
      <c r="W92" s="94"/>
      <c r="X92" s="107"/>
      <c r="Y92" s="94"/>
      <c r="Z92" s="94"/>
      <c r="AA92" s="107"/>
      <c r="AB92" s="94"/>
      <c r="AC92" s="94"/>
      <c r="AD92" s="107"/>
      <c r="AE92" s="345"/>
      <c r="AF92" s="345"/>
      <c r="AG92" s="345"/>
      <c r="AH92" s="45"/>
      <c r="AI92" s="271"/>
      <c r="AJ92" s="243"/>
      <c r="AK92" s="243"/>
      <c r="AL92" s="243"/>
      <c r="AM92" s="243"/>
      <c r="AN92" s="191"/>
      <c r="AO92" s="393"/>
      <c r="AP92" s="272"/>
      <c r="AQ92" s="269"/>
      <c r="AR92" s="45"/>
      <c r="AS92" s="271"/>
      <c r="AT92" s="55"/>
      <c r="AU92" s="55"/>
      <c r="AV92" s="55"/>
      <c r="AW92" s="55"/>
      <c r="AX92" s="243"/>
      <c r="AY92" s="55"/>
      <c r="AZ92" s="105"/>
      <c r="BA92" s="143"/>
      <c r="BB92" s="49"/>
    </row>
    <row r="93" spans="1:54" ht="11.25" customHeight="1">
      <c r="A93" s="270"/>
      <c r="B93" s="94"/>
      <c r="C93" s="94"/>
      <c r="D93" s="107"/>
      <c r="E93" s="94"/>
      <c r="F93" s="94"/>
      <c r="G93" s="107"/>
      <c r="H93" s="94"/>
      <c r="I93" s="94"/>
      <c r="J93" s="107"/>
      <c r="K93" s="94"/>
      <c r="L93" s="94"/>
      <c r="M93" s="107"/>
      <c r="N93" s="345"/>
      <c r="O93" s="565"/>
      <c r="P93" s="346"/>
      <c r="Q93" s="45"/>
      <c r="R93" s="270"/>
      <c r="S93" s="255"/>
      <c r="T93" s="255"/>
      <c r="U93" s="255"/>
      <c r="V93" s="255"/>
      <c r="W93" s="255"/>
      <c r="X93" s="255"/>
      <c r="Y93" s="255"/>
      <c r="Z93" s="255"/>
      <c r="AA93" s="255"/>
      <c r="AB93" s="255"/>
      <c r="AC93" s="255"/>
      <c r="AD93" s="255"/>
      <c r="AE93" s="345"/>
      <c r="AF93" s="345"/>
      <c r="AG93" s="345"/>
      <c r="AH93" s="45"/>
      <c r="AI93" s="271"/>
      <c r="AJ93" s="243"/>
      <c r="AK93" s="243"/>
      <c r="AL93" s="243"/>
      <c r="AM93" s="243"/>
      <c r="AN93" s="191"/>
      <c r="AO93" s="393"/>
      <c r="AP93" s="272"/>
      <c r="AQ93" s="269"/>
      <c r="AR93" s="45"/>
      <c r="AS93" s="271"/>
      <c r="AT93" s="55"/>
      <c r="AU93" s="55"/>
      <c r="AV93" s="55"/>
      <c r="AW93" s="55"/>
      <c r="AX93" s="243"/>
      <c r="AY93" s="55"/>
      <c r="AZ93" s="105"/>
      <c r="BA93" s="143"/>
      <c r="BB93" s="49"/>
    </row>
    <row r="94" spans="1:54" ht="11.25" customHeight="1">
      <c r="A94" s="270"/>
      <c r="B94" s="94"/>
      <c r="C94" s="94"/>
      <c r="D94" s="107"/>
      <c r="E94" s="94"/>
      <c r="F94" s="94"/>
      <c r="G94" s="107"/>
      <c r="H94" s="94"/>
      <c r="I94" s="94"/>
      <c r="J94" s="107"/>
      <c r="K94" s="94"/>
      <c r="L94" s="94"/>
      <c r="M94" s="107"/>
      <c r="N94" s="345"/>
      <c r="O94" s="565"/>
      <c r="P94" s="346"/>
      <c r="Q94" s="45"/>
      <c r="R94" s="270"/>
      <c r="S94" s="94"/>
      <c r="T94" s="94"/>
      <c r="U94" s="107"/>
      <c r="V94" s="94"/>
      <c r="W94" s="94"/>
      <c r="X94" s="107"/>
      <c r="Y94" s="94"/>
      <c r="Z94" s="94"/>
      <c r="AA94" s="107"/>
      <c r="AB94" s="94"/>
      <c r="AC94" s="94"/>
      <c r="AD94" s="107"/>
      <c r="AE94" s="345"/>
      <c r="AF94" s="345"/>
      <c r="AG94" s="345"/>
      <c r="AH94" s="45"/>
      <c r="AI94" s="271"/>
      <c r="AJ94" s="243"/>
      <c r="AK94" s="243"/>
      <c r="AL94" s="243"/>
      <c r="AM94" s="243"/>
      <c r="AN94" s="191"/>
      <c r="AO94" s="393"/>
      <c r="AP94" s="272"/>
      <c r="AQ94" s="269"/>
      <c r="AR94" s="45"/>
      <c r="AS94" s="271"/>
      <c r="AT94" s="55"/>
      <c r="AU94" s="55"/>
      <c r="AV94" s="55"/>
      <c r="AW94" s="55"/>
      <c r="AX94" s="243"/>
      <c r="AY94" s="55"/>
      <c r="AZ94" s="105"/>
      <c r="BA94" s="143"/>
      <c r="BB94" s="49"/>
    </row>
    <row r="95" spans="1:54" ht="11.25" customHeight="1">
      <c r="A95" s="270"/>
      <c r="B95" s="94"/>
      <c r="C95" s="94"/>
      <c r="D95" s="107"/>
      <c r="E95" s="94"/>
      <c r="F95" s="94"/>
      <c r="G95" s="107"/>
      <c r="H95" s="94"/>
      <c r="I95" s="94"/>
      <c r="J95" s="107"/>
      <c r="K95" s="94"/>
      <c r="L95" s="94"/>
      <c r="M95" s="107"/>
      <c r="N95" s="345"/>
      <c r="O95" s="565"/>
      <c r="P95" s="346"/>
      <c r="Q95" s="45"/>
      <c r="R95" s="270"/>
      <c r="S95" s="94"/>
      <c r="T95" s="94"/>
      <c r="U95" s="107"/>
      <c r="V95" s="94"/>
      <c r="W95" s="94"/>
      <c r="X95" s="107"/>
      <c r="Y95" s="94"/>
      <c r="Z95" s="94"/>
      <c r="AA95" s="107"/>
      <c r="AB95" s="94"/>
      <c r="AC95" s="94"/>
      <c r="AD95" s="107"/>
      <c r="AE95" s="345"/>
      <c r="AF95" s="345"/>
      <c r="AG95" s="345"/>
      <c r="AH95" s="45"/>
      <c r="AI95" s="271"/>
      <c r="AJ95" s="243"/>
      <c r="AK95" s="243"/>
      <c r="AL95" s="243"/>
      <c r="AM95" s="243"/>
      <c r="AN95" s="191"/>
      <c r="AO95" s="393"/>
      <c r="AP95" s="272"/>
      <c r="AQ95" s="269"/>
      <c r="AR95" s="45"/>
      <c r="AS95" s="271"/>
      <c r="AT95" s="55"/>
      <c r="AU95" s="55"/>
      <c r="AV95" s="55"/>
      <c r="AW95" s="55"/>
      <c r="AX95" s="243"/>
      <c r="AY95" s="55"/>
      <c r="AZ95" s="105"/>
      <c r="BA95" s="143"/>
      <c r="BB95" s="49"/>
    </row>
    <row r="96" spans="1:54" ht="11.25" customHeight="1">
      <c r="A96" s="270"/>
      <c r="B96" s="94"/>
      <c r="C96" s="94"/>
      <c r="D96" s="107"/>
      <c r="E96" s="94"/>
      <c r="F96" s="94"/>
      <c r="G96" s="107"/>
      <c r="H96" s="94"/>
      <c r="I96" s="94"/>
      <c r="J96" s="107"/>
      <c r="K96" s="94"/>
      <c r="L96" s="94"/>
      <c r="M96" s="107"/>
      <c r="N96" s="345"/>
      <c r="O96" s="565"/>
      <c r="P96" s="346"/>
      <c r="Q96" s="45"/>
      <c r="R96" s="270"/>
      <c r="S96" s="94"/>
      <c r="T96" s="94"/>
      <c r="U96" s="107"/>
      <c r="V96" s="94"/>
      <c r="W96" s="94"/>
      <c r="X96" s="107"/>
      <c r="Y96" s="94"/>
      <c r="Z96" s="94"/>
      <c r="AA96" s="107"/>
      <c r="AB96" s="94"/>
      <c r="AC96" s="94"/>
      <c r="AD96" s="107"/>
      <c r="AE96" s="345"/>
      <c r="AF96" s="345"/>
      <c r="AG96" s="345"/>
      <c r="AH96" s="45"/>
      <c r="AI96" s="271"/>
      <c r="AJ96" s="243"/>
      <c r="AK96" s="243"/>
      <c r="AL96" s="243"/>
      <c r="AM96" s="243"/>
      <c r="AN96" s="191"/>
      <c r="AO96" s="393"/>
      <c r="AP96" s="272"/>
      <c r="AQ96" s="269"/>
      <c r="AR96" s="45"/>
      <c r="AS96" s="271"/>
      <c r="AT96" s="55"/>
      <c r="AU96" s="55"/>
      <c r="AV96" s="55"/>
      <c r="AW96" s="55"/>
      <c r="AX96" s="243"/>
      <c r="AY96" s="55"/>
      <c r="AZ96" s="105"/>
      <c r="BA96" s="143"/>
      <c r="BB96" s="49"/>
    </row>
    <row r="97" spans="1:54" ht="11.25" customHeight="1">
      <c r="A97" s="145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345"/>
      <c r="O97" s="565"/>
      <c r="P97" s="346"/>
      <c r="Q97" s="45"/>
      <c r="R97" s="145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345"/>
      <c r="AF97" s="345"/>
      <c r="AG97" s="345"/>
      <c r="AH97" s="45"/>
      <c r="AI97" s="145"/>
      <c r="AJ97" s="94"/>
      <c r="AK97" s="94"/>
      <c r="AL97" s="94"/>
      <c r="AM97" s="94"/>
      <c r="AN97" s="191"/>
      <c r="AO97" s="94"/>
      <c r="AP97" s="94"/>
      <c r="AQ97" s="194"/>
      <c r="AR97" s="45"/>
      <c r="AS97" s="145"/>
      <c r="AT97" s="268"/>
      <c r="AU97" s="268"/>
      <c r="AV97" s="268"/>
      <c r="AW97" s="268"/>
      <c r="AX97" s="268"/>
      <c r="AY97" s="268"/>
      <c r="AZ97" s="105"/>
      <c r="BA97" s="269"/>
      <c r="BB97" s="49"/>
    </row>
    <row r="98" spans="1:54" ht="11.25" customHeight="1">
      <c r="A98" s="270"/>
      <c r="B98" s="94"/>
      <c r="C98" s="94"/>
      <c r="D98" s="107"/>
      <c r="E98" s="94"/>
      <c r="F98" s="94"/>
      <c r="G98" s="107"/>
      <c r="H98" s="94"/>
      <c r="I98" s="94"/>
      <c r="J98" s="107"/>
      <c r="K98" s="94"/>
      <c r="L98" s="94"/>
      <c r="M98" s="107"/>
      <c r="N98" s="345"/>
      <c r="O98" s="565"/>
      <c r="P98" s="346"/>
      <c r="Q98" s="45"/>
      <c r="R98" s="270"/>
      <c r="S98" s="94"/>
      <c r="T98" s="94"/>
      <c r="U98" s="107"/>
      <c r="V98" s="94"/>
      <c r="W98" s="94"/>
      <c r="X98" s="107"/>
      <c r="Y98" s="94"/>
      <c r="Z98" s="94"/>
      <c r="AA98" s="107"/>
      <c r="AB98" s="94"/>
      <c r="AC98" s="94"/>
      <c r="AD98" s="107"/>
      <c r="AE98" s="345"/>
      <c r="AF98" s="345"/>
      <c r="AG98" s="345"/>
      <c r="AH98" s="45"/>
      <c r="AI98" s="271"/>
      <c r="AJ98" s="243"/>
      <c r="AK98" s="243"/>
      <c r="AL98" s="243"/>
      <c r="AM98" s="243"/>
      <c r="AN98" s="191"/>
      <c r="AO98" s="243"/>
      <c r="AP98" s="243"/>
      <c r="AQ98" s="269"/>
      <c r="AR98" s="45"/>
      <c r="AS98" s="271"/>
      <c r="AT98" s="55"/>
      <c r="AU98" s="55"/>
      <c r="AV98" s="55"/>
      <c r="AW98" s="55"/>
      <c r="AX98" s="243"/>
      <c r="AY98" s="55"/>
      <c r="AZ98" s="105"/>
      <c r="BA98" s="143"/>
      <c r="BB98" s="49"/>
    </row>
    <row r="99" spans="1:54" ht="11.25" customHeight="1">
      <c r="A99" s="270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345"/>
      <c r="O99" s="565"/>
      <c r="P99" s="346"/>
      <c r="Q99" s="45"/>
      <c r="R99" s="270"/>
      <c r="S99" s="94"/>
      <c r="T99" s="94"/>
      <c r="U99" s="107"/>
      <c r="V99" s="94"/>
      <c r="W99" s="94"/>
      <c r="X99" s="107"/>
      <c r="Y99" s="94"/>
      <c r="Z99" s="94"/>
      <c r="AA99" s="107"/>
      <c r="AB99" s="94"/>
      <c r="AC99" s="94"/>
      <c r="AD99" s="107"/>
      <c r="AE99" s="345"/>
      <c r="AF99" s="345"/>
      <c r="AG99" s="345"/>
      <c r="AH99" s="45"/>
      <c r="AI99" s="271"/>
      <c r="AJ99" s="243"/>
      <c r="AK99" s="243"/>
      <c r="AL99" s="243"/>
      <c r="AM99" s="243"/>
      <c r="AN99" s="191"/>
      <c r="AO99" s="94"/>
      <c r="AP99" s="94"/>
      <c r="AQ99" s="269"/>
      <c r="AR99" s="45"/>
      <c r="AS99" s="271"/>
      <c r="AT99" s="55"/>
      <c r="AU99" s="55"/>
      <c r="AV99" s="55"/>
      <c r="AW99" s="55"/>
      <c r="AX99" s="243"/>
      <c r="AY99" s="55"/>
      <c r="AZ99" s="105"/>
      <c r="BA99" s="143"/>
      <c r="BB99" s="49"/>
    </row>
    <row r="100" spans="1:54" ht="11.25" customHeight="1" thickBot="1">
      <c r="A100" s="273"/>
      <c r="B100" s="168"/>
      <c r="C100" s="168"/>
      <c r="D100" s="274"/>
      <c r="E100" s="168"/>
      <c r="F100" s="168"/>
      <c r="G100" s="274"/>
      <c r="H100" s="168"/>
      <c r="I100" s="168"/>
      <c r="J100" s="274"/>
      <c r="K100" s="168"/>
      <c r="L100" s="168"/>
      <c r="M100" s="274"/>
      <c r="N100" s="258"/>
      <c r="O100" s="566"/>
      <c r="P100" s="259"/>
      <c r="Q100" s="186"/>
      <c r="R100" s="273"/>
      <c r="S100" s="168"/>
      <c r="T100" s="168"/>
      <c r="U100" s="274"/>
      <c r="V100" s="168"/>
      <c r="W100" s="168"/>
      <c r="X100" s="274"/>
      <c r="Y100" s="168"/>
      <c r="Z100" s="168"/>
      <c r="AA100" s="274"/>
      <c r="AB100" s="168"/>
      <c r="AC100" s="168"/>
      <c r="AD100" s="274"/>
      <c r="AE100" s="345"/>
      <c r="AF100" s="345"/>
      <c r="AG100" s="345"/>
      <c r="AH100" s="186"/>
      <c r="AI100" s="277"/>
      <c r="AJ100" s="278"/>
      <c r="AK100" s="278"/>
      <c r="AL100" s="278"/>
      <c r="AM100" s="278"/>
      <c r="AN100" s="188"/>
      <c r="AO100" s="278"/>
      <c r="AP100" s="278"/>
      <c r="AQ100" s="351"/>
      <c r="AR100" s="186"/>
      <c r="AS100" s="277"/>
      <c r="AT100" s="149"/>
      <c r="AU100" s="149"/>
      <c r="AV100" s="149"/>
      <c r="AW100" s="149"/>
      <c r="AX100" s="278"/>
      <c r="AY100" s="149"/>
      <c r="AZ100" s="352"/>
      <c r="BA100" s="150"/>
      <c r="BB100" s="49"/>
    </row>
    <row r="101" spans="1:54" ht="11.25" customHeight="1">
      <c r="A101" s="478"/>
      <c r="B101" s="478"/>
      <c r="C101" s="478"/>
      <c r="D101" s="478"/>
      <c r="E101" s="478"/>
      <c r="F101" s="478"/>
      <c r="G101" s="478"/>
      <c r="H101" s="478"/>
      <c r="I101" s="478"/>
      <c r="J101" s="478"/>
      <c r="K101" s="478"/>
      <c r="L101" s="478"/>
      <c r="M101" s="478"/>
      <c r="N101" s="478"/>
      <c r="O101" s="478"/>
      <c r="P101" s="478"/>
      <c r="Q101" s="45"/>
      <c r="R101" s="478"/>
      <c r="S101" s="478"/>
      <c r="T101" s="478"/>
      <c r="U101" s="478"/>
      <c r="V101" s="478"/>
      <c r="W101" s="478"/>
      <c r="X101" s="478"/>
      <c r="Y101" s="478"/>
      <c r="Z101" s="478"/>
      <c r="AA101" s="478"/>
      <c r="AB101" s="478"/>
      <c r="AC101" s="478"/>
      <c r="AD101" s="478"/>
      <c r="AE101" s="478"/>
      <c r="AF101" s="478"/>
      <c r="AG101" s="478"/>
      <c r="AH101" s="45"/>
      <c r="AI101" s="478"/>
      <c r="AJ101" s="478"/>
      <c r="AK101" s="478"/>
      <c r="AL101" s="478"/>
      <c r="AM101" s="478"/>
      <c r="AN101" s="478"/>
      <c r="AO101" s="478"/>
      <c r="AP101" s="478"/>
      <c r="AQ101" s="478"/>
      <c r="AR101" s="45"/>
      <c r="AS101" s="478"/>
      <c r="AT101" s="478"/>
      <c r="AU101" s="478"/>
      <c r="AV101" s="478"/>
      <c r="AW101" s="478"/>
      <c r="AX101" s="478"/>
      <c r="AY101" s="478"/>
      <c r="AZ101" s="478"/>
      <c r="BA101" s="45"/>
      <c r="BB101" s="49"/>
    </row>
    <row r="102" spans="1:54" ht="11.25" customHeight="1" thickBot="1">
      <c r="A102" s="487"/>
      <c r="B102" s="487"/>
      <c r="C102" s="487"/>
      <c r="D102" s="487"/>
      <c r="E102" s="487"/>
      <c r="F102" s="487"/>
      <c r="G102" s="487"/>
      <c r="H102" s="487"/>
      <c r="I102" s="487"/>
      <c r="J102" s="487"/>
      <c r="K102" s="487"/>
      <c r="L102" s="487"/>
      <c r="M102" s="487"/>
      <c r="N102" s="487"/>
      <c r="O102" s="427"/>
      <c r="P102" s="30"/>
      <c r="Q102" s="45"/>
      <c r="R102" s="487"/>
      <c r="S102" s="487"/>
      <c r="T102" s="487"/>
      <c r="U102" s="487"/>
      <c r="V102" s="487"/>
      <c r="W102" s="487"/>
      <c r="X102" s="487"/>
      <c r="Y102" s="487"/>
      <c r="Z102" s="487"/>
      <c r="AA102" s="487"/>
      <c r="AB102" s="487"/>
      <c r="AC102" s="487"/>
      <c r="AD102" s="487"/>
      <c r="AE102" s="487"/>
      <c r="AF102" s="487"/>
      <c r="AG102" s="487"/>
      <c r="AH102" s="45"/>
      <c r="AI102" s="487"/>
      <c r="AJ102" s="487"/>
      <c r="AK102" s="487"/>
      <c r="AL102" s="487"/>
      <c r="AM102" s="487"/>
      <c r="AN102" s="487"/>
      <c r="AO102" s="487"/>
      <c r="AP102" s="487"/>
      <c r="AQ102" s="487"/>
      <c r="AR102" s="45"/>
      <c r="AS102" s="487"/>
      <c r="AT102" s="487"/>
      <c r="AU102" s="487"/>
      <c r="AV102" s="487"/>
      <c r="AW102" s="487"/>
      <c r="AX102" s="487"/>
      <c r="AY102" s="487"/>
      <c r="AZ102" s="487"/>
      <c r="BA102" s="45"/>
      <c r="BB102" s="49"/>
    </row>
    <row r="103" spans="1:54" ht="15.75" customHeight="1">
      <c r="A103" s="508"/>
      <c r="B103" s="495"/>
      <c r="C103" s="495"/>
      <c r="D103" s="495"/>
      <c r="E103" s="495"/>
      <c r="F103" s="495"/>
      <c r="G103" s="495"/>
      <c r="H103" s="495"/>
      <c r="I103" s="495"/>
      <c r="J103" s="495"/>
      <c r="K103" s="495"/>
      <c r="L103" s="495"/>
      <c r="M103" s="495"/>
      <c r="N103" s="495"/>
      <c r="O103" s="559"/>
      <c r="P103" s="505"/>
      <c r="Q103" s="45"/>
      <c r="R103" s="508"/>
      <c r="S103" s="495"/>
      <c r="T103" s="495"/>
      <c r="U103" s="495"/>
      <c r="V103" s="495"/>
      <c r="W103" s="495"/>
      <c r="X103" s="495"/>
      <c r="Y103" s="495"/>
      <c r="Z103" s="495"/>
      <c r="AA103" s="495"/>
      <c r="AB103" s="495"/>
      <c r="AC103" s="495"/>
      <c r="AD103" s="495"/>
      <c r="AE103" s="495"/>
      <c r="AF103" s="559"/>
      <c r="AG103" s="505"/>
      <c r="AH103" s="45"/>
      <c r="AI103" s="508"/>
      <c r="AJ103" s="510"/>
      <c r="AK103" s="510"/>
      <c r="AL103" s="510"/>
      <c r="AM103" s="510"/>
      <c r="AN103" s="510"/>
      <c r="AO103" s="495"/>
      <c r="AP103" s="495"/>
      <c r="AQ103" s="463"/>
      <c r="AR103" s="45"/>
      <c r="AS103" s="467"/>
      <c r="AT103" s="506"/>
      <c r="AU103" s="506"/>
      <c r="AV103" s="506"/>
      <c r="AW103" s="506"/>
      <c r="AX103" s="506"/>
      <c r="AY103" s="506"/>
      <c r="AZ103" s="506"/>
      <c r="BA103" s="506"/>
      <c r="BB103" s="49"/>
    </row>
    <row r="104" spans="1:54" ht="50.25" customHeight="1">
      <c r="A104" s="509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560"/>
      <c r="P104" s="9"/>
      <c r="Q104" s="45"/>
      <c r="R104" s="509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560"/>
      <c r="AG104" s="9"/>
      <c r="AH104" s="45"/>
      <c r="AI104" s="509"/>
      <c r="AJ104" s="431"/>
      <c r="AK104" s="431"/>
      <c r="AL104" s="431"/>
      <c r="AM104" s="431"/>
      <c r="AN104" s="134"/>
      <c r="AO104" s="429"/>
      <c r="AP104" s="429"/>
      <c r="AQ104" s="464"/>
      <c r="AR104" s="45"/>
      <c r="AS104" s="471"/>
      <c r="AT104" s="429"/>
      <c r="AU104" s="429"/>
      <c r="AV104" s="429"/>
      <c r="AW104" s="429"/>
      <c r="AX104" s="429"/>
      <c r="AY104" s="429"/>
      <c r="AZ104" s="429"/>
      <c r="BA104" s="429"/>
      <c r="BB104" s="49"/>
    </row>
    <row r="105" spans="1:54" ht="11.25" customHeight="1">
      <c r="A105" s="145" t="s">
        <v>166</v>
      </c>
      <c r="B105" s="192"/>
      <c r="C105" s="192"/>
      <c r="D105" s="262"/>
      <c r="E105" s="192"/>
      <c r="F105" s="192"/>
      <c r="G105" s="262"/>
      <c r="H105" s="192"/>
      <c r="I105" s="192"/>
      <c r="J105" s="262"/>
      <c r="K105" s="192"/>
      <c r="L105" s="192"/>
      <c r="M105" s="262"/>
      <c r="N105" s="263"/>
      <c r="O105" s="568"/>
      <c r="P105" s="264"/>
      <c r="Q105" s="45"/>
      <c r="R105" s="180" t="s">
        <v>166</v>
      </c>
      <c r="S105" s="192"/>
      <c r="T105" s="192"/>
      <c r="U105" s="262"/>
      <c r="V105" s="192"/>
      <c r="W105" s="192"/>
      <c r="X105" s="262"/>
      <c r="Y105" s="192"/>
      <c r="Z105" s="192"/>
      <c r="AA105" s="262"/>
      <c r="AB105" s="192"/>
      <c r="AC105" s="192"/>
      <c r="AD105" s="262"/>
      <c r="AE105" s="347"/>
      <c r="AF105" s="569"/>
      <c r="AG105" s="348"/>
      <c r="AH105" s="45"/>
      <c r="AI105" s="145" t="s">
        <v>166</v>
      </c>
      <c r="AJ105" s="268"/>
      <c r="AK105" s="268"/>
      <c r="AL105" s="268"/>
      <c r="AM105" s="268"/>
      <c r="AN105" s="268"/>
      <c r="AO105" s="268"/>
      <c r="AP105" s="268"/>
      <c r="AQ105" s="269"/>
      <c r="AR105" s="45"/>
      <c r="AS105" s="145" t="s">
        <v>166</v>
      </c>
      <c r="AT105" s="268"/>
      <c r="AU105" s="268"/>
      <c r="AV105" s="268"/>
      <c r="AW105" s="268"/>
      <c r="AX105" s="268"/>
      <c r="AY105" s="268"/>
      <c r="AZ105" s="243"/>
      <c r="BA105" s="269"/>
      <c r="BB105" s="49"/>
    </row>
    <row r="106" spans="1:54" ht="11.25" customHeight="1">
      <c r="A106" s="270" t="s">
        <v>251</v>
      </c>
      <c r="B106" s="192">
        <v>1000</v>
      </c>
      <c r="C106" s="192"/>
      <c r="D106" s="281">
        <v>496</v>
      </c>
      <c r="E106" s="192">
        <v>926</v>
      </c>
      <c r="F106" s="192"/>
      <c r="G106" s="281">
        <v>407</v>
      </c>
      <c r="H106" s="192">
        <v>700</v>
      </c>
      <c r="I106" s="192"/>
      <c r="J106" s="281">
        <v>325</v>
      </c>
      <c r="K106" s="192">
        <v>821</v>
      </c>
      <c r="L106" s="192"/>
      <c r="M106" s="281">
        <v>331</v>
      </c>
      <c r="N106" s="345">
        <f t="shared" ref="N106:N142" si="64">+B106+E106+H106+K106</f>
        <v>3447</v>
      </c>
      <c r="O106" s="565"/>
      <c r="P106" s="346">
        <f>+D106+G106+J106+M106</f>
        <v>1559</v>
      </c>
      <c r="Q106" s="45"/>
      <c r="R106" s="282" t="s">
        <v>251</v>
      </c>
      <c r="S106" s="94">
        <v>134</v>
      </c>
      <c r="T106" s="94"/>
      <c r="U106" s="107">
        <v>73</v>
      </c>
      <c r="V106" s="94">
        <v>58</v>
      </c>
      <c r="W106" s="94"/>
      <c r="X106" s="107">
        <v>25</v>
      </c>
      <c r="Y106" s="94">
        <v>57</v>
      </c>
      <c r="Z106" s="94"/>
      <c r="AA106" s="107">
        <v>23</v>
      </c>
      <c r="AB106" s="94">
        <v>180</v>
      </c>
      <c r="AC106" s="94"/>
      <c r="AD106" s="107">
        <v>67</v>
      </c>
      <c r="AE106" s="345">
        <f>+S106+V106+Y106+AB106</f>
        <v>429</v>
      </c>
      <c r="AF106" s="345"/>
      <c r="AG106" s="345">
        <f>+U106+X106+AA106+AD106</f>
        <v>188</v>
      </c>
      <c r="AH106" s="45"/>
      <c r="AI106" s="271" t="s">
        <v>251</v>
      </c>
      <c r="AJ106" s="243">
        <v>21</v>
      </c>
      <c r="AK106" s="243">
        <v>21</v>
      </c>
      <c r="AL106" s="243">
        <v>16</v>
      </c>
      <c r="AM106" s="243">
        <v>20</v>
      </c>
      <c r="AN106" s="191">
        <f t="shared" ref="AN106:AN142" si="65">SUM(AJ106:AM106)</f>
        <v>78</v>
      </c>
      <c r="AO106" s="243">
        <v>57</v>
      </c>
      <c r="AP106" s="243">
        <v>2</v>
      </c>
      <c r="AQ106" s="269">
        <v>11</v>
      </c>
      <c r="AR106" s="45"/>
      <c r="AS106" s="271" t="s">
        <v>251</v>
      </c>
      <c r="AT106" s="55">
        <v>49</v>
      </c>
      <c r="AU106" s="55">
        <v>33</v>
      </c>
      <c r="AV106" s="55">
        <v>11</v>
      </c>
      <c r="AW106" s="55">
        <v>20</v>
      </c>
      <c r="AX106" s="243">
        <v>19</v>
      </c>
      <c r="AY106" s="55">
        <v>1</v>
      </c>
      <c r="AZ106" s="105">
        <f t="shared" ref="AZ106:AZ142" si="66">+AT106+AU106+AV106+AW106+AX106+AY106</f>
        <v>133</v>
      </c>
      <c r="BA106" s="143">
        <v>41</v>
      </c>
      <c r="BB106" s="49"/>
    </row>
    <row r="107" spans="1:54" ht="11.25" customHeight="1">
      <c r="A107" s="270" t="s">
        <v>252</v>
      </c>
      <c r="B107" s="192">
        <v>1273</v>
      </c>
      <c r="C107" s="192"/>
      <c r="D107" s="281">
        <v>667</v>
      </c>
      <c r="E107" s="192">
        <v>1525</v>
      </c>
      <c r="F107" s="192"/>
      <c r="G107" s="281">
        <v>767</v>
      </c>
      <c r="H107" s="192">
        <v>1355</v>
      </c>
      <c r="I107" s="192"/>
      <c r="J107" s="281">
        <v>697</v>
      </c>
      <c r="K107" s="192">
        <v>1232</v>
      </c>
      <c r="L107" s="192"/>
      <c r="M107" s="281">
        <v>612</v>
      </c>
      <c r="N107" s="345">
        <f t="shared" si="64"/>
        <v>5385</v>
      </c>
      <c r="O107" s="565"/>
      <c r="P107" s="346">
        <f>+D107+G107+J107+M107</f>
        <v>2743</v>
      </c>
      <c r="Q107" s="45"/>
      <c r="R107" s="282" t="s">
        <v>252</v>
      </c>
      <c r="S107" s="94">
        <v>212</v>
      </c>
      <c r="T107" s="94"/>
      <c r="U107" s="107">
        <v>93</v>
      </c>
      <c r="V107" s="94">
        <v>318</v>
      </c>
      <c r="W107" s="94"/>
      <c r="X107" s="107">
        <v>147</v>
      </c>
      <c r="Y107" s="94">
        <v>248</v>
      </c>
      <c r="Z107" s="94"/>
      <c r="AA107" s="107">
        <v>104</v>
      </c>
      <c r="AB107" s="94">
        <v>342</v>
      </c>
      <c r="AC107" s="94"/>
      <c r="AD107" s="107">
        <v>159</v>
      </c>
      <c r="AE107" s="345">
        <f t="shared" ref="AE107:AE111" si="67">+S107+V107+Y107+AB107</f>
        <v>1120</v>
      </c>
      <c r="AF107" s="345"/>
      <c r="AG107" s="345">
        <f>+U107+X107+AA107+AD107</f>
        <v>503</v>
      </c>
      <c r="AH107" s="45"/>
      <c r="AI107" s="271" t="s">
        <v>252</v>
      </c>
      <c r="AJ107" s="243">
        <v>28</v>
      </c>
      <c r="AK107" s="243">
        <v>26</v>
      </c>
      <c r="AL107" s="243">
        <v>21</v>
      </c>
      <c r="AM107" s="243">
        <v>19</v>
      </c>
      <c r="AN107" s="191">
        <f t="shared" si="65"/>
        <v>94</v>
      </c>
      <c r="AO107" s="243">
        <v>73</v>
      </c>
      <c r="AP107" s="243">
        <v>0</v>
      </c>
      <c r="AQ107" s="269">
        <v>6</v>
      </c>
      <c r="AR107" s="45"/>
      <c r="AS107" s="271" t="s">
        <v>252</v>
      </c>
      <c r="AT107" s="55">
        <v>111</v>
      </c>
      <c r="AU107" s="55">
        <v>30</v>
      </c>
      <c r="AV107" s="55">
        <v>6</v>
      </c>
      <c r="AW107" s="55">
        <v>5</v>
      </c>
      <c r="AX107" s="243">
        <v>10</v>
      </c>
      <c r="AY107" s="55">
        <v>0</v>
      </c>
      <c r="AZ107" s="105">
        <f t="shared" si="66"/>
        <v>162</v>
      </c>
      <c r="BA107" s="143">
        <v>97</v>
      </c>
      <c r="BB107" s="49"/>
    </row>
    <row r="108" spans="1:54" ht="11.25" customHeight="1">
      <c r="A108" s="270" t="s">
        <v>253</v>
      </c>
      <c r="B108" s="192">
        <v>544</v>
      </c>
      <c r="C108" s="192"/>
      <c r="D108" s="281">
        <v>289</v>
      </c>
      <c r="E108" s="192">
        <v>574</v>
      </c>
      <c r="F108" s="192"/>
      <c r="G108" s="281">
        <v>279</v>
      </c>
      <c r="H108" s="192">
        <v>403</v>
      </c>
      <c r="I108" s="192"/>
      <c r="J108" s="281">
        <v>198</v>
      </c>
      <c r="K108" s="192">
        <v>354</v>
      </c>
      <c r="L108" s="192"/>
      <c r="M108" s="281">
        <v>153</v>
      </c>
      <c r="N108" s="345">
        <f t="shared" si="64"/>
        <v>1875</v>
      </c>
      <c r="O108" s="565"/>
      <c r="P108" s="346">
        <f>+D108+G108+J108+M108</f>
        <v>919</v>
      </c>
      <c r="Q108" s="45"/>
      <c r="R108" s="282" t="s">
        <v>253</v>
      </c>
      <c r="S108" s="94">
        <v>95</v>
      </c>
      <c r="T108" s="94"/>
      <c r="U108" s="107">
        <v>39</v>
      </c>
      <c r="V108" s="94">
        <v>39</v>
      </c>
      <c r="W108" s="94"/>
      <c r="X108" s="107">
        <v>16</v>
      </c>
      <c r="Y108" s="94">
        <v>26</v>
      </c>
      <c r="Z108" s="94"/>
      <c r="AA108" s="107">
        <v>6</v>
      </c>
      <c r="AB108" s="94">
        <v>57</v>
      </c>
      <c r="AC108" s="94"/>
      <c r="AD108" s="107">
        <v>25</v>
      </c>
      <c r="AE108" s="345">
        <f t="shared" si="67"/>
        <v>217</v>
      </c>
      <c r="AF108" s="345"/>
      <c r="AG108" s="345">
        <f>+U108+X108+AA108+AD108</f>
        <v>86</v>
      </c>
      <c r="AH108" s="45"/>
      <c r="AI108" s="271" t="s">
        <v>253</v>
      </c>
      <c r="AJ108" s="243">
        <v>13</v>
      </c>
      <c r="AK108" s="243">
        <v>14</v>
      </c>
      <c r="AL108" s="243">
        <v>12</v>
      </c>
      <c r="AM108" s="243">
        <v>9</v>
      </c>
      <c r="AN108" s="191">
        <f t="shared" si="65"/>
        <v>48</v>
      </c>
      <c r="AO108" s="243">
        <v>44</v>
      </c>
      <c r="AP108" s="243">
        <v>0</v>
      </c>
      <c r="AQ108" s="269">
        <v>12</v>
      </c>
      <c r="AR108" s="45"/>
      <c r="AS108" s="271" t="s">
        <v>253</v>
      </c>
      <c r="AT108" s="55">
        <v>16</v>
      </c>
      <c r="AU108" s="55">
        <v>11</v>
      </c>
      <c r="AV108" s="55">
        <v>5</v>
      </c>
      <c r="AW108" s="55">
        <v>3</v>
      </c>
      <c r="AX108" s="243">
        <v>36</v>
      </c>
      <c r="AY108" s="55">
        <v>3</v>
      </c>
      <c r="AZ108" s="105">
        <f t="shared" si="66"/>
        <v>74</v>
      </c>
      <c r="BA108" s="143">
        <v>5</v>
      </c>
      <c r="BB108" s="49"/>
    </row>
    <row r="109" spans="1:54" ht="11.25" customHeight="1">
      <c r="A109" s="270" t="s">
        <v>254</v>
      </c>
      <c r="B109" s="192">
        <v>25</v>
      </c>
      <c r="C109" s="192"/>
      <c r="D109" s="281">
        <v>6</v>
      </c>
      <c r="E109" s="192">
        <v>0</v>
      </c>
      <c r="F109" s="192"/>
      <c r="G109" s="281">
        <v>0</v>
      </c>
      <c r="H109" s="192">
        <v>1448</v>
      </c>
      <c r="I109" s="192"/>
      <c r="J109" s="281">
        <v>679</v>
      </c>
      <c r="K109" s="192">
        <v>1142</v>
      </c>
      <c r="L109" s="192"/>
      <c r="M109" s="281">
        <v>493</v>
      </c>
      <c r="N109" s="345">
        <f t="shared" si="64"/>
        <v>2615</v>
      </c>
      <c r="O109" s="565"/>
      <c r="P109" s="346">
        <f>+D109+G109+J109+M109</f>
        <v>1178</v>
      </c>
      <c r="Q109" s="45"/>
      <c r="R109" s="282" t="s">
        <v>254</v>
      </c>
      <c r="S109" s="94">
        <v>0</v>
      </c>
      <c r="T109" s="94"/>
      <c r="U109" s="107">
        <v>0</v>
      </c>
      <c r="V109" s="94">
        <v>0</v>
      </c>
      <c r="W109" s="94"/>
      <c r="X109" s="107">
        <v>0</v>
      </c>
      <c r="Y109" s="94">
        <v>302</v>
      </c>
      <c r="Z109" s="94"/>
      <c r="AA109" s="107">
        <v>158</v>
      </c>
      <c r="AB109" s="94">
        <v>320</v>
      </c>
      <c r="AC109" s="94"/>
      <c r="AD109" s="107">
        <v>128</v>
      </c>
      <c r="AE109" s="345">
        <f t="shared" si="67"/>
        <v>622</v>
      </c>
      <c r="AF109" s="345"/>
      <c r="AG109" s="345">
        <f>+U109+X109+AA109+AD109</f>
        <v>286</v>
      </c>
      <c r="AH109" s="45"/>
      <c r="AI109" s="271" t="s">
        <v>254</v>
      </c>
      <c r="AJ109" s="243">
        <v>1</v>
      </c>
      <c r="AK109" s="243">
        <v>0</v>
      </c>
      <c r="AL109" s="243">
        <v>33</v>
      </c>
      <c r="AM109" s="243">
        <v>25</v>
      </c>
      <c r="AN109" s="191">
        <f t="shared" si="65"/>
        <v>59</v>
      </c>
      <c r="AO109" s="243">
        <v>42</v>
      </c>
      <c r="AP109" s="243">
        <v>7</v>
      </c>
      <c r="AQ109" s="269">
        <v>11</v>
      </c>
      <c r="AR109" s="45"/>
      <c r="AS109" s="271" t="s">
        <v>254</v>
      </c>
      <c r="AT109" s="55">
        <v>35</v>
      </c>
      <c r="AU109" s="55">
        <v>41</v>
      </c>
      <c r="AV109" s="55">
        <v>4</v>
      </c>
      <c r="AW109" s="55">
        <v>11</v>
      </c>
      <c r="AX109" s="243">
        <v>29</v>
      </c>
      <c r="AY109" s="55">
        <v>0</v>
      </c>
      <c r="AZ109" s="105">
        <f t="shared" si="66"/>
        <v>120</v>
      </c>
      <c r="BA109" s="143">
        <v>25</v>
      </c>
      <c r="BB109" s="49"/>
    </row>
    <row r="110" spans="1:54" ht="11.25" customHeight="1">
      <c r="A110" s="270" t="s">
        <v>255</v>
      </c>
      <c r="B110" s="192">
        <v>607</v>
      </c>
      <c r="C110" s="192"/>
      <c r="D110" s="281">
        <v>273</v>
      </c>
      <c r="E110" s="192">
        <v>516</v>
      </c>
      <c r="F110" s="192"/>
      <c r="G110" s="281">
        <v>233</v>
      </c>
      <c r="H110" s="192">
        <v>457</v>
      </c>
      <c r="I110" s="192"/>
      <c r="J110" s="281">
        <v>178</v>
      </c>
      <c r="K110" s="192">
        <v>394</v>
      </c>
      <c r="L110" s="192"/>
      <c r="M110" s="281">
        <v>144</v>
      </c>
      <c r="N110" s="345">
        <f t="shared" si="64"/>
        <v>1974</v>
      </c>
      <c r="O110" s="565"/>
      <c r="P110" s="346">
        <f>+D110+G110+J110+M110</f>
        <v>828</v>
      </c>
      <c r="Q110" s="45"/>
      <c r="R110" s="282" t="s">
        <v>255</v>
      </c>
      <c r="S110" s="94">
        <v>92</v>
      </c>
      <c r="T110" s="94"/>
      <c r="U110" s="107">
        <v>53</v>
      </c>
      <c r="V110" s="94">
        <v>63</v>
      </c>
      <c r="W110" s="94"/>
      <c r="X110" s="107">
        <v>33</v>
      </c>
      <c r="Y110" s="94">
        <v>45</v>
      </c>
      <c r="Z110" s="94"/>
      <c r="AA110" s="107">
        <v>19</v>
      </c>
      <c r="AB110" s="94">
        <v>49</v>
      </c>
      <c r="AC110" s="94"/>
      <c r="AD110" s="107">
        <v>18</v>
      </c>
      <c r="AE110" s="345">
        <f t="shared" si="67"/>
        <v>249</v>
      </c>
      <c r="AF110" s="345"/>
      <c r="AG110" s="345">
        <f>+U110+X110+AA110+AD110</f>
        <v>123</v>
      </c>
      <c r="AH110" s="45"/>
      <c r="AI110" s="271" t="s">
        <v>255</v>
      </c>
      <c r="AJ110" s="243">
        <v>8</v>
      </c>
      <c r="AK110" s="243">
        <v>8</v>
      </c>
      <c r="AL110" s="243">
        <v>8</v>
      </c>
      <c r="AM110" s="243">
        <v>8</v>
      </c>
      <c r="AN110" s="191">
        <f t="shared" si="65"/>
        <v>32</v>
      </c>
      <c r="AO110" s="243">
        <v>24</v>
      </c>
      <c r="AP110" s="243">
        <v>0</v>
      </c>
      <c r="AQ110" s="269">
        <v>5</v>
      </c>
      <c r="AR110" s="45"/>
      <c r="AS110" s="271" t="s">
        <v>255</v>
      </c>
      <c r="AT110" s="55">
        <v>13</v>
      </c>
      <c r="AU110" s="55">
        <v>14</v>
      </c>
      <c r="AV110" s="55">
        <v>5</v>
      </c>
      <c r="AW110" s="55">
        <v>8</v>
      </c>
      <c r="AX110" s="243">
        <v>9</v>
      </c>
      <c r="AY110" s="55">
        <v>0</v>
      </c>
      <c r="AZ110" s="105">
        <f t="shared" si="66"/>
        <v>49</v>
      </c>
      <c r="BA110" s="143">
        <v>9</v>
      </c>
      <c r="BB110" s="49"/>
    </row>
    <row r="111" spans="1:54" ht="11.25" customHeight="1">
      <c r="A111" s="270" t="s">
        <v>44</v>
      </c>
      <c r="B111" s="192">
        <v>316</v>
      </c>
      <c r="C111" s="192"/>
      <c r="D111" s="281">
        <v>150</v>
      </c>
      <c r="E111" s="192">
        <v>228</v>
      </c>
      <c r="F111" s="192"/>
      <c r="G111" s="281">
        <v>118</v>
      </c>
      <c r="H111" s="192">
        <v>173</v>
      </c>
      <c r="I111" s="192"/>
      <c r="J111" s="281">
        <v>74</v>
      </c>
      <c r="K111" s="192">
        <v>161</v>
      </c>
      <c r="L111" s="192"/>
      <c r="M111" s="281">
        <v>67</v>
      </c>
      <c r="N111" s="345">
        <f t="shared" si="64"/>
        <v>878</v>
      </c>
      <c r="O111" s="565"/>
      <c r="P111" s="346">
        <f>+D111+G111+J111+M111</f>
        <v>409</v>
      </c>
      <c r="Q111" s="45"/>
      <c r="R111" s="282" t="s">
        <v>44</v>
      </c>
      <c r="S111" s="94">
        <v>21</v>
      </c>
      <c r="T111" s="94"/>
      <c r="U111" s="107">
        <v>8</v>
      </c>
      <c r="V111" s="94">
        <v>13</v>
      </c>
      <c r="W111" s="94"/>
      <c r="X111" s="107">
        <v>5</v>
      </c>
      <c r="Y111" s="94">
        <v>5</v>
      </c>
      <c r="Z111" s="94"/>
      <c r="AA111" s="107">
        <v>2</v>
      </c>
      <c r="AB111" s="94">
        <v>50</v>
      </c>
      <c r="AC111" s="94"/>
      <c r="AD111" s="107">
        <v>17</v>
      </c>
      <c r="AE111" s="345">
        <f t="shared" si="67"/>
        <v>89</v>
      </c>
      <c r="AF111" s="345"/>
      <c r="AG111" s="345">
        <f>+U111+X111+AA111+AD111</f>
        <v>32</v>
      </c>
      <c r="AH111" s="45"/>
      <c r="AI111" s="271" t="s">
        <v>44</v>
      </c>
      <c r="AJ111" s="243">
        <v>7</v>
      </c>
      <c r="AK111" s="243">
        <v>5</v>
      </c>
      <c r="AL111" s="243">
        <v>5</v>
      </c>
      <c r="AM111" s="243">
        <v>5</v>
      </c>
      <c r="AN111" s="191">
        <f t="shared" si="65"/>
        <v>22</v>
      </c>
      <c r="AO111" s="243">
        <v>14</v>
      </c>
      <c r="AP111" s="243">
        <v>3</v>
      </c>
      <c r="AQ111" s="269">
        <v>3</v>
      </c>
      <c r="AR111" s="45"/>
      <c r="AS111" s="271" t="s">
        <v>44</v>
      </c>
      <c r="AT111" s="55">
        <v>6</v>
      </c>
      <c r="AU111" s="55">
        <v>11</v>
      </c>
      <c r="AV111" s="55">
        <v>3</v>
      </c>
      <c r="AW111" s="55">
        <v>6</v>
      </c>
      <c r="AX111" s="243">
        <v>8</v>
      </c>
      <c r="AY111" s="55">
        <v>0</v>
      </c>
      <c r="AZ111" s="105">
        <f t="shared" si="66"/>
        <v>34</v>
      </c>
      <c r="BA111" s="143">
        <v>4</v>
      </c>
      <c r="BB111" s="49"/>
    </row>
    <row r="112" spans="1:54" ht="11.25" customHeight="1">
      <c r="A112" s="145" t="s">
        <v>167</v>
      </c>
      <c r="B112" s="192"/>
      <c r="C112" s="192"/>
      <c r="D112" s="262"/>
      <c r="E112" s="192"/>
      <c r="F112" s="192"/>
      <c r="G112" s="262"/>
      <c r="H112" s="192"/>
      <c r="I112" s="192"/>
      <c r="J112" s="262"/>
      <c r="K112" s="192"/>
      <c r="L112" s="192"/>
      <c r="M112" s="262"/>
      <c r="N112" s="345"/>
      <c r="O112" s="565"/>
      <c r="P112" s="346"/>
      <c r="Q112" s="45"/>
      <c r="R112" s="180" t="s">
        <v>167</v>
      </c>
      <c r="S112" s="94"/>
      <c r="T112" s="94"/>
      <c r="U112" s="243"/>
      <c r="V112" s="94"/>
      <c r="W112" s="94"/>
      <c r="X112" s="243"/>
      <c r="Y112" s="94"/>
      <c r="Z112" s="94"/>
      <c r="AA112" s="243"/>
      <c r="AB112" s="94"/>
      <c r="AC112" s="94"/>
      <c r="AD112" s="243"/>
      <c r="AE112" s="345"/>
      <c r="AF112" s="345"/>
      <c r="AG112" s="345"/>
      <c r="AH112" s="45"/>
      <c r="AI112" s="145" t="s">
        <v>167</v>
      </c>
      <c r="AJ112" s="268"/>
      <c r="AK112" s="268"/>
      <c r="AL112" s="268"/>
      <c r="AM112" s="268"/>
      <c r="AN112" s="191"/>
      <c r="AO112" s="268"/>
      <c r="AP112" s="268"/>
      <c r="AQ112" s="269"/>
      <c r="AR112" s="45"/>
      <c r="AS112" s="145" t="s">
        <v>167</v>
      </c>
      <c r="AT112" s="268"/>
      <c r="AU112" s="268"/>
      <c r="AV112" s="268"/>
      <c r="AW112" s="268"/>
      <c r="AX112" s="268"/>
      <c r="AY112" s="268"/>
      <c r="AZ112" s="105"/>
      <c r="BA112" s="269"/>
      <c r="BB112" s="49"/>
    </row>
    <row r="113" spans="1:54" ht="11.25" customHeight="1">
      <c r="A113" s="270" t="s">
        <v>256</v>
      </c>
      <c r="B113" s="192">
        <v>968</v>
      </c>
      <c r="C113" s="192"/>
      <c r="D113" s="281">
        <v>470</v>
      </c>
      <c r="E113" s="192">
        <v>760</v>
      </c>
      <c r="F113" s="192"/>
      <c r="G113" s="281">
        <v>367</v>
      </c>
      <c r="H113" s="192">
        <v>485</v>
      </c>
      <c r="I113" s="192"/>
      <c r="J113" s="281">
        <v>239</v>
      </c>
      <c r="K113" s="192">
        <v>510</v>
      </c>
      <c r="L113" s="192"/>
      <c r="M113" s="281">
        <v>265</v>
      </c>
      <c r="N113" s="345">
        <f t="shared" si="64"/>
        <v>2723</v>
      </c>
      <c r="O113" s="565"/>
      <c r="P113" s="346">
        <f>+D113+G113+J113+M113</f>
        <v>1341</v>
      </c>
      <c r="Q113" s="45"/>
      <c r="R113" s="282" t="s">
        <v>256</v>
      </c>
      <c r="S113" s="94">
        <v>64</v>
      </c>
      <c r="T113" s="94"/>
      <c r="U113" s="107">
        <v>32</v>
      </c>
      <c r="V113" s="94">
        <v>73</v>
      </c>
      <c r="W113" s="94"/>
      <c r="X113" s="107">
        <v>39</v>
      </c>
      <c r="Y113" s="94">
        <v>34</v>
      </c>
      <c r="Z113" s="94"/>
      <c r="AA113" s="107">
        <v>22</v>
      </c>
      <c r="AB113" s="94">
        <v>107</v>
      </c>
      <c r="AC113" s="94"/>
      <c r="AD113" s="107">
        <v>57</v>
      </c>
      <c r="AE113" s="345">
        <f t="shared" ref="AE113:AE142" si="68">+S113+V113+Y113+AB113</f>
        <v>278</v>
      </c>
      <c r="AF113" s="345"/>
      <c r="AG113" s="345">
        <f>+U113+X113+AA113+AD113</f>
        <v>150</v>
      </c>
      <c r="AH113" s="45"/>
      <c r="AI113" s="271" t="s">
        <v>256</v>
      </c>
      <c r="AJ113" s="243">
        <v>23</v>
      </c>
      <c r="AK113" s="243">
        <v>22</v>
      </c>
      <c r="AL113" s="243">
        <v>18</v>
      </c>
      <c r="AM113" s="243">
        <v>16</v>
      </c>
      <c r="AN113" s="191">
        <f t="shared" si="65"/>
        <v>79</v>
      </c>
      <c r="AO113" s="243">
        <v>100</v>
      </c>
      <c r="AP113" s="243">
        <v>55</v>
      </c>
      <c r="AQ113" s="269">
        <v>17</v>
      </c>
      <c r="AR113" s="45"/>
      <c r="AS113" s="271" t="s">
        <v>256</v>
      </c>
      <c r="AT113" s="55">
        <v>15</v>
      </c>
      <c r="AU113" s="55">
        <v>31</v>
      </c>
      <c r="AV113" s="55">
        <v>14</v>
      </c>
      <c r="AW113" s="55">
        <v>11</v>
      </c>
      <c r="AX113" s="243">
        <v>60</v>
      </c>
      <c r="AY113" s="55">
        <v>0</v>
      </c>
      <c r="AZ113" s="105">
        <f t="shared" si="66"/>
        <v>131</v>
      </c>
      <c r="BA113" s="143">
        <v>3</v>
      </c>
      <c r="BB113" s="49"/>
    </row>
    <row r="114" spans="1:54" ht="11.25" customHeight="1">
      <c r="A114" s="270" t="s">
        <v>45</v>
      </c>
      <c r="B114" s="192">
        <v>3580</v>
      </c>
      <c r="C114" s="192"/>
      <c r="D114" s="281">
        <v>1768</v>
      </c>
      <c r="E114" s="192">
        <v>2950</v>
      </c>
      <c r="F114" s="192"/>
      <c r="G114" s="281">
        <v>1458</v>
      </c>
      <c r="H114" s="192">
        <v>2343</v>
      </c>
      <c r="I114" s="192"/>
      <c r="J114" s="281">
        <v>1147</v>
      </c>
      <c r="K114" s="192">
        <v>2072</v>
      </c>
      <c r="L114" s="192"/>
      <c r="M114" s="281">
        <v>1036</v>
      </c>
      <c r="N114" s="345">
        <f t="shared" si="64"/>
        <v>10945</v>
      </c>
      <c r="O114" s="565"/>
      <c r="P114" s="346">
        <f>+D114+G114+J114+M114</f>
        <v>5409</v>
      </c>
      <c r="Q114" s="45"/>
      <c r="R114" s="282" t="s">
        <v>45</v>
      </c>
      <c r="S114" s="94">
        <v>410</v>
      </c>
      <c r="T114" s="94"/>
      <c r="U114" s="107">
        <v>182</v>
      </c>
      <c r="V114" s="94">
        <v>135</v>
      </c>
      <c r="W114" s="94"/>
      <c r="X114" s="107">
        <v>73</v>
      </c>
      <c r="Y114" s="94">
        <v>118</v>
      </c>
      <c r="Z114" s="94"/>
      <c r="AA114" s="107">
        <v>57</v>
      </c>
      <c r="AB114" s="94">
        <v>182</v>
      </c>
      <c r="AC114" s="94"/>
      <c r="AD114" s="107">
        <v>86</v>
      </c>
      <c r="AE114" s="345">
        <f t="shared" si="68"/>
        <v>845</v>
      </c>
      <c r="AF114" s="345"/>
      <c r="AG114" s="345">
        <f>+U114+X114+AA114+AD114</f>
        <v>398</v>
      </c>
      <c r="AH114" s="45"/>
      <c r="AI114" s="271" t="s">
        <v>45</v>
      </c>
      <c r="AJ114" s="243">
        <v>76</v>
      </c>
      <c r="AK114" s="243">
        <v>65</v>
      </c>
      <c r="AL114" s="243">
        <v>54</v>
      </c>
      <c r="AM114" s="243">
        <v>45</v>
      </c>
      <c r="AN114" s="191">
        <f t="shared" si="65"/>
        <v>240</v>
      </c>
      <c r="AO114" s="243">
        <v>209</v>
      </c>
      <c r="AP114" s="243">
        <v>16</v>
      </c>
      <c r="AQ114" s="269">
        <v>32</v>
      </c>
      <c r="AR114" s="45"/>
      <c r="AS114" s="271" t="s">
        <v>45</v>
      </c>
      <c r="AT114" s="55">
        <v>14</v>
      </c>
      <c r="AU114" s="55">
        <v>82</v>
      </c>
      <c r="AV114" s="55">
        <v>8</v>
      </c>
      <c r="AW114" s="55">
        <v>56</v>
      </c>
      <c r="AX114" s="243">
        <v>161</v>
      </c>
      <c r="AY114" s="55">
        <v>0</v>
      </c>
      <c r="AZ114" s="105">
        <f t="shared" si="66"/>
        <v>321</v>
      </c>
      <c r="BA114" s="143">
        <v>117</v>
      </c>
      <c r="BB114" s="49"/>
    </row>
    <row r="115" spans="1:54" ht="11.25" customHeight="1">
      <c r="A115" s="145" t="s">
        <v>168</v>
      </c>
      <c r="B115" s="192"/>
      <c r="C115" s="192"/>
      <c r="D115" s="262"/>
      <c r="E115" s="192"/>
      <c r="F115" s="192"/>
      <c r="G115" s="262"/>
      <c r="H115" s="192"/>
      <c r="I115" s="192"/>
      <c r="J115" s="262"/>
      <c r="K115" s="192"/>
      <c r="L115" s="192"/>
      <c r="M115" s="262"/>
      <c r="N115" s="345"/>
      <c r="O115" s="565"/>
      <c r="P115" s="346"/>
      <c r="Q115" s="45"/>
      <c r="R115" s="180" t="s">
        <v>168</v>
      </c>
      <c r="S115" s="94"/>
      <c r="T115" s="94"/>
      <c r="U115" s="243"/>
      <c r="V115" s="94"/>
      <c r="W115" s="94"/>
      <c r="X115" s="243"/>
      <c r="Y115" s="94"/>
      <c r="Z115" s="94"/>
      <c r="AA115" s="243"/>
      <c r="AB115" s="94"/>
      <c r="AC115" s="94"/>
      <c r="AD115" s="243"/>
      <c r="AE115" s="345"/>
      <c r="AF115" s="345"/>
      <c r="AG115" s="345"/>
      <c r="AH115" s="45"/>
      <c r="AI115" s="145" t="s">
        <v>168</v>
      </c>
      <c r="AJ115" s="268"/>
      <c r="AK115" s="268"/>
      <c r="AL115" s="268"/>
      <c r="AM115" s="268"/>
      <c r="AN115" s="191"/>
      <c r="AO115" s="268"/>
      <c r="AP115" s="268"/>
      <c r="AQ115" s="269"/>
      <c r="AR115" s="45"/>
      <c r="AS115" s="145" t="s">
        <v>168</v>
      </c>
      <c r="AT115" s="268"/>
      <c r="AU115" s="268"/>
      <c r="AV115" s="268"/>
      <c r="AW115" s="268"/>
      <c r="AX115" s="268"/>
      <c r="AY115" s="268"/>
      <c r="AZ115" s="105"/>
      <c r="BA115" s="269"/>
      <c r="BB115" s="49"/>
    </row>
    <row r="116" spans="1:54" ht="11.25" customHeight="1">
      <c r="A116" s="270" t="s">
        <v>257</v>
      </c>
      <c r="B116" s="192">
        <v>1980</v>
      </c>
      <c r="C116" s="192"/>
      <c r="D116" s="281">
        <v>1038</v>
      </c>
      <c r="E116" s="192">
        <v>1494</v>
      </c>
      <c r="F116" s="192"/>
      <c r="G116" s="281">
        <v>749</v>
      </c>
      <c r="H116" s="192">
        <v>1314</v>
      </c>
      <c r="I116" s="192"/>
      <c r="J116" s="281">
        <v>612</v>
      </c>
      <c r="K116" s="192">
        <v>1195</v>
      </c>
      <c r="L116" s="192"/>
      <c r="M116" s="281">
        <v>550</v>
      </c>
      <c r="N116" s="345">
        <f t="shared" si="64"/>
        <v>5983</v>
      </c>
      <c r="O116" s="565"/>
      <c r="P116" s="346">
        <f>+D116+G116+J116+M116</f>
        <v>2949</v>
      </c>
      <c r="Q116" s="45"/>
      <c r="R116" s="282" t="s">
        <v>257</v>
      </c>
      <c r="S116" s="94">
        <v>214</v>
      </c>
      <c r="T116" s="94"/>
      <c r="U116" s="107">
        <v>110</v>
      </c>
      <c r="V116" s="94">
        <v>224</v>
      </c>
      <c r="W116" s="94"/>
      <c r="X116" s="107">
        <v>108</v>
      </c>
      <c r="Y116" s="94">
        <v>141</v>
      </c>
      <c r="Z116" s="94"/>
      <c r="AA116" s="107">
        <v>60</v>
      </c>
      <c r="AB116" s="94">
        <v>313</v>
      </c>
      <c r="AC116" s="94"/>
      <c r="AD116" s="107">
        <v>136</v>
      </c>
      <c r="AE116" s="345">
        <f t="shared" si="68"/>
        <v>892</v>
      </c>
      <c r="AF116" s="345"/>
      <c r="AG116" s="345">
        <f>+U116+X116+AA116+AD116</f>
        <v>414</v>
      </c>
      <c r="AH116" s="45"/>
      <c r="AI116" s="271" t="s">
        <v>257</v>
      </c>
      <c r="AJ116" s="243">
        <v>31</v>
      </c>
      <c r="AK116" s="243">
        <v>30</v>
      </c>
      <c r="AL116" s="243">
        <v>27</v>
      </c>
      <c r="AM116" s="243">
        <v>25</v>
      </c>
      <c r="AN116" s="191">
        <f t="shared" si="65"/>
        <v>113</v>
      </c>
      <c r="AO116" s="243">
        <v>83</v>
      </c>
      <c r="AP116" s="243">
        <v>16</v>
      </c>
      <c r="AQ116" s="269">
        <v>23</v>
      </c>
      <c r="AR116" s="45"/>
      <c r="AS116" s="271" t="s">
        <v>257</v>
      </c>
      <c r="AT116" s="55">
        <v>46</v>
      </c>
      <c r="AU116" s="55">
        <v>146</v>
      </c>
      <c r="AV116" s="55">
        <v>1</v>
      </c>
      <c r="AW116" s="55">
        <v>5</v>
      </c>
      <c r="AX116" s="243">
        <v>23</v>
      </c>
      <c r="AY116" s="55">
        <v>2</v>
      </c>
      <c r="AZ116" s="105">
        <f t="shared" si="66"/>
        <v>223</v>
      </c>
      <c r="BA116" s="143">
        <v>16</v>
      </c>
      <c r="BB116" s="49"/>
    </row>
    <row r="117" spans="1:54" ht="11.25" customHeight="1">
      <c r="A117" s="270" t="s">
        <v>46</v>
      </c>
      <c r="B117" s="192">
        <v>2194</v>
      </c>
      <c r="C117" s="192"/>
      <c r="D117" s="281">
        <v>1210</v>
      </c>
      <c r="E117" s="192">
        <v>1979</v>
      </c>
      <c r="F117" s="192"/>
      <c r="G117" s="281">
        <v>988</v>
      </c>
      <c r="H117" s="192">
        <v>1642</v>
      </c>
      <c r="I117" s="192"/>
      <c r="J117" s="281">
        <v>831</v>
      </c>
      <c r="K117" s="192">
        <v>1448</v>
      </c>
      <c r="L117" s="192"/>
      <c r="M117" s="281">
        <v>701</v>
      </c>
      <c r="N117" s="345">
        <f t="shared" si="64"/>
        <v>7263</v>
      </c>
      <c r="O117" s="565"/>
      <c r="P117" s="346">
        <f>+D117+G117+J117+M117</f>
        <v>3730</v>
      </c>
      <c r="Q117" s="45"/>
      <c r="R117" s="282" t="s">
        <v>46</v>
      </c>
      <c r="S117" s="94">
        <v>242</v>
      </c>
      <c r="T117" s="94"/>
      <c r="U117" s="107">
        <v>142</v>
      </c>
      <c r="V117" s="94">
        <v>213</v>
      </c>
      <c r="W117" s="94"/>
      <c r="X117" s="107">
        <v>120</v>
      </c>
      <c r="Y117" s="94">
        <v>130</v>
      </c>
      <c r="Z117" s="94"/>
      <c r="AA117" s="107">
        <v>73</v>
      </c>
      <c r="AB117" s="94">
        <v>257</v>
      </c>
      <c r="AC117" s="94"/>
      <c r="AD117" s="107">
        <v>100</v>
      </c>
      <c r="AE117" s="345">
        <f t="shared" si="68"/>
        <v>842</v>
      </c>
      <c r="AF117" s="345"/>
      <c r="AG117" s="345">
        <f>+U117+X117+AA117+AD117</f>
        <v>435</v>
      </c>
      <c r="AH117" s="45"/>
      <c r="AI117" s="271" t="s">
        <v>46</v>
      </c>
      <c r="AJ117" s="243">
        <v>37</v>
      </c>
      <c r="AK117" s="243">
        <v>36</v>
      </c>
      <c r="AL117" s="243">
        <v>30</v>
      </c>
      <c r="AM117" s="243">
        <v>27</v>
      </c>
      <c r="AN117" s="191">
        <f t="shared" si="65"/>
        <v>130</v>
      </c>
      <c r="AO117" s="243">
        <v>114</v>
      </c>
      <c r="AP117" s="243">
        <v>12</v>
      </c>
      <c r="AQ117" s="269">
        <v>25</v>
      </c>
      <c r="AR117" s="45"/>
      <c r="AS117" s="271" t="s">
        <v>46</v>
      </c>
      <c r="AT117" s="55">
        <v>62</v>
      </c>
      <c r="AU117" s="55">
        <v>64</v>
      </c>
      <c r="AV117" s="55">
        <v>0</v>
      </c>
      <c r="AW117" s="55">
        <v>21</v>
      </c>
      <c r="AX117" s="243">
        <v>65</v>
      </c>
      <c r="AY117" s="55">
        <v>1</v>
      </c>
      <c r="AZ117" s="105">
        <f t="shared" si="66"/>
        <v>213</v>
      </c>
      <c r="BA117" s="143">
        <v>14</v>
      </c>
      <c r="BB117" s="49"/>
    </row>
    <row r="118" spans="1:54" ht="11.25" customHeight="1">
      <c r="A118" s="270" t="s">
        <v>258</v>
      </c>
      <c r="B118" s="192">
        <v>971</v>
      </c>
      <c r="C118" s="192"/>
      <c r="D118" s="281">
        <v>522</v>
      </c>
      <c r="E118" s="192">
        <v>960</v>
      </c>
      <c r="F118" s="192"/>
      <c r="G118" s="281">
        <v>520</v>
      </c>
      <c r="H118" s="192">
        <v>908</v>
      </c>
      <c r="I118" s="192"/>
      <c r="J118" s="281">
        <v>500</v>
      </c>
      <c r="K118" s="192">
        <v>853</v>
      </c>
      <c r="L118" s="192"/>
      <c r="M118" s="281">
        <v>453</v>
      </c>
      <c r="N118" s="345">
        <f t="shared" si="64"/>
        <v>3692</v>
      </c>
      <c r="O118" s="565"/>
      <c r="P118" s="346">
        <f>+D118+G118+J118+M118</f>
        <v>1995</v>
      </c>
      <c r="Q118" s="45"/>
      <c r="R118" s="282" t="s">
        <v>258</v>
      </c>
      <c r="S118" s="94">
        <v>134</v>
      </c>
      <c r="T118" s="94"/>
      <c r="U118" s="107">
        <v>70</v>
      </c>
      <c r="V118" s="94">
        <v>144</v>
      </c>
      <c r="W118" s="94"/>
      <c r="X118" s="107">
        <v>75</v>
      </c>
      <c r="Y118" s="94">
        <v>119</v>
      </c>
      <c r="Z118" s="94"/>
      <c r="AA118" s="107">
        <v>70</v>
      </c>
      <c r="AB118" s="94">
        <v>209</v>
      </c>
      <c r="AC118" s="94"/>
      <c r="AD118" s="107">
        <v>120</v>
      </c>
      <c r="AE118" s="345">
        <f t="shared" si="68"/>
        <v>606</v>
      </c>
      <c r="AF118" s="345"/>
      <c r="AG118" s="345">
        <f>+U118+X118+AA118+AD118</f>
        <v>335</v>
      </c>
      <c r="AH118" s="45"/>
      <c r="AI118" s="271" t="s">
        <v>258</v>
      </c>
      <c r="AJ118" s="243">
        <v>17</v>
      </c>
      <c r="AK118" s="243">
        <v>16</v>
      </c>
      <c r="AL118" s="243">
        <v>13</v>
      </c>
      <c r="AM118" s="243">
        <v>12</v>
      </c>
      <c r="AN118" s="191">
        <f t="shared" si="65"/>
        <v>58</v>
      </c>
      <c r="AO118" s="243">
        <v>57</v>
      </c>
      <c r="AP118" s="243">
        <v>0</v>
      </c>
      <c r="AQ118" s="269">
        <v>3</v>
      </c>
      <c r="AR118" s="45"/>
      <c r="AS118" s="271" t="s">
        <v>258</v>
      </c>
      <c r="AT118" s="55">
        <v>36</v>
      </c>
      <c r="AU118" s="55">
        <v>30</v>
      </c>
      <c r="AV118" s="55">
        <v>0</v>
      </c>
      <c r="AW118" s="55">
        <v>8</v>
      </c>
      <c r="AX118" s="243">
        <v>31</v>
      </c>
      <c r="AY118" s="55">
        <v>0</v>
      </c>
      <c r="AZ118" s="105">
        <f t="shared" si="66"/>
        <v>105</v>
      </c>
      <c r="BA118" s="143">
        <v>27</v>
      </c>
      <c r="BB118" s="49"/>
    </row>
    <row r="119" spans="1:54" ht="11.25" customHeight="1">
      <c r="A119" s="270" t="s">
        <v>259</v>
      </c>
      <c r="B119" s="192">
        <v>928</v>
      </c>
      <c r="C119" s="192"/>
      <c r="D119" s="281">
        <v>494</v>
      </c>
      <c r="E119" s="192">
        <v>861</v>
      </c>
      <c r="F119" s="192"/>
      <c r="G119" s="281">
        <v>445</v>
      </c>
      <c r="H119" s="192">
        <v>623</v>
      </c>
      <c r="I119" s="192"/>
      <c r="J119" s="281">
        <v>302</v>
      </c>
      <c r="K119" s="192">
        <v>683</v>
      </c>
      <c r="L119" s="192"/>
      <c r="M119" s="281">
        <v>293</v>
      </c>
      <c r="N119" s="345">
        <f t="shared" si="64"/>
        <v>3095</v>
      </c>
      <c r="O119" s="565"/>
      <c r="P119" s="346">
        <f>+D119+G119+J119+M119</f>
        <v>1534</v>
      </c>
      <c r="Q119" s="45"/>
      <c r="R119" s="282" t="s">
        <v>259</v>
      </c>
      <c r="S119" s="94">
        <v>129</v>
      </c>
      <c r="T119" s="94"/>
      <c r="U119" s="107">
        <v>57</v>
      </c>
      <c r="V119" s="94">
        <v>93</v>
      </c>
      <c r="W119" s="94"/>
      <c r="X119" s="107">
        <v>42</v>
      </c>
      <c r="Y119" s="94">
        <v>28</v>
      </c>
      <c r="Z119" s="94"/>
      <c r="AA119" s="107">
        <v>11</v>
      </c>
      <c r="AB119" s="94">
        <v>121</v>
      </c>
      <c r="AC119" s="94"/>
      <c r="AD119" s="107">
        <v>52</v>
      </c>
      <c r="AE119" s="345">
        <f t="shared" si="68"/>
        <v>371</v>
      </c>
      <c r="AF119" s="345"/>
      <c r="AG119" s="345">
        <f>+U119+X119+AA119+AD119</f>
        <v>162</v>
      </c>
      <c r="AH119" s="45"/>
      <c r="AI119" s="271" t="s">
        <v>259</v>
      </c>
      <c r="AJ119" s="243">
        <v>17</v>
      </c>
      <c r="AK119" s="243">
        <v>18</v>
      </c>
      <c r="AL119" s="243">
        <v>17</v>
      </c>
      <c r="AM119" s="243">
        <v>14</v>
      </c>
      <c r="AN119" s="191">
        <f t="shared" si="65"/>
        <v>66</v>
      </c>
      <c r="AO119" s="243">
        <v>53</v>
      </c>
      <c r="AP119" s="243">
        <v>13</v>
      </c>
      <c r="AQ119" s="269">
        <v>14</v>
      </c>
      <c r="AR119" s="45"/>
      <c r="AS119" s="271" t="s">
        <v>259</v>
      </c>
      <c r="AT119" s="55">
        <v>23</v>
      </c>
      <c r="AU119" s="55">
        <v>38</v>
      </c>
      <c r="AV119" s="55">
        <v>6</v>
      </c>
      <c r="AW119" s="55">
        <v>13</v>
      </c>
      <c r="AX119" s="243">
        <v>21</v>
      </c>
      <c r="AY119" s="55">
        <v>0</v>
      </c>
      <c r="AZ119" s="105">
        <f t="shared" si="66"/>
        <v>101</v>
      </c>
      <c r="BA119" s="143">
        <v>10</v>
      </c>
      <c r="BB119" s="49"/>
    </row>
    <row r="120" spans="1:54" ht="11.25" customHeight="1">
      <c r="A120" s="270" t="s">
        <v>260</v>
      </c>
      <c r="B120" s="192">
        <v>207</v>
      </c>
      <c r="C120" s="192"/>
      <c r="D120" s="281">
        <v>112</v>
      </c>
      <c r="E120" s="192">
        <v>148</v>
      </c>
      <c r="F120" s="192"/>
      <c r="G120" s="281">
        <v>76</v>
      </c>
      <c r="H120" s="192">
        <v>992</v>
      </c>
      <c r="I120" s="192"/>
      <c r="J120" s="281">
        <v>495</v>
      </c>
      <c r="K120" s="192">
        <v>994</v>
      </c>
      <c r="L120" s="192"/>
      <c r="M120" s="281">
        <v>493</v>
      </c>
      <c r="N120" s="345">
        <f t="shared" si="64"/>
        <v>2341</v>
      </c>
      <c r="O120" s="565"/>
      <c r="P120" s="346">
        <f>+D120+G120+J120+M120</f>
        <v>1176</v>
      </c>
      <c r="Q120" s="45"/>
      <c r="R120" s="282" t="s">
        <v>260</v>
      </c>
      <c r="S120" s="94">
        <v>17</v>
      </c>
      <c r="T120" s="94"/>
      <c r="U120" s="107">
        <v>9</v>
      </c>
      <c r="V120" s="94">
        <v>22</v>
      </c>
      <c r="W120" s="94"/>
      <c r="X120" s="107">
        <v>5</v>
      </c>
      <c r="Y120" s="94">
        <v>149</v>
      </c>
      <c r="Z120" s="94"/>
      <c r="AA120" s="107">
        <v>74</v>
      </c>
      <c r="AB120" s="94">
        <v>255</v>
      </c>
      <c r="AC120" s="94"/>
      <c r="AD120" s="107">
        <v>123</v>
      </c>
      <c r="AE120" s="345">
        <f t="shared" si="68"/>
        <v>443</v>
      </c>
      <c r="AF120" s="345"/>
      <c r="AG120" s="345">
        <f>+U120+X120+AA120+AD120</f>
        <v>211</v>
      </c>
      <c r="AH120" s="45"/>
      <c r="AI120" s="271" t="s">
        <v>260</v>
      </c>
      <c r="AJ120" s="243">
        <v>3</v>
      </c>
      <c r="AK120" s="243">
        <v>2</v>
      </c>
      <c r="AL120" s="243">
        <v>18</v>
      </c>
      <c r="AM120" s="243">
        <v>15</v>
      </c>
      <c r="AN120" s="191">
        <f t="shared" si="65"/>
        <v>38</v>
      </c>
      <c r="AO120" s="243">
        <v>36</v>
      </c>
      <c r="AP120" s="243">
        <v>3</v>
      </c>
      <c r="AQ120" s="269">
        <v>5</v>
      </c>
      <c r="AR120" s="45"/>
      <c r="AS120" s="271" t="s">
        <v>260</v>
      </c>
      <c r="AT120" s="55">
        <v>28</v>
      </c>
      <c r="AU120" s="55">
        <v>11</v>
      </c>
      <c r="AV120" s="55">
        <v>0</v>
      </c>
      <c r="AW120" s="55">
        <v>4</v>
      </c>
      <c r="AX120" s="243">
        <v>20</v>
      </c>
      <c r="AY120" s="55">
        <v>0</v>
      </c>
      <c r="AZ120" s="105">
        <f t="shared" si="66"/>
        <v>63</v>
      </c>
      <c r="BA120" s="143">
        <v>8</v>
      </c>
      <c r="BB120" s="49"/>
    </row>
    <row r="121" spans="1:54" ht="11.25" customHeight="1">
      <c r="A121" s="145" t="s">
        <v>169</v>
      </c>
      <c r="B121" s="192"/>
      <c r="C121" s="192"/>
      <c r="D121" s="262"/>
      <c r="E121" s="192"/>
      <c r="F121" s="192"/>
      <c r="G121" s="262"/>
      <c r="H121" s="192"/>
      <c r="I121" s="192"/>
      <c r="J121" s="262"/>
      <c r="K121" s="192"/>
      <c r="L121" s="192"/>
      <c r="M121" s="262"/>
      <c r="N121" s="345">
        <f t="shared" si="64"/>
        <v>0</v>
      </c>
      <c r="O121" s="565"/>
      <c r="P121" s="346">
        <f>+D121+G121+J121+M121</f>
        <v>0</v>
      </c>
      <c r="Q121" s="45"/>
      <c r="R121" s="180" t="s">
        <v>169</v>
      </c>
      <c r="S121" s="94"/>
      <c r="T121" s="94"/>
      <c r="U121" s="243"/>
      <c r="V121" s="94"/>
      <c r="W121" s="94"/>
      <c r="X121" s="243"/>
      <c r="Y121" s="94"/>
      <c r="Z121" s="94"/>
      <c r="AA121" s="243"/>
      <c r="AB121" s="94"/>
      <c r="AC121" s="94"/>
      <c r="AD121" s="243"/>
      <c r="AE121" s="345"/>
      <c r="AF121" s="345"/>
      <c r="AG121" s="345"/>
      <c r="AH121" s="45"/>
      <c r="AI121" s="145" t="s">
        <v>169</v>
      </c>
      <c r="AJ121" s="268"/>
      <c r="AK121" s="268"/>
      <c r="AL121" s="268"/>
      <c r="AM121" s="268"/>
      <c r="AN121" s="191"/>
      <c r="AO121" s="268"/>
      <c r="AP121" s="268"/>
      <c r="AQ121" s="269"/>
      <c r="AR121" s="45"/>
      <c r="AS121" s="145" t="s">
        <v>169</v>
      </c>
      <c r="AT121" s="268"/>
      <c r="AU121" s="268"/>
      <c r="AV121" s="268"/>
      <c r="AW121" s="268"/>
      <c r="AX121" s="268"/>
      <c r="AY121" s="268"/>
      <c r="AZ121" s="105"/>
      <c r="BA121" s="269"/>
      <c r="BB121" s="49"/>
    </row>
    <row r="122" spans="1:54" ht="11.25" customHeight="1">
      <c r="A122" s="270" t="s">
        <v>261</v>
      </c>
      <c r="B122" s="192">
        <v>42</v>
      </c>
      <c r="C122" s="192"/>
      <c r="D122" s="281">
        <v>20</v>
      </c>
      <c r="E122" s="192">
        <v>37</v>
      </c>
      <c r="F122" s="192"/>
      <c r="G122" s="281">
        <v>21</v>
      </c>
      <c r="H122" s="192">
        <v>2866</v>
      </c>
      <c r="I122" s="192"/>
      <c r="J122" s="281">
        <v>1653</v>
      </c>
      <c r="K122" s="192">
        <v>2604</v>
      </c>
      <c r="L122" s="192"/>
      <c r="M122" s="281">
        <v>1445</v>
      </c>
      <c r="N122" s="345">
        <f t="shared" si="64"/>
        <v>5549</v>
      </c>
      <c r="O122" s="565"/>
      <c r="P122" s="346">
        <f>+D122+G122+J122+M122</f>
        <v>3139</v>
      </c>
      <c r="Q122" s="45"/>
      <c r="R122" s="282" t="s">
        <v>261</v>
      </c>
      <c r="S122" s="94">
        <v>1</v>
      </c>
      <c r="T122" s="94"/>
      <c r="U122" s="107">
        <v>0</v>
      </c>
      <c r="V122" s="94">
        <v>1</v>
      </c>
      <c r="W122" s="94"/>
      <c r="X122" s="107">
        <v>0</v>
      </c>
      <c r="Y122" s="94">
        <v>405</v>
      </c>
      <c r="Z122" s="94"/>
      <c r="AA122" s="107">
        <v>226</v>
      </c>
      <c r="AB122" s="94">
        <v>563</v>
      </c>
      <c r="AC122" s="94"/>
      <c r="AD122" s="107">
        <v>293</v>
      </c>
      <c r="AE122" s="345">
        <f t="shared" si="68"/>
        <v>970</v>
      </c>
      <c r="AF122" s="345"/>
      <c r="AG122" s="345">
        <f>+U122+X122+AA122+AD122</f>
        <v>519</v>
      </c>
      <c r="AH122" s="45"/>
      <c r="AI122" s="271" t="s">
        <v>261</v>
      </c>
      <c r="AJ122" s="243">
        <v>2</v>
      </c>
      <c r="AK122" s="243">
        <v>2</v>
      </c>
      <c r="AL122" s="243">
        <v>68</v>
      </c>
      <c r="AM122" s="243">
        <v>68</v>
      </c>
      <c r="AN122" s="191">
        <f t="shared" si="65"/>
        <v>140</v>
      </c>
      <c r="AO122" s="243">
        <v>126</v>
      </c>
      <c r="AP122" s="243">
        <v>6</v>
      </c>
      <c r="AQ122" s="269">
        <v>35</v>
      </c>
      <c r="AR122" s="45"/>
      <c r="AS122" s="271" t="s">
        <v>261</v>
      </c>
      <c r="AT122" s="55">
        <v>60</v>
      </c>
      <c r="AU122" s="55">
        <v>67</v>
      </c>
      <c r="AV122" s="55">
        <v>15</v>
      </c>
      <c r="AW122" s="55">
        <v>3</v>
      </c>
      <c r="AX122" s="243">
        <v>165</v>
      </c>
      <c r="AY122" s="55">
        <v>2</v>
      </c>
      <c r="AZ122" s="105">
        <f t="shared" si="66"/>
        <v>312</v>
      </c>
      <c r="BA122" s="143">
        <v>35</v>
      </c>
      <c r="BB122" s="49"/>
    </row>
    <row r="123" spans="1:54" ht="11.25" customHeight="1">
      <c r="A123" s="270" t="s">
        <v>262</v>
      </c>
      <c r="B123" s="192">
        <v>2261</v>
      </c>
      <c r="C123" s="192"/>
      <c r="D123" s="281">
        <v>1200</v>
      </c>
      <c r="E123" s="192">
        <v>2462</v>
      </c>
      <c r="F123" s="192"/>
      <c r="G123" s="281">
        <v>1348</v>
      </c>
      <c r="H123" s="192">
        <v>2067</v>
      </c>
      <c r="I123" s="192"/>
      <c r="J123" s="281">
        <v>1137</v>
      </c>
      <c r="K123" s="192">
        <v>1989</v>
      </c>
      <c r="L123" s="192"/>
      <c r="M123" s="281">
        <v>1062</v>
      </c>
      <c r="N123" s="345">
        <f t="shared" si="64"/>
        <v>8779</v>
      </c>
      <c r="O123" s="565"/>
      <c r="P123" s="346">
        <f>+D123+G123+J123+M123</f>
        <v>4747</v>
      </c>
      <c r="Q123" s="45"/>
      <c r="R123" s="282" t="s">
        <v>262</v>
      </c>
      <c r="S123" s="255">
        <v>495</v>
      </c>
      <c r="T123" s="255"/>
      <c r="U123" s="255">
        <v>264</v>
      </c>
      <c r="V123" s="255">
        <v>398</v>
      </c>
      <c r="W123" s="255"/>
      <c r="X123" s="255">
        <v>220</v>
      </c>
      <c r="Y123" s="255">
        <v>315</v>
      </c>
      <c r="Z123" s="255"/>
      <c r="AA123" s="255">
        <v>162</v>
      </c>
      <c r="AB123" s="255">
        <v>599</v>
      </c>
      <c r="AC123" s="255"/>
      <c r="AD123" s="255">
        <v>307</v>
      </c>
      <c r="AE123" s="345">
        <f t="shared" si="68"/>
        <v>1807</v>
      </c>
      <c r="AF123" s="345"/>
      <c r="AG123" s="345">
        <f>+U123+X123+AA123+AD123</f>
        <v>953</v>
      </c>
      <c r="AH123" s="45"/>
      <c r="AI123" s="271" t="s">
        <v>262</v>
      </c>
      <c r="AJ123" s="243">
        <v>56</v>
      </c>
      <c r="AK123" s="243">
        <v>53</v>
      </c>
      <c r="AL123" s="243">
        <v>44</v>
      </c>
      <c r="AM123" s="243">
        <v>36</v>
      </c>
      <c r="AN123" s="191">
        <f t="shared" si="65"/>
        <v>189</v>
      </c>
      <c r="AO123" s="243">
        <v>159</v>
      </c>
      <c r="AP123" s="243">
        <v>29</v>
      </c>
      <c r="AQ123" s="269">
        <v>21</v>
      </c>
      <c r="AR123" s="45"/>
      <c r="AS123" s="271" t="s">
        <v>262</v>
      </c>
      <c r="AT123" s="55">
        <v>33</v>
      </c>
      <c r="AU123" s="55">
        <v>65</v>
      </c>
      <c r="AV123" s="55">
        <v>55</v>
      </c>
      <c r="AW123" s="55">
        <v>67</v>
      </c>
      <c r="AX123" s="243">
        <v>146</v>
      </c>
      <c r="AY123" s="55">
        <v>0</v>
      </c>
      <c r="AZ123" s="105">
        <f t="shared" si="66"/>
        <v>366</v>
      </c>
      <c r="BA123" s="143">
        <v>54</v>
      </c>
      <c r="BB123" s="49"/>
    </row>
    <row r="124" spans="1:54" ht="11.25" customHeight="1">
      <c r="A124" s="270" t="s">
        <v>263</v>
      </c>
      <c r="B124" s="192">
        <v>1662</v>
      </c>
      <c r="C124" s="192"/>
      <c r="D124" s="281">
        <v>909</v>
      </c>
      <c r="E124" s="192">
        <v>1717</v>
      </c>
      <c r="F124" s="192"/>
      <c r="G124" s="281">
        <v>903</v>
      </c>
      <c r="H124" s="192">
        <v>1665</v>
      </c>
      <c r="I124" s="192"/>
      <c r="J124" s="281">
        <v>885</v>
      </c>
      <c r="K124" s="192">
        <v>2103</v>
      </c>
      <c r="L124" s="192"/>
      <c r="M124" s="281">
        <v>1081</v>
      </c>
      <c r="N124" s="345">
        <f t="shared" si="64"/>
        <v>7147</v>
      </c>
      <c r="O124" s="565"/>
      <c r="P124" s="346">
        <f>+D124+G124+J124+M124</f>
        <v>3778</v>
      </c>
      <c r="Q124" s="45"/>
      <c r="R124" s="282" t="s">
        <v>263</v>
      </c>
      <c r="S124" s="94">
        <v>293</v>
      </c>
      <c r="T124" s="94"/>
      <c r="U124" s="107">
        <v>143</v>
      </c>
      <c r="V124" s="94">
        <v>273</v>
      </c>
      <c r="W124" s="94"/>
      <c r="X124" s="107">
        <v>144</v>
      </c>
      <c r="Y124" s="94">
        <v>206</v>
      </c>
      <c r="Z124" s="94"/>
      <c r="AA124" s="107">
        <v>110</v>
      </c>
      <c r="AB124" s="94">
        <v>510</v>
      </c>
      <c r="AC124" s="94"/>
      <c r="AD124" s="107">
        <v>265</v>
      </c>
      <c r="AE124" s="345">
        <f t="shared" si="68"/>
        <v>1282</v>
      </c>
      <c r="AF124" s="345"/>
      <c r="AG124" s="345">
        <f>+U124+X124+AA124+AD124</f>
        <v>662</v>
      </c>
      <c r="AH124" s="45"/>
      <c r="AI124" s="271" t="s">
        <v>263</v>
      </c>
      <c r="AJ124" s="243">
        <v>29</v>
      </c>
      <c r="AK124" s="243">
        <v>30</v>
      </c>
      <c r="AL124" s="243">
        <v>30</v>
      </c>
      <c r="AM124" s="243">
        <v>30</v>
      </c>
      <c r="AN124" s="191">
        <f t="shared" si="65"/>
        <v>119</v>
      </c>
      <c r="AO124" s="243">
        <v>102</v>
      </c>
      <c r="AP124" s="243">
        <v>7</v>
      </c>
      <c r="AQ124" s="269">
        <v>7</v>
      </c>
      <c r="AR124" s="45"/>
      <c r="AS124" s="271" t="s">
        <v>263</v>
      </c>
      <c r="AT124" s="55">
        <v>115</v>
      </c>
      <c r="AU124" s="55">
        <v>30</v>
      </c>
      <c r="AV124" s="55">
        <v>3</v>
      </c>
      <c r="AW124" s="55">
        <v>7</v>
      </c>
      <c r="AX124" s="243">
        <v>32</v>
      </c>
      <c r="AY124" s="55">
        <v>0</v>
      </c>
      <c r="AZ124" s="105">
        <f t="shared" si="66"/>
        <v>187</v>
      </c>
      <c r="BA124" s="143">
        <v>112</v>
      </c>
      <c r="BB124" s="49"/>
    </row>
    <row r="125" spans="1:54" ht="11.25" customHeight="1">
      <c r="A125" s="270" t="s">
        <v>47</v>
      </c>
      <c r="B125" s="192">
        <v>557</v>
      </c>
      <c r="C125" s="192"/>
      <c r="D125" s="281">
        <v>293</v>
      </c>
      <c r="E125" s="192">
        <v>638</v>
      </c>
      <c r="F125" s="192"/>
      <c r="G125" s="281">
        <v>327</v>
      </c>
      <c r="H125" s="192">
        <v>362</v>
      </c>
      <c r="I125" s="192"/>
      <c r="J125" s="281">
        <v>181</v>
      </c>
      <c r="K125" s="192">
        <v>354</v>
      </c>
      <c r="L125" s="192"/>
      <c r="M125" s="281">
        <v>180</v>
      </c>
      <c r="N125" s="345">
        <f t="shared" si="64"/>
        <v>1911</v>
      </c>
      <c r="O125" s="565"/>
      <c r="P125" s="346">
        <f>+D125+G125+J125+M125</f>
        <v>981</v>
      </c>
      <c r="Q125" s="45"/>
      <c r="R125" s="282" t="s">
        <v>47</v>
      </c>
      <c r="S125" s="94">
        <v>175</v>
      </c>
      <c r="T125" s="94"/>
      <c r="U125" s="107">
        <v>91</v>
      </c>
      <c r="V125" s="94">
        <v>101</v>
      </c>
      <c r="W125" s="94"/>
      <c r="X125" s="107">
        <v>47</v>
      </c>
      <c r="Y125" s="94">
        <v>30</v>
      </c>
      <c r="Z125" s="94"/>
      <c r="AA125" s="107">
        <v>13</v>
      </c>
      <c r="AB125" s="94">
        <v>145</v>
      </c>
      <c r="AC125" s="94"/>
      <c r="AD125" s="107">
        <v>76</v>
      </c>
      <c r="AE125" s="345">
        <f t="shared" si="68"/>
        <v>451</v>
      </c>
      <c r="AF125" s="345"/>
      <c r="AG125" s="345">
        <f>+U125+X125+AA125+AD125</f>
        <v>227</v>
      </c>
      <c r="AH125" s="45"/>
      <c r="AI125" s="271" t="s">
        <v>47</v>
      </c>
      <c r="AJ125" s="243">
        <v>14</v>
      </c>
      <c r="AK125" s="243">
        <v>13</v>
      </c>
      <c r="AL125" s="243">
        <v>8</v>
      </c>
      <c r="AM125" s="243">
        <v>9</v>
      </c>
      <c r="AN125" s="191">
        <f t="shared" si="65"/>
        <v>44</v>
      </c>
      <c r="AO125" s="243">
        <v>33</v>
      </c>
      <c r="AP125" s="243">
        <v>10</v>
      </c>
      <c r="AQ125" s="269">
        <v>8</v>
      </c>
      <c r="AR125" s="45"/>
      <c r="AS125" s="271" t="s">
        <v>47</v>
      </c>
      <c r="AT125" s="55">
        <v>19</v>
      </c>
      <c r="AU125" s="55">
        <v>8</v>
      </c>
      <c r="AV125" s="55">
        <v>18</v>
      </c>
      <c r="AW125" s="55">
        <v>12</v>
      </c>
      <c r="AX125" s="243">
        <v>24</v>
      </c>
      <c r="AY125" s="55">
        <v>0</v>
      </c>
      <c r="AZ125" s="105">
        <f t="shared" si="66"/>
        <v>81</v>
      </c>
      <c r="BA125" s="143">
        <v>9</v>
      </c>
      <c r="BB125" s="49"/>
    </row>
    <row r="126" spans="1:54" ht="11.25" customHeight="1">
      <c r="A126" s="270" t="s">
        <v>48</v>
      </c>
      <c r="B126" s="192">
        <v>1228</v>
      </c>
      <c r="C126" s="192"/>
      <c r="D126" s="281">
        <v>635</v>
      </c>
      <c r="E126" s="192">
        <v>1301</v>
      </c>
      <c r="F126" s="192"/>
      <c r="G126" s="281">
        <v>728</v>
      </c>
      <c r="H126" s="192">
        <v>1159</v>
      </c>
      <c r="I126" s="192"/>
      <c r="J126" s="281">
        <v>661</v>
      </c>
      <c r="K126" s="192">
        <v>1368</v>
      </c>
      <c r="L126" s="192"/>
      <c r="M126" s="281">
        <v>756</v>
      </c>
      <c r="N126" s="345">
        <f t="shared" si="64"/>
        <v>5056</v>
      </c>
      <c r="O126" s="565"/>
      <c r="P126" s="346">
        <f>+D126+G126+J126+M126</f>
        <v>2780</v>
      </c>
      <c r="Q126" s="45"/>
      <c r="R126" s="282" t="s">
        <v>48</v>
      </c>
      <c r="S126" s="94">
        <v>210</v>
      </c>
      <c r="T126" s="94"/>
      <c r="U126" s="107">
        <v>103</v>
      </c>
      <c r="V126" s="94">
        <v>209</v>
      </c>
      <c r="W126" s="94"/>
      <c r="X126" s="107">
        <v>122</v>
      </c>
      <c r="Y126" s="94">
        <v>156</v>
      </c>
      <c r="Z126" s="94"/>
      <c r="AA126" s="107">
        <v>81</v>
      </c>
      <c r="AB126" s="94">
        <v>452</v>
      </c>
      <c r="AC126" s="94"/>
      <c r="AD126" s="107">
        <v>262</v>
      </c>
      <c r="AE126" s="345">
        <f t="shared" si="68"/>
        <v>1027</v>
      </c>
      <c r="AF126" s="345"/>
      <c r="AG126" s="345">
        <f>+U126+X126+AA126+AD126</f>
        <v>568</v>
      </c>
      <c r="AH126" s="45"/>
      <c r="AI126" s="271" t="s">
        <v>48</v>
      </c>
      <c r="AJ126" s="243">
        <v>30</v>
      </c>
      <c r="AK126" s="243">
        <v>30</v>
      </c>
      <c r="AL126" s="243">
        <v>29</v>
      </c>
      <c r="AM126" s="243">
        <v>28</v>
      </c>
      <c r="AN126" s="191">
        <f t="shared" si="65"/>
        <v>117</v>
      </c>
      <c r="AO126" s="243">
        <v>106</v>
      </c>
      <c r="AP126" s="243">
        <v>19</v>
      </c>
      <c r="AQ126" s="269">
        <v>17</v>
      </c>
      <c r="AR126" s="45"/>
      <c r="AS126" s="271" t="s">
        <v>48</v>
      </c>
      <c r="AT126" s="55">
        <v>17</v>
      </c>
      <c r="AU126" s="55">
        <v>49</v>
      </c>
      <c r="AV126" s="55">
        <v>9</v>
      </c>
      <c r="AW126" s="55">
        <v>38</v>
      </c>
      <c r="AX126" s="243">
        <v>82</v>
      </c>
      <c r="AY126" s="55">
        <v>0</v>
      </c>
      <c r="AZ126" s="105">
        <f t="shared" si="66"/>
        <v>195</v>
      </c>
      <c r="BA126" s="143">
        <v>33</v>
      </c>
      <c r="BB126" s="49"/>
    </row>
    <row r="127" spans="1:54" ht="11.25" customHeight="1">
      <c r="A127" s="270" t="s">
        <v>264</v>
      </c>
      <c r="B127" s="192">
        <v>1699</v>
      </c>
      <c r="C127" s="192"/>
      <c r="D127" s="281">
        <v>926</v>
      </c>
      <c r="E127" s="192">
        <v>1812</v>
      </c>
      <c r="F127" s="192"/>
      <c r="G127" s="281">
        <v>999</v>
      </c>
      <c r="H127" s="192">
        <v>1411</v>
      </c>
      <c r="I127" s="192"/>
      <c r="J127" s="281">
        <v>816</v>
      </c>
      <c r="K127" s="192">
        <v>1496</v>
      </c>
      <c r="L127" s="192"/>
      <c r="M127" s="281">
        <v>856</v>
      </c>
      <c r="N127" s="345">
        <f t="shared" si="64"/>
        <v>6418</v>
      </c>
      <c r="O127" s="565"/>
      <c r="P127" s="346">
        <f>+D127+G127+J127+M127</f>
        <v>3597</v>
      </c>
      <c r="Q127" s="45"/>
      <c r="R127" s="282" t="s">
        <v>264</v>
      </c>
      <c r="S127" s="94">
        <v>319</v>
      </c>
      <c r="T127" s="94"/>
      <c r="U127" s="107">
        <v>149</v>
      </c>
      <c r="V127" s="94">
        <v>262</v>
      </c>
      <c r="W127" s="94"/>
      <c r="X127" s="107">
        <v>135</v>
      </c>
      <c r="Y127" s="94">
        <v>194</v>
      </c>
      <c r="Z127" s="94"/>
      <c r="AA127" s="107">
        <v>102</v>
      </c>
      <c r="AB127" s="94">
        <v>382</v>
      </c>
      <c r="AC127" s="94"/>
      <c r="AD127" s="107">
        <v>214</v>
      </c>
      <c r="AE127" s="345">
        <f t="shared" si="68"/>
        <v>1157</v>
      </c>
      <c r="AF127" s="345"/>
      <c r="AG127" s="345">
        <f>+U127+X127+AA127+AD127</f>
        <v>600</v>
      </c>
      <c r="AH127" s="45"/>
      <c r="AI127" s="271" t="s">
        <v>264</v>
      </c>
      <c r="AJ127" s="243">
        <v>38</v>
      </c>
      <c r="AK127" s="243">
        <v>36</v>
      </c>
      <c r="AL127" s="243">
        <v>31</v>
      </c>
      <c r="AM127" s="243">
        <v>34</v>
      </c>
      <c r="AN127" s="191">
        <f t="shared" si="65"/>
        <v>139</v>
      </c>
      <c r="AO127" s="243">
        <v>119</v>
      </c>
      <c r="AP127" s="243">
        <v>12</v>
      </c>
      <c r="AQ127" s="269">
        <v>17</v>
      </c>
      <c r="AR127" s="45"/>
      <c r="AS127" s="271" t="s">
        <v>264</v>
      </c>
      <c r="AT127" s="55">
        <v>40</v>
      </c>
      <c r="AU127" s="55">
        <v>57</v>
      </c>
      <c r="AV127" s="55">
        <v>31</v>
      </c>
      <c r="AW127" s="55">
        <v>30</v>
      </c>
      <c r="AX127" s="243">
        <v>82</v>
      </c>
      <c r="AY127" s="55">
        <v>3</v>
      </c>
      <c r="AZ127" s="105">
        <f t="shared" si="66"/>
        <v>243</v>
      </c>
      <c r="BA127" s="143">
        <v>49</v>
      </c>
      <c r="BB127" s="49"/>
    </row>
    <row r="128" spans="1:54" ht="11.25" customHeight="1">
      <c r="A128" s="270" t="s">
        <v>265</v>
      </c>
      <c r="B128" s="192">
        <v>2189</v>
      </c>
      <c r="C128" s="192"/>
      <c r="D128" s="281">
        <v>1236</v>
      </c>
      <c r="E128" s="192">
        <v>2440</v>
      </c>
      <c r="F128" s="192"/>
      <c r="G128" s="281">
        <v>1419</v>
      </c>
      <c r="H128" s="192">
        <v>2283</v>
      </c>
      <c r="I128" s="192"/>
      <c r="J128" s="281">
        <v>1281</v>
      </c>
      <c r="K128" s="192">
        <v>2166</v>
      </c>
      <c r="L128" s="192"/>
      <c r="M128" s="281">
        <v>1199</v>
      </c>
      <c r="N128" s="345">
        <f t="shared" si="64"/>
        <v>9078</v>
      </c>
      <c r="O128" s="565"/>
      <c r="P128" s="346">
        <f>+D128+G128+J128+M128</f>
        <v>5135</v>
      </c>
      <c r="Q128" s="45"/>
      <c r="R128" s="282" t="s">
        <v>265</v>
      </c>
      <c r="S128" s="94">
        <v>443</v>
      </c>
      <c r="T128" s="94"/>
      <c r="U128" s="107">
        <v>233</v>
      </c>
      <c r="V128" s="94">
        <v>297</v>
      </c>
      <c r="W128" s="94"/>
      <c r="X128" s="107">
        <v>168</v>
      </c>
      <c r="Y128" s="94">
        <v>227</v>
      </c>
      <c r="Z128" s="94"/>
      <c r="AA128" s="107">
        <v>128</v>
      </c>
      <c r="AB128" s="94">
        <v>611</v>
      </c>
      <c r="AC128" s="94"/>
      <c r="AD128" s="107">
        <v>343</v>
      </c>
      <c r="AE128" s="345">
        <f t="shared" si="68"/>
        <v>1578</v>
      </c>
      <c r="AF128" s="345"/>
      <c r="AG128" s="345">
        <f>+U128+X128+AA128+AD128</f>
        <v>872</v>
      </c>
      <c r="AH128" s="45"/>
      <c r="AI128" s="271" t="s">
        <v>265</v>
      </c>
      <c r="AJ128" s="243">
        <v>61</v>
      </c>
      <c r="AK128" s="243">
        <v>61</v>
      </c>
      <c r="AL128" s="243">
        <v>55</v>
      </c>
      <c r="AM128" s="243">
        <v>45</v>
      </c>
      <c r="AN128" s="191">
        <f t="shared" si="65"/>
        <v>222</v>
      </c>
      <c r="AO128" s="243">
        <v>180</v>
      </c>
      <c r="AP128" s="243">
        <v>32</v>
      </c>
      <c r="AQ128" s="269">
        <v>30</v>
      </c>
      <c r="AR128" s="45"/>
      <c r="AS128" s="271" t="s">
        <v>265</v>
      </c>
      <c r="AT128" s="55">
        <v>35</v>
      </c>
      <c r="AU128" s="55">
        <v>86</v>
      </c>
      <c r="AV128" s="55">
        <v>9</v>
      </c>
      <c r="AW128" s="55">
        <v>33</v>
      </c>
      <c r="AX128" s="243">
        <v>202</v>
      </c>
      <c r="AY128" s="55">
        <v>0</v>
      </c>
      <c r="AZ128" s="105">
        <f t="shared" si="66"/>
        <v>365</v>
      </c>
      <c r="BA128" s="143">
        <v>62</v>
      </c>
      <c r="BB128" s="49"/>
    </row>
    <row r="129" spans="1:54" ht="11.25" customHeight="1">
      <c r="A129" s="145" t="s">
        <v>170</v>
      </c>
      <c r="B129" s="192"/>
      <c r="C129" s="192"/>
      <c r="D129" s="262"/>
      <c r="E129" s="192"/>
      <c r="F129" s="192"/>
      <c r="G129" s="262"/>
      <c r="H129" s="192"/>
      <c r="I129" s="192"/>
      <c r="J129" s="262"/>
      <c r="K129" s="192"/>
      <c r="L129" s="192"/>
      <c r="M129" s="262"/>
      <c r="N129" s="345"/>
      <c r="O129" s="565"/>
      <c r="P129" s="346"/>
      <c r="Q129" s="45"/>
      <c r="R129" s="180" t="s">
        <v>170</v>
      </c>
      <c r="S129" s="94"/>
      <c r="T129" s="94"/>
      <c r="U129" s="243"/>
      <c r="V129" s="94"/>
      <c r="W129" s="94"/>
      <c r="X129" s="243"/>
      <c r="Y129" s="94"/>
      <c r="Z129" s="94"/>
      <c r="AA129" s="243"/>
      <c r="AB129" s="94"/>
      <c r="AC129" s="94"/>
      <c r="AD129" s="243"/>
      <c r="AE129" s="345"/>
      <c r="AF129" s="345"/>
      <c r="AG129" s="345"/>
      <c r="AH129" s="45"/>
      <c r="AI129" s="145" t="s">
        <v>170</v>
      </c>
      <c r="AJ129" s="268"/>
      <c r="AK129" s="268"/>
      <c r="AL129" s="268"/>
      <c r="AM129" s="268"/>
      <c r="AN129" s="191"/>
      <c r="AO129" s="268"/>
      <c r="AP129" s="268"/>
      <c r="AQ129" s="269"/>
      <c r="AR129" s="45"/>
      <c r="AS129" s="145" t="s">
        <v>170</v>
      </c>
      <c r="AT129" s="268"/>
      <c r="AU129" s="268"/>
      <c r="AV129" s="268"/>
      <c r="AW129" s="268"/>
      <c r="AX129" s="268"/>
      <c r="AY129" s="268"/>
      <c r="AZ129" s="105"/>
      <c r="BA129" s="269"/>
      <c r="BB129" s="49"/>
    </row>
    <row r="130" spans="1:54" ht="11.25" customHeight="1">
      <c r="A130" s="270" t="s">
        <v>266</v>
      </c>
      <c r="B130" s="192">
        <v>255</v>
      </c>
      <c r="C130" s="192"/>
      <c r="D130" s="281">
        <v>111</v>
      </c>
      <c r="E130" s="192">
        <v>224</v>
      </c>
      <c r="F130" s="192"/>
      <c r="G130" s="281">
        <v>72</v>
      </c>
      <c r="H130" s="192">
        <v>156</v>
      </c>
      <c r="I130" s="192"/>
      <c r="J130" s="281">
        <v>44</v>
      </c>
      <c r="K130" s="192">
        <v>142</v>
      </c>
      <c r="L130" s="192"/>
      <c r="M130" s="281">
        <v>50</v>
      </c>
      <c r="N130" s="345">
        <f t="shared" si="64"/>
        <v>777</v>
      </c>
      <c r="O130" s="565"/>
      <c r="P130" s="346">
        <f>+D130+G130+J130+M130</f>
        <v>277</v>
      </c>
      <c r="Q130" s="45"/>
      <c r="R130" s="282" t="s">
        <v>266</v>
      </c>
      <c r="S130" s="94">
        <v>101</v>
      </c>
      <c r="T130" s="94"/>
      <c r="U130" s="107">
        <v>44</v>
      </c>
      <c r="V130" s="94">
        <v>36</v>
      </c>
      <c r="W130" s="94"/>
      <c r="X130" s="107">
        <v>12</v>
      </c>
      <c r="Y130" s="94">
        <v>37</v>
      </c>
      <c r="Z130" s="94"/>
      <c r="AA130" s="107">
        <v>12</v>
      </c>
      <c r="AB130" s="94">
        <v>14</v>
      </c>
      <c r="AC130" s="94"/>
      <c r="AD130" s="107">
        <v>3</v>
      </c>
      <c r="AE130" s="345">
        <f t="shared" si="68"/>
        <v>188</v>
      </c>
      <c r="AF130" s="345"/>
      <c r="AG130" s="345">
        <f>+U130+X130+AA130+AD130</f>
        <v>71</v>
      </c>
      <c r="AH130" s="45"/>
      <c r="AI130" s="271" t="s">
        <v>266</v>
      </c>
      <c r="AJ130" s="243">
        <v>6</v>
      </c>
      <c r="AK130" s="243">
        <v>5</v>
      </c>
      <c r="AL130" s="243">
        <v>4</v>
      </c>
      <c r="AM130" s="243">
        <v>3</v>
      </c>
      <c r="AN130" s="191">
        <f t="shared" si="65"/>
        <v>18</v>
      </c>
      <c r="AO130" s="243">
        <v>16</v>
      </c>
      <c r="AP130" s="243">
        <v>2</v>
      </c>
      <c r="AQ130" s="269">
        <v>4</v>
      </c>
      <c r="AR130" s="45"/>
      <c r="AS130" s="271" t="s">
        <v>266</v>
      </c>
      <c r="AT130" s="55">
        <v>9</v>
      </c>
      <c r="AU130" s="55">
        <v>10</v>
      </c>
      <c r="AV130" s="55">
        <v>2</v>
      </c>
      <c r="AW130" s="55"/>
      <c r="AX130" s="243">
        <v>8</v>
      </c>
      <c r="AY130" s="55">
        <v>0</v>
      </c>
      <c r="AZ130" s="105">
        <f t="shared" si="66"/>
        <v>29</v>
      </c>
      <c r="BA130" s="143">
        <v>6</v>
      </c>
      <c r="BB130" s="49"/>
    </row>
    <row r="131" spans="1:54" ht="11.25" customHeight="1">
      <c r="A131" s="270" t="s">
        <v>267</v>
      </c>
      <c r="B131" s="192">
        <v>878</v>
      </c>
      <c r="C131" s="192"/>
      <c r="D131" s="281">
        <v>407</v>
      </c>
      <c r="E131" s="192">
        <v>968</v>
      </c>
      <c r="F131" s="192"/>
      <c r="G131" s="281">
        <v>461</v>
      </c>
      <c r="H131" s="192">
        <v>858</v>
      </c>
      <c r="I131" s="192"/>
      <c r="J131" s="281">
        <v>409</v>
      </c>
      <c r="K131" s="192">
        <v>757</v>
      </c>
      <c r="L131" s="192"/>
      <c r="M131" s="281">
        <v>376</v>
      </c>
      <c r="N131" s="345">
        <f t="shared" si="64"/>
        <v>3461</v>
      </c>
      <c r="O131" s="565"/>
      <c r="P131" s="346">
        <f>+D131+G131+J131+M131</f>
        <v>1653</v>
      </c>
      <c r="Q131" s="45"/>
      <c r="R131" s="282" t="s">
        <v>267</v>
      </c>
      <c r="S131" s="94">
        <v>157</v>
      </c>
      <c r="T131" s="94"/>
      <c r="U131" s="107">
        <v>75</v>
      </c>
      <c r="V131" s="94">
        <v>146</v>
      </c>
      <c r="W131" s="94"/>
      <c r="X131" s="107">
        <v>69</v>
      </c>
      <c r="Y131" s="94">
        <v>80</v>
      </c>
      <c r="Z131" s="94"/>
      <c r="AA131" s="107">
        <v>37</v>
      </c>
      <c r="AB131" s="94">
        <v>193</v>
      </c>
      <c r="AC131" s="94"/>
      <c r="AD131" s="107">
        <v>99</v>
      </c>
      <c r="AE131" s="345">
        <f t="shared" si="68"/>
        <v>576</v>
      </c>
      <c r="AF131" s="345"/>
      <c r="AG131" s="345">
        <f>+U131+X131+AA131+AD131</f>
        <v>280</v>
      </c>
      <c r="AH131" s="45"/>
      <c r="AI131" s="271" t="s">
        <v>267</v>
      </c>
      <c r="AJ131" s="243">
        <v>23</v>
      </c>
      <c r="AK131" s="243">
        <v>22</v>
      </c>
      <c r="AL131" s="243">
        <v>19</v>
      </c>
      <c r="AM131" s="243">
        <v>17</v>
      </c>
      <c r="AN131" s="191">
        <f t="shared" si="65"/>
        <v>81</v>
      </c>
      <c r="AO131" s="243">
        <v>53</v>
      </c>
      <c r="AP131" s="243">
        <v>10</v>
      </c>
      <c r="AQ131" s="269">
        <v>14</v>
      </c>
      <c r="AR131" s="45"/>
      <c r="AS131" s="271" t="s">
        <v>267</v>
      </c>
      <c r="AT131" s="55">
        <v>33</v>
      </c>
      <c r="AU131" s="55">
        <v>22</v>
      </c>
      <c r="AV131" s="55">
        <v>9</v>
      </c>
      <c r="AW131" s="55"/>
      <c r="AX131" s="243">
        <v>49</v>
      </c>
      <c r="AY131" s="55">
        <v>0</v>
      </c>
      <c r="AZ131" s="105">
        <f t="shared" si="66"/>
        <v>113</v>
      </c>
      <c r="BA131" s="143">
        <v>18</v>
      </c>
      <c r="BB131" s="49"/>
    </row>
    <row r="132" spans="1:54" ht="11.25" customHeight="1">
      <c r="A132" s="270" t="s">
        <v>268</v>
      </c>
      <c r="B132" s="192">
        <v>318</v>
      </c>
      <c r="C132" s="192"/>
      <c r="D132" s="281">
        <v>144</v>
      </c>
      <c r="E132" s="192">
        <v>231</v>
      </c>
      <c r="F132" s="192"/>
      <c r="G132" s="281">
        <v>100</v>
      </c>
      <c r="H132" s="192">
        <v>200</v>
      </c>
      <c r="I132" s="192"/>
      <c r="J132" s="281">
        <v>86</v>
      </c>
      <c r="K132" s="192">
        <v>232</v>
      </c>
      <c r="L132" s="192"/>
      <c r="M132" s="281">
        <v>84</v>
      </c>
      <c r="N132" s="345">
        <f t="shared" si="64"/>
        <v>981</v>
      </c>
      <c r="O132" s="565"/>
      <c r="P132" s="346">
        <f>+D132+G132+J132+M132</f>
        <v>414</v>
      </c>
      <c r="Q132" s="45"/>
      <c r="R132" s="282" t="s">
        <v>268</v>
      </c>
      <c r="S132" s="94">
        <v>84</v>
      </c>
      <c r="T132" s="94"/>
      <c r="U132" s="107">
        <v>39</v>
      </c>
      <c r="V132" s="94">
        <v>41</v>
      </c>
      <c r="W132" s="94"/>
      <c r="X132" s="107">
        <v>17</v>
      </c>
      <c r="Y132" s="94">
        <v>21</v>
      </c>
      <c r="Z132" s="94"/>
      <c r="AA132" s="107">
        <v>5</v>
      </c>
      <c r="AB132" s="94">
        <v>84</v>
      </c>
      <c r="AC132" s="94"/>
      <c r="AD132" s="107">
        <v>35</v>
      </c>
      <c r="AE132" s="345">
        <f t="shared" si="68"/>
        <v>230</v>
      </c>
      <c r="AF132" s="345"/>
      <c r="AG132" s="345">
        <f>+U132+X132+AA132+AD132</f>
        <v>96</v>
      </c>
      <c r="AH132" s="45"/>
      <c r="AI132" s="271" t="s">
        <v>268</v>
      </c>
      <c r="AJ132" s="243">
        <v>8</v>
      </c>
      <c r="AK132" s="243">
        <v>6</v>
      </c>
      <c r="AL132" s="243">
        <v>6</v>
      </c>
      <c r="AM132" s="243">
        <v>6</v>
      </c>
      <c r="AN132" s="191">
        <f t="shared" si="65"/>
        <v>26</v>
      </c>
      <c r="AO132" s="243">
        <v>23</v>
      </c>
      <c r="AP132" s="243">
        <v>2</v>
      </c>
      <c r="AQ132" s="269">
        <v>4</v>
      </c>
      <c r="AR132" s="45"/>
      <c r="AS132" s="271" t="s">
        <v>268</v>
      </c>
      <c r="AT132" s="55">
        <v>7</v>
      </c>
      <c r="AU132" s="55">
        <v>24</v>
      </c>
      <c r="AV132" s="55">
        <v>5</v>
      </c>
      <c r="AW132" s="55"/>
      <c r="AX132" s="243">
        <v>8</v>
      </c>
      <c r="AY132" s="55">
        <v>0</v>
      </c>
      <c r="AZ132" s="105">
        <f t="shared" si="66"/>
        <v>44</v>
      </c>
      <c r="BA132" s="143">
        <v>10</v>
      </c>
      <c r="BB132" s="49"/>
    </row>
    <row r="133" spans="1:54" ht="11.25" customHeight="1">
      <c r="A133" s="145" t="s">
        <v>171</v>
      </c>
      <c r="B133" s="192"/>
      <c r="C133" s="192"/>
      <c r="D133" s="262"/>
      <c r="E133" s="192"/>
      <c r="F133" s="192"/>
      <c r="G133" s="262"/>
      <c r="H133" s="192"/>
      <c r="I133" s="192"/>
      <c r="J133" s="262"/>
      <c r="K133" s="192"/>
      <c r="L133" s="192"/>
      <c r="M133" s="262"/>
      <c r="N133" s="345"/>
      <c r="O133" s="565"/>
      <c r="P133" s="346"/>
      <c r="Q133" s="45"/>
      <c r="R133" s="180" t="s">
        <v>171</v>
      </c>
      <c r="S133" s="94"/>
      <c r="T133" s="94"/>
      <c r="U133" s="243"/>
      <c r="V133" s="94"/>
      <c r="W133" s="94"/>
      <c r="X133" s="243"/>
      <c r="Y133" s="94"/>
      <c r="Z133" s="94"/>
      <c r="AA133" s="243"/>
      <c r="AB133" s="94"/>
      <c r="AC133" s="94"/>
      <c r="AD133" s="243"/>
      <c r="AE133" s="345"/>
      <c r="AF133" s="345"/>
      <c r="AG133" s="345"/>
      <c r="AH133" s="45"/>
      <c r="AI133" s="145" t="s">
        <v>171</v>
      </c>
      <c r="AJ133" s="268"/>
      <c r="AK133" s="268"/>
      <c r="AL133" s="268"/>
      <c r="AM133" s="268"/>
      <c r="AN133" s="191"/>
      <c r="AO133" s="268"/>
      <c r="AP133" s="268"/>
      <c r="AQ133" s="269"/>
      <c r="AR133" s="45"/>
      <c r="AS133" s="145" t="s">
        <v>171</v>
      </c>
      <c r="AT133" s="268"/>
      <c r="AU133" s="268"/>
      <c r="AV133" s="268"/>
      <c r="AW133" s="268"/>
      <c r="AX133" s="268"/>
      <c r="AY133" s="268"/>
      <c r="AZ133" s="105"/>
      <c r="BA133" s="269"/>
      <c r="BB133" s="49"/>
    </row>
    <row r="134" spans="1:54" ht="11.25" customHeight="1">
      <c r="A134" s="270" t="s">
        <v>269</v>
      </c>
      <c r="B134" s="192">
        <v>2963</v>
      </c>
      <c r="C134" s="192"/>
      <c r="D134" s="281">
        <v>1523</v>
      </c>
      <c r="E134" s="192">
        <v>2422</v>
      </c>
      <c r="F134" s="192"/>
      <c r="G134" s="281">
        <v>1291</v>
      </c>
      <c r="H134" s="192">
        <v>1993</v>
      </c>
      <c r="I134" s="192"/>
      <c r="J134" s="281">
        <v>1101</v>
      </c>
      <c r="K134" s="192">
        <v>2028</v>
      </c>
      <c r="L134" s="192"/>
      <c r="M134" s="281">
        <v>1116</v>
      </c>
      <c r="N134" s="345">
        <f t="shared" si="64"/>
        <v>9406</v>
      </c>
      <c r="O134" s="565"/>
      <c r="P134" s="346">
        <f>+D134+G134+J134+M134</f>
        <v>5031</v>
      </c>
      <c r="Q134" s="45"/>
      <c r="R134" s="282" t="s">
        <v>269</v>
      </c>
      <c r="S134" s="94">
        <v>429</v>
      </c>
      <c r="T134" s="94"/>
      <c r="U134" s="107">
        <v>184</v>
      </c>
      <c r="V134" s="94">
        <v>275</v>
      </c>
      <c r="W134" s="94"/>
      <c r="X134" s="107">
        <v>131</v>
      </c>
      <c r="Y134" s="94">
        <v>183</v>
      </c>
      <c r="Z134" s="94"/>
      <c r="AA134" s="107">
        <v>98</v>
      </c>
      <c r="AB134" s="94">
        <v>451</v>
      </c>
      <c r="AC134" s="94"/>
      <c r="AD134" s="107">
        <v>242</v>
      </c>
      <c r="AE134" s="345">
        <f t="shared" si="68"/>
        <v>1338</v>
      </c>
      <c r="AF134" s="345"/>
      <c r="AG134" s="345">
        <f>+U134+X134+AA134+AD134</f>
        <v>655</v>
      </c>
      <c r="AH134" s="45"/>
      <c r="AI134" s="271" t="s">
        <v>269</v>
      </c>
      <c r="AJ134" s="243">
        <v>62</v>
      </c>
      <c r="AK134" s="243">
        <v>48</v>
      </c>
      <c r="AL134" s="243">
        <v>39</v>
      </c>
      <c r="AM134" s="243">
        <v>39</v>
      </c>
      <c r="AN134" s="191">
        <f t="shared" si="65"/>
        <v>188</v>
      </c>
      <c r="AO134" s="243">
        <v>161</v>
      </c>
      <c r="AP134" s="243">
        <v>27</v>
      </c>
      <c r="AQ134" s="269">
        <v>31</v>
      </c>
      <c r="AR134" s="45"/>
      <c r="AS134" s="271" t="s">
        <v>269</v>
      </c>
      <c r="AT134" s="55">
        <v>63</v>
      </c>
      <c r="AU134" s="55">
        <v>74</v>
      </c>
      <c r="AV134" s="55">
        <v>63</v>
      </c>
      <c r="AW134" s="55">
        <v>41</v>
      </c>
      <c r="AX134" s="243">
        <v>108</v>
      </c>
      <c r="AY134" s="55">
        <v>5</v>
      </c>
      <c r="AZ134" s="105">
        <f t="shared" si="66"/>
        <v>354</v>
      </c>
      <c r="BA134" s="143">
        <v>66</v>
      </c>
      <c r="BB134" s="49"/>
    </row>
    <row r="135" spans="1:54" ht="11.25" customHeight="1">
      <c r="A135" s="270" t="s">
        <v>49</v>
      </c>
      <c r="B135" s="192">
        <v>1888</v>
      </c>
      <c r="C135" s="192"/>
      <c r="D135" s="281">
        <v>963</v>
      </c>
      <c r="E135" s="192">
        <v>1631</v>
      </c>
      <c r="F135" s="192"/>
      <c r="G135" s="281">
        <v>963</v>
      </c>
      <c r="H135" s="192">
        <v>1476</v>
      </c>
      <c r="I135" s="192"/>
      <c r="J135" s="281">
        <v>791</v>
      </c>
      <c r="K135" s="192">
        <v>1320</v>
      </c>
      <c r="L135" s="192"/>
      <c r="M135" s="281">
        <v>670</v>
      </c>
      <c r="N135" s="345">
        <f t="shared" si="64"/>
        <v>6315</v>
      </c>
      <c r="O135" s="565"/>
      <c r="P135" s="346">
        <f>+D135+G135+J135+M135</f>
        <v>3387</v>
      </c>
      <c r="Q135" s="45"/>
      <c r="R135" s="282" t="s">
        <v>49</v>
      </c>
      <c r="S135" s="94">
        <v>247</v>
      </c>
      <c r="T135" s="94"/>
      <c r="U135" s="94">
        <v>107</v>
      </c>
      <c r="V135" s="94">
        <v>185</v>
      </c>
      <c r="W135" s="94"/>
      <c r="X135" s="94">
        <v>88</v>
      </c>
      <c r="Y135" s="94">
        <v>227</v>
      </c>
      <c r="Z135" s="94"/>
      <c r="AA135" s="94">
        <v>126</v>
      </c>
      <c r="AB135" s="94">
        <v>249</v>
      </c>
      <c r="AC135" s="94"/>
      <c r="AD135" s="94">
        <v>141</v>
      </c>
      <c r="AE135" s="345">
        <f t="shared" si="68"/>
        <v>908</v>
      </c>
      <c r="AF135" s="345"/>
      <c r="AG135" s="345">
        <f>+U135+X135+AA135+AD135</f>
        <v>462</v>
      </c>
      <c r="AH135" s="45"/>
      <c r="AI135" s="271" t="s">
        <v>49</v>
      </c>
      <c r="AJ135" s="94">
        <v>43</v>
      </c>
      <c r="AK135" s="94">
        <v>39</v>
      </c>
      <c r="AL135" s="94">
        <v>35</v>
      </c>
      <c r="AM135" s="94">
        <v>34</v>
      </c>
      <c r="AN135" s="191">
        <f t="shared" si="65"/>
        <v>151</v>
      </c>
      <c r="AO135" s="243">
        <v>125</v>
      </c>
      <c r="AP135" s="94">
        <v>11</v>
      </c>
      <c r="AQ135" s="269">
        <v>22</v>
      </c>
      <c r="AR135" s="45"/>
      <c r="AS135" s="271" t="s">
        <v>49</v>
      </c>
      <c r="AT135" s="55">
        <v>43</v>
      </c>
      <c r="AU135" s="55">
        <v>45</v>
      </c>
      <c r="AV135" s="55">
        <v>53</v>
      </c>
      <c r="AW135" s="55">
        <v>39</v>
      </c>
      <c r="AX135" s="243">
        <v>58</v>
      </c>
      <c r="AY135" s="55">
        <v>6</v>
      </c>
      <c r="AZ135" s="105">
        <f t="shared" si="66"/>
        <v>244</v>
      </c>
      <c r="BA135" s="143">
        <v>27</v>
      </c>
      <c r="BB135" s="49"/>
    </row>
    <row r="136" spans="1:54" ht="11.25" customHeight="1">
      <c r="A136" s="270" t="s">
        <v>270</v>
      </c>
      <c r="B136" s="192">
        <v>2156</v>
      </c>
      <c r="C136" s="192"/>
      <c r="D136" s="281">
        <v>1110</v>
      </c>
      <c r="E136" s="192">
        <v>2055</v>
      </c>
      <c r="F136" s="192"/>
      <c r="G136" s="281">
        <v>1078</v>
      </c>
      <c r="H136" s="192">
        <v>1661</v>
      </c>
      <c r="I136" s="192"/>
      <c r="J136" s="281">
        <v>925</v>
      </c>
      <c r="K136" s="192">
        <v>1452</v>
      </c>
      <c r="L136" s="192"/>
      <c r="M136" s="281">
        <v>779</v>
      </c>
      <c r="N136" s="345">
        <f t="shared" si="64"/>
        <v>7324</v>
      </c>
      <c r="O136" s="565"/>
      <c r="P136" s="346">
        <f>+D136+G136+J136+M136</f>
        <v>3892</v>
      </c>
      <c r="Q136" s="45"/>
      <c r="R136" s="282" t="s">
        <v>270</v>
      </c>
      <c r="S136" s="94">
        <v>260</v>
      </c>
      <c r="T136" s="94"/>
      <c r="U136" s="107">
        <v>132</v>
      </c>
      <c r="V136" s="94">
        <v>180</v>
      </c>
      <c r="W136" s="94"/>
      <c r="X136" s="107">
        <v>90</v>
      </c>
      <c r="Y136" s="94">
        <v>220</v>
      </c>
      <c r="Z136" s="94"/>
      <c r="AA136" s="107">
        <v>123</v>
      </c>
      <c r="AB136" s="94">
        <v>250</v>
      </c>
      <c r="AC136" s="94"/>
      <c r="AD136" s="107">
        <v>152</v>
      </c>
      <c r="AE136" s="345">
        <f t="shared" si="68"/>
        <v>910</v>
      </c>
      <c r="AF136" s="345"/>
      <c r="AG136" s="345">
        <f>+U136+X136+AA136+AD136</f>
        <v>497</v>
      </c>
      <c r="AH136" s="45"/>
      <c r="AI136" s="271" t="s">
        <v>270</v>
      </c>
      <c r="AJ136" s="243">
        <v>51</v>
      </c>
      <c r="AK136" s="243">
        <v>46</v>
      </c>
      <c r="AL136" s="243">
        <v>40</v>
      </c>
      <c r="AM136" s="243">
        <v>38</v>
      </c>
      <c r="AN136" s="191">
        <f t="shared" si="65"/>
        <v>175</v>
      </c>
      <c r="AO136" s="243">
        <v>119</v>
      </c>
      <c r="AP136" s="243">
        <v>23</v>
      </c>
      <c r="AQ136" s="269">
        <v>24</v>
      </c>
      <c r="AR136" s="45"/>
      <c r="AS136" s="271" t="s">
        <v>270</v>
      </c>
      <c r="AT136" s="55">
        <v>13</v>
      </c>
      <c r="AU136" s="55">
        <v>53</v>
      </c>
      <c r="AV136" s="55">
        <v>147</v>
      </c>
      <c r="AW136" s="55">
        <v>36</v>
      </c>
      <c r="AX136" s="243">
        <v>78</v>
      </c>
      <c r="AY136" s="55">
        <v>0</v>
      </c>
      <c r="AZ136" s="105">
        <f t="shared" si="66"/>
        <v>327</v>
      </c>
      <c r="BA136" s="143">
        <v>23</v>
      </c>
      <c r="BB136" s="49"/>
    </row>
    <row r="137" spans="1:54" ht="11.25" customHeight="1">
      <c r="A137" s="145" t="s">
        <v>172</v>
      </c>
      <c r="B137" s="192"/>
      <c r="C137" s="192"/>
      <c r="D137" s="262"/>
      <c r="E137" s="192"/>
      <c r="F137" s="192"/>
      <c r="G137" s="262"/>
      <c r="H137" s="192"/>
      <c r="I137" s="192"/>
      <c r="J137" s="262"/>
      <c r="K137" s="192"/>
      <c r="L137" s="192"/>
      <c r="M137" s="262"/>
      <c r="N137" s="345"/>
      <c r="O137" s="565"/>
      <c r="P137" s="346"/>
      <c r="Q137" s="45"/>
      <c r="R137" s="180" t="s">
        <v>172</v>
      </c>
      <c r="S137" s="94"/>
      <c r="T137" s="94"/>
      <c r="U137" s="243"/>
      <c r="V137" s="94"/>
      <c r="W137" s="94"/>
      <c r="X137" s="243"/>
      <c r="Y137" s="94"/>
      <c r="Z137" s="94"/>
      <c r="AA137" s="243"/>
      <c r="AB137" s="94"/>
      <c r="AC137" s="94"/>
      <c r="AD137" s="243"/>
      <c r="AE137" s="345"/>
      <c r="AF137" s="345"/>
      <c r="AG137" s="345"/>
      <c r="AH137" s="45"/>
      <c r="AI137" s="145" t="s">
        <v>172</v>
      </c>
      <c r="AJ137" s="268"/>
      <c r="AK137" s="268"/>
      <c r="AL137" s="268"/>
      <c r="AM137" s="268"/>
      <c r="AN137" s="191"/>
      <c r="AO137" s="268"/>
      <c r="AP137" s="268"/>
      <c r="AQ137" s="269"/>
      <c r="AR137" s="45"/>
      <c r="AS137" s="145" t="s">
        <v>172</v>
      </c>
      <c r="AT137" s="268"/>
      <c r="AU137" s="268"/>
      <c r="AV137" s="268"/>
      <c r="AW137" s="268"/>
      <c r="AX137" s="268"/>
      <c r="AY137" s="268"/>
      <c r="AZ137" s="105">
        <f t="shared" si="66"/>
        <v>0</v>
      </c>
      <c r="BA137" s="269"/>
      <c r="BB137" s="49"/>
    </row>
    <row r="138" spans="1:54" ht="11.25" customHeight="1">
      <c r="A138" s="270" t="s">
        <v>271</v>
      </c>
      <c r="B138" s="192">
        <v>108</v>
      </c>
      <c r="C138" s="192"/>
      <c r="D138" s="281">
        <v>50</v>
      </c>
      <c r="E138" s="192">
        <v>106</v>
      </c>
      <c r="F138" s="192"/>
      <c r="G138" s="281">
        <v>49</v>
      </c>
      <c r="H138" s="192">
        <v>74</v>
      </c>
      <c r="I138" s="192"/>
      <c r="J138" s="281">
        <v>25</v>
      </c>
      <c r="K138" s="192">
        <v>80</v>
      </c>
      <c r="L138" s="192"/>
      <c r="M138" s="281">
        <v>40</v>
      </c>
      <c r="N138" s="345">
        <f t="shared" si="64"/>
        <v>368</v>
      </c>
      <c r="O138" s="565"/>
      <c r="P138" s="346">
        <f>+D138+G138+J138+M138</f>
        <v>164</v>
      </c>
      <c r="Q138" s="45"/>
      <c r="R138" s="282" t="s">
        <v>271</v>
      </c>
      <c r="S138" s="94">
        <v>4</v>
      </c>
      <c r="T138" s="94"/>
      <c r="U138" s="107">
        <v>2</v>
      </c>
      <c r="V138" s="94">
        <v>0</v>
      </c>
      <c r="W138" s="94"/>
      <c r="X138" s="107">
        <v>0</v>
      </c>
      <c r="Y138" s="94">
        <v>0</v>
      </c>
      <c r="Z138" s="94"/>
      <c r="AA138" s="107">
        <v>0</v>
      </c>
      <c r="AB138" s="94">
        <v>1</v>
      </c>
      <c r="AC138" s="94"/>
      <c r="AD138" s="107">
        <v>0</v>
      </c>
      <c r="AE138" s="345">
        <f t="shared" si="68"/>
        <v>5</v>
      </c>
      <c r="AF138" s="345"/>
      <c r="AG138" s="345">
        <f>+U138+X138+AA138+AD138</f>
        <v>2</v>
      </c>
      <c r="AH138" s="45"/>
      <c r="AI138" s="271" t="s">
        <v>271</v>
      </c>
      <c r="AJ138" s="243">
        <v>2</v>
      </c>
      <c r="AK138" s="243">
        <v>2</v>
      </c>
      <c r="AL138" s="243">
        <v>2</v>
      </c>
      <c r="AM138" s="243">
        <v>2</v>
      </c>
      <c r="AN138" s="191">
        <f t="shared" si="65"/>
        <v>8</v>
      </c>
      <c r="AO138" s="243">
        <v>8</v>
      </c>
      <c r="AP138" s="243">
        <v>0</v>
      </c>
      <c r="AQ138" s="269">
        <v>1</v>
      </c>
      <c r="AR138" s="45"/>
      <c r="AS138" s="271" t="s">
        <v>271</v>
      </c>
      <c r="AT138" s="55">
        <v>3</v>
      </c>
      <c r="AU138" s="55">
        <v>5</v>
      </c>
      <c r="AV138" s="55">
        <v>0</v>
      </c>
      <c r="AW138" s="55">
        <v>0</v>
      </c>
      <c r="AX138" s="243">
        <v>6</v>
      </c>
      <c r="AY138" s="55">
        <v>0</v>
      </c>
      <c r="AZ138" s="105">
        <f t="shared" si="66"/>
        <v>14</v>
      </c>
      <c r="BA138" s="143">
        <v>4</v>
      </c>
      <c r="BB138" s="49"/>
    </row>
    <row r="139" spans="1:54" ht="11.25" customHeight="1">
      <c r="A139" s="270" t="s">
        <v>50</v>
      </c>
      <c r="B139" s="192">
        <v>289</v>
      </c>
      <c r="C139" s="192"/>
      <c r="D139" s="281">
        <v>144</v>
      </c>
      <c r="E139" s="192">
        <v>241</v>
      </c>
      <c r="F139" s="192"/>
      <c r="G139" s="281">
        <v>104</v>
      </c>
      <c r="H139" s="192">
        <v>161</v>
      </c>
      <c r="I139" s="192"/>
      <c r="J139" s="281">
        <v>66</v>
      </c>
      <c r="K139" s="192">
        <v>169</v>
      </c>
      <c r="L139" s="192"/>
      <c r="M139" s="281">
        <v>54</v>
      </c>
      <c r="N139" s="345">
        <f t="shared" si="64"/>
        <v>860</v>
      </c>
      <c r="O139" s="565"/>
      <c r="P139" s="346">
        <f>+D139+G139+J139+M139</f>
        <v>368</v>
      </c>
      <c r="Q139" s="45"/>
      <c r="R139" s="282" t="s">
        <v>50</v>
      </c>
      <c r="S139" s="94">
        <v>25</v>
      </c>
      <c r="T139" s="94"/>
      <c r="U139" s="107">
        <v>11</v>
      </c>
      <c r="V139" s="94">
        <v>9</v>
      </c>
      <c r="W139" s="94"/>
      <c r="X139" s="107">
        <v>1</v>
      </c>
      <c r="Y139" s="94">
        <v>2</v>
      </c>
      <c r="Z139" s="94"/>
      <c r="AA139" s="107">
        <v>2</v>
      </c>
      <c r="AB139" s="94">
        <v>49</v>
      </c>
      <c r="AC139" s="94"/>
      <c r="AD139" s="107">
        <v>16</v>
      </c>
      <c r="AE139" s="345">
        <f t="shared" si="68"/>
        <v>85</v>
      </c>
      <c r="AF139" s="345"/>
      <c r="AG139" s="345">
        <f>+U139+X139+AA139+AD139</f>
        <v>30</v>
      </c>
      <c r="AH139" s="45"/>
      <c r="AI139" s="271" t="s">
        <v>50</v>
      </c>
      <c r="AJ139" s="243">
        <v>5</v>
      </c>
      <c r="AK139" s="243">
        <v>4</v>
      </c>
      <c r="AL139" s="243">
        <v>4</v>
      </c>
      <c r="AM139" s="243">
        <v>3</v>
      </c>
      <c r="AN139" s="191">
        <f t="shared" si="65"/>
        <v>16</v>
      </c>
      <c r="AO139" s="243">
        <v>16</v>
      </c>
      <c r="AP139" s="243">
        <v>0</v>
      </c>
      <c r="AQ139" s="269">
        <v>3</v>
      </c>
      <c r="AR139" s="45"/>
      <c r="AS139" s="271" t="s">
        <v>50</v>
      </c>
      <c r="AT139" s="55">
        <v>12</v>
      </c>
      <c r="AU139" s="55">
        <v>5</v>
      </c>
      <c r="AV139" s="55">
        <v>2</v>
      </c>
      <c r="AW139" s="55">
        <v>0</v>
      </c>
      <c r="AX139" s="243">
        <v>7</v>
      </c>
      <c r="AY139" s="55">
        <v>0</v>
      </c>
      <c r="AZ139" s="105">
        <f t="shared" si="66"/>
        <v>26</v>
      </c>
      <c r="BA139" s="143">
        <v>3</v>
      </c>
      <c r="BB139" s="49"/>
    </row>
    <row r="140" spans="1:54" ht="11.25" customHeight="1">
      <c r="A140" s="270" t="s">
        <v>272</v>
      </c>
      <c r="B140" s="192">
        <v>208</v>
      </c>
      <c r="C140" s="192"/>
      <c r="D140" s="281">
        <v>106</v>
      </c>
      <c r="E140" s="192">
        <v>190</v>
      </c>
      <c r="F140" s="192"/>
      <c r="G140" s="281">
        <v>79</v>
      </c>
      <c r="H140" s="192">
        <v>143</v>
      </c>
      <c r="I140" s="192"/>
      <c r="J140" s="281">
        <v>71</v>
      </c>
      <c r="K140" s="192">
        <v>119</v>
      </c>
      <c r="L140" s="192"/>
      <c r="M140" s="281">
        <v>59</v>
      </c>
      <c r="N140" s="345">
        <f t="shared" si="64"/>
        <v>660</v>
      </c>
      <c r="O140" s="565"/>
      <c r="P140" s="346">
        <f>+D140+G140+J140+M140</f>
        <v>315</v>
      </c>
      <c r="Q140" s="45"/>
      <c r="R140" s="282" t="s">
        <v>272</v>
      </c>
      <c r="S140" s="94">
        <v>27</v>
      </c>
      <c r="T140" s="94"/>
      <c r="U140" s="107">
        <v>11</v>
      </c>
      <c r="V140" s="94">
        <v>12</v>
      </c>
      <c r="W140" s="94"/>
      <c r="X140" s="107">
        <v>7</v>
      </c>
      <c r="Y140" s="94">
        <v>9</v>
      </c>
      <c r="Z140" s="94"/>
      <c r="AA140" s="107">
        <v>5</v>
      </c>
      <c r="AB140" s="94">
        <v>6</v>
      </c>
      <c r="AC140" s="94"/>
      <c r="AD140" s="107">
        <v>2</v>
      </c>
      <c r="AE140" s="345">
        <f t="shared" si="68"/>
        <v>54</v>
      </c>
      <c r="AF140" s="345"/>
      <c r="AG140" s="345">
        <f>+U140+X140+AA140+AD140</f>
        <v>25</v>
      </c>
      <c r="AH140" s="45"/>
      <c r="AI140" s="271" t="s">
        <v>272</v>
      </c>
      <c r="AJ140" s="243">
        <v>5</v>
      </c>
      <c r="AK140" s="243">
        <v>4</v>
      </c>
      <c r="AL140" s="243">
        <v>3</v>
      </c>
      <c r="AM140" s="243">
        <v>2</v>
      </c>
      <c r="AN140" s="191">
        <f t="shared" si="65"/>
        <v>14</v>
      </c>
      <c r="AO140" s="243">
        <v>10</v>
      </c>
      <c r="AP140" s="243">
        <v>3</v>
      </c>
      <c r="AQ140" s="269">
        <v>2</v>
      </c>
      <c r="AR140" s="45"/>
      <c r="AS140" s="271" t="s">
        <v>272</v>
      </c>
      <c r="AT140" s="55">
        <v>8</v>
      </c>
      <c r="AU140" s="55">
        <v>9</v>
      </c>
      <c r="AV140" s="55">
        <v>0</v>
      </c>
      <c r="AW140" s="55">
        <v>1</v>
      </c>
      <c r="AX140" s="243">
        <v>5</v>
      </c>
      <c r="AY140" s="55">
        <v>0</v>
      </c>
      <c r="AZ140" s="105">
        <f t="shared" si="66"/>
        <v>23</v>
      </c>
      <c r="BA140" s="143">
        <v>5</v>
      </c>
      <c r="BB140" s="49"/>
    </row>
    <row r="141" spans="1:54" ht="11.25" customHeight="1">
      <c r="A141" s="270" t="s">
        <v>51</v>
      </c>
      <c r="B141" s="192">
        <v>488</v>
      </c>
      <c r="C141" s="192"/>
      <c r="D141" s="281">
        <v>251</v>
      </c>
      <c r="E141" s="192">
        <v>453</v>
      </c>
      <c r="F141" s="192"/>
      <c r="G141" s="281">
        <v>209</v>
      </c>
      <c r="H141" s="192">
        <v>379</v>
      </c>
      <c r="I141" s="192"/>
      <c r="J141" s="281">
        <v>198</v>
      </c>
      <c r="K141" s="192">
        <v>433</v>
      </c>
      <c r="L141" s="192"/>
      <c r="M141" s="281">
        <v>192</v>
      </c>
      <c r="N141" s="345">
        <f t="shared" si="64"/>
        <v>1753</v>
      </c>
      <c r="O141" s="565"/>
      <c r="P141" s="346">
        <f>+D141+G141+J141+M141</f>
        <v>850</v>
      </c>
      <c r="Q141" s="45"/>
      <c r="R141" s="282" t="s">
        <v>51</v>
      </c>
      <c r="S141" s="94">
        <v>11</v>
      </c>
      <c r="T141" s="94"/>
      <c r="U141" s="107">
        <v>4</v>
      </c>
      <c r="V141" s="94">
        <v>7</v>
      </c>
      <c r="W141" s="94"/>
      <c r="X141" s="107">
        <v>3</v>
      </c>
      <c r="Y141" s="94">
        <v>6</v>
      </c>
      <c r="Z141" s="94"/>
      <c r="AA141" s="107">
        <v>4</v>
      </c>
      <c r="AB141" s="94">
        <v>95</v>
      </c>
      <c r="AC141" s="94"/>
      <c r="AD141" s="107">
        <v>40</v>
      </c>
      <c r="AE141" s="345">
        <f t="shared" si="68"/>
        <v>119</v>
      </c>
      <c r="AF141" s="345"/>
      <c r="AG141" s="345">
        <f>+U141+X141+AA141+AD141</f>
        <v>51</v>
      </c>
      <c r="AH141" s="45"/>
      <c r="AI141" s="271" t="s">
        <v>51</v>
      </c>
      <c r="AJ141" s="243">
        <v>10</v>
      </c>
      <c r="AK141" s="243">
        <v>11</v>
      </c>
      <c r="AL141" s="243">
        <v>9</v>
      </c>
      <c r="AM141" s="243">
        <v>10</v>
      </c>
      <c r="AN141" s="191">
        <f t="shared" si="65"/>
        <v>40</v>
      </c>
      <c r="AO141" s="243">
        <v>41</v>
      </c>
      <c r="AP141" s="243">
        <v>1</v>
      </c>
      <c r="AQ141" s="269">
        <v>5</v>
      </c>
      <c r="AR141" s="45"/>
      <c r="AS141" s="271" t="s">
        <v>51</v>
      </c>
      <c r="AT141" s="55">
        <v>17</v>
      </c>
      <c r="AU141" s="55">
        <v>18</v>
      </c>
      <c r="AV141" s="55">
        <v>3</v>
      </c>
      <c r="AW141" s="55">
        <v>4</v>
      </c>
      <c r="AX141" s="243">
        <v>12</v>
      </c>
      <c r="AY141" s="55">
        <v>0</v>
      </c>
      <c r="AZ141" s="105">
        <f t="shared" si="66"/>
        <v>54</v>
      </c>
      <c r="BA141" s="143">
        <v>10</v>
      </c>
      <c r="BB141" s="49"/>
    </row>
    <row r="142" spans="1:54" ht="11.25" customHeight="1" thickBot="1">
      <c r="A142" s="273" t="s">
        <v>273</v>
      </c>
      <c r="B142" s="283">
        <v>106</v>
      </c>
      <c r="C142" s="283"/>
      <c r="D142" s="284">
        <v>33</v>
      </c>
      <c r="E142" s="283">
        <v>77</v>
      </c>
      <c r="F142" s="283"/>
      <c r="G142" s="284">
        <v>30</v>
      </c>
      <c r="H142" s="283">
        <v>78</v>
      </c>
      <c r="I142" s="283"/>
      <c r="J142" s="284">
        <v>30</v>
      </c>
      <c r="K142" s="283">
        <v>76</v>
      </c>
      <c r="L142" s="283"/>
      <c r="M142" s="284">
        <v>34</v>
      </c>
      <c r="N142" s="258">
        <f t="shared" si="64"/>
        <v>337</v>
      </c>
      <c r="O142" s="566"/>
      <c r="P142" s="259">
        <f>+D142+G142+J142+M142</f>
        <v>127</v>
      </c>
      <c r="Q142" s="45"/>
      <c r="R142" s="285" t="s">
        <v>273</v>
      </c>
      <c r="S142" s="168">
        <v>3</v>
      </c>
      <c r="T142" s="168"/>
      <c r="U142" s="274">
        <v>1</v>
      </c>
      <c r="V142" s="168">
        <v>4</v>
      </c>
      <c r="W142" s="168"/>
      <c r="X142" s="274">
        <v>1</v>
      </c>
      <c r="Y142" s="168">
        <v>3</v>
      </c>
      <c r="Z142" s="168"/>
      <c r="AA142" s="274">
        <v>2</v>
      </c>
      <c r="AB142" s="168">
        <v>0</v>
      </c>
      <c r="AC142" s="168"/>
      <c r="AD142" s="274">
        <v>0</v>
      </c>
      <c r="AE142" s="345">
        <f t="shared" si="68"/>
        <v>10</v>
      </c>
      <c r="AF142" s="345"/>
      <c r="AG142" s="345">
        <f>+U142+X142+AA142+AD142</f>
        <v>4</v>
      </c>
      <c r="AH142" s="45"/>
      <c r="AI142" s="277" t="s">
        <v>273</v>
      </c>
      <c r="AJ142" s="278">
        <v>2</v>
      </c>
      <c r="AK142" s="278">
        <v>2</v>
      </c>
      <c r="AL142" s="278">
        <v>2</v>
      </c>
      <c r="AM142" s="278">
        <v>2</v>
      </c>
      <c r="AN142" s="188">
        <f t="shared" si="65"/>
        <v>8</v>
      </c>
      <c r="AO142" s="278">
        <v>4</v>
      </c>
      <c r="AP142" s="278">
        <v>2</v>
      </c>
      <c r="AQ142" s="279">
        <v>2</v>
      </c>
      <c r="AR142" s="45"/>
      <c r="AS142" s="277" t="s">
        <v>273</v>
      </c>
      <c r="AT142" s="149">
        <v>7</v>
      </c>
      <c r="AU142" s="149">
        <v>7</v>
      </c>
      <c r="AV142" s="149">
        <v>0</v>
      </c>
      <c r="AW142" s="149">
        <v>0</v>
      </c>
      <c r="AX142" s="278">
        <v>1</v>
      </c>
      <c r="AY142" s="149">
        <v>0</v>
      </c>
      <c r="AZ142" s="352">
        <f t="shared" si="66"/>
        <v>15</v>
      </c>
      <c r="BA142" s="150">
        <v>3</v>
      </c>
      <c r="BB142" s="49"/>
    </row>
    <row r="143" spans="1:54" ht="11.25" customHeight="1">
      <c r="A143" s="478" t="s">
        <v>248</v>
      </c>
      <c r="B143" s="478"/>
      <c r="C143" s="478"/>
      <c r="D143" s="478"/>
      <c r="E143" s="478"/>
      <c r="F143" s="478"/>
      <c r="G143" s="478"/>
      <c r="H143" s="478"/>
      <c r="I143" s="478"/>
      <c r="J143" s="478"/>
      <c r="K143" s="478"/>
      <c r="L143" s="478"/>
      <c r="M143" s="478"/>
      <c r="N143" s="478"/>
      <c r="O143" s="478"/>
      <c r="P143" s="478"/>
      <c r="Q143" s="45"/>
      <c r="R143" s="478" t="s">
        <v>274</v>
      </c>
      <c r="S143" s="478"/>
      <c r="T143" s="478"/>
      <c r="U143" s="478"/>
      <c r="V143" s="478"/>
      <c r="W143" s="478"/>
      <c r="X143" s="478"/>
      <c r="Y143" s="478"/>
      <c r="Z143" s="478"/>
      <c r="AA143" s="478"/>
      <c r="AB143" s="478"/>
      <c r="AC143" s="478"/>
      <c r="AD143" s="478"/>
      <c r="AE143" s="478"/>
      <c r="AF143" s="478"/>
      <c r="AG143" s="478"/>
      <c r="AH143" s="41"/>
      <c r="AI143" s="478" t="s">
        <v>213</v>
      </c>
      <c r="AJ143" s="478"/>
      <c r="AK143" s="478"/>
      <c r="AL143" s="478"/>
      <c r="AM143" s="478"/>
      <c r="AN143" s="478"/>
      <c r="AO143" s="478"/>
      <c r="AP143" s="478"/>
      <c r="AQ143" s="478"/>
      <c r="AR143" s="41"/>
      <c r="AS143" s="478" t="s">
        <v>250</v>
      </c>
      <c r="AT143" s="478"/>
      <c r="AU143" s="478"/>
      <c r="AV143" s="478"/>
      <c r="AW143" s="478"/>
      <c r="AX143" s="478"/>
      <c r="AY143" s="478"/>
      <c r="AZ143" s="478"/>
      <c r="BA143" s="45"/>
      <c r="BB143" s="49"/>
    </row>
    <row r="144" spans="1:54" ht="11.25" customHeight="1" thickBot="1">
      <c r="A144" s="487" t="s">
        <v>22</v>
      </c>
      <c r="B144" s="487"/>
      <c r="C144" s="487"/>
      <c r="D144" s="487"/>
      <c r="E144" s="487"/>
      <c r="F144" s="487"/>
      <c r="G144" s="487"/>
      <c r="H144" s="487"/>
      <c r="I144" s="487"/>
      <c r="J144" s="487"/>
      <c r="K144" s="487"/>
      <c r="L144" s="487"/>
      <c r="M144" s="487"/>
      <c r="N144" s="487"/>
      <c r="O144" s="427"/>
      <c r="P144" s="30"/>
      <c r="Q144" s="45"/>
      <c r="R144" s="487" t="s">
        <v>22</v>
      </c>
      <c r="S144" s="487"/>
      <c r="T144" s="487"/>
      <c r="U144" s="487"/>
      <c r="V144" s="487"/>
      <c r="W144" s="487"/>
      <c r="X144" s="487"/>
      <c r="Y144" s="487"/>
      <c r="Z144" s="487"/>
      <c r="AA144" s="487"/>
      <c r="AB144" s="487"/>
      <c r="AC144" s="487"/>
      <c r="AD144" s="487"/>
      <c r="AE144" s="487"/>
      <c r="AF144" s="487"/>
      <c r="AG144" s="487"/>
      <c r="AH144" s="41"/>
      <c r="AI144" s="487" t="s">
        <v>22</v>
      </c>
      <c r="AJ144" s="487"/>
      <c r="AK144" s="487"/>
      <c r="AL144" s="487"/>
      <c r="AM144" s="487"/>
      <c r="AN144" s="487"/>
      <c r="AO144" s="487"/>
      <c r="AP144" s="487"/>
      <c r="AQ144" s="487"/>
      <c r="AR144" s="41"/>
      <c r="AS144" s="487" t="s">
        <v>22</v>
      </c>
      <c r="AT144" s="487"/>
      <c r="AU144" s="487"/>
      <c r="AV144" s="487"/>
      <c r="AW144" s="487"/>
      <c r="AX144" s="487"/>
      <c r="AY144" s="487"/>
      <c r="AZ144" s="487"/>
      <c r="BA144" s="45"/>
      <c r="BB144" s="49"/>
    </row>
    <row r="145" spans="1:54" ht="17.25" customHeight="1">
      <c r="A145" s="508" t="s">
        <v>137</v>
      </c>
      <c r="B145" s="495" t="s">
        <v>199</v>
      </c>
      <c r="C145" s="495"/>
      <c r="D145" s="495"/>
      <c r="E145" s="495" t="s">
        <v>200</v>
      </c>
      <c r="F145" s="495"/>
      <c r="G145" s="495"/>
      <c r="H145" s="495" t="s">
        <v>201</v>
      </c>
      <c r="I145" s="495"/>
      <c r="J145" s="495"/>
      <c r="K145" s="495" t="s">
        <v>202</v>
      </c>
      <c r="L145" s="495"/>
      <c r="M145" s="495"/>
      <c r="N145" s="495" t="s">
        <v>7</v>
      </c>
      <c r="O145" s="559"/>
      <c r="P145" s="505"/>
      <c r="Q145" s="45"/>
      <c r="R145" s="508" t="s">
        <v>137</v>
      </c>
      <c r="S145" s="495" t="s">
        <v>199</v>
      </c>
      <c r="T145" s="495"/>
      <c r="U145" s="495"/>
      <c r="V145" s="495" t="s">
        <v>200</v>
      </c>
      <c r="W145" s="495"/>
      <c r="X145" s="495"/>
      <c r="Y145" s="495" t="s">
        <v>201</v>
      </c>
      <c r="Z145" s="495"/>
      <c r="AA145" s="495"/>
      <c r="AB145" s="495" t="s">
        <v>202</v>
      </c>
      <c r="AC145" s="495"/>
      <c r="AD145" s="495"/>
      <c r="AE145" s="495" t="s">
        <v>7</v>
      </c>
      <c r="AF145" s="559"/>
      <c r="AG145" s="505"/>
      <c r="AH145" s="45"/>
      <c r="AI145" s="508" t="s">
        <v>137</v>
      </c>
      <c r="AJ145" s="510" t="s">
        <v>203</v>
      </c>
      <c r="AK145" s="510"/>
      <c r="AL145" s="510"/>
      <c r="AM145" s="510"/>
      <c r="AN145" s="510"/>
      <c r="AO145" s="495" t="s">
        <v>204</v>
      </c>
      <c r="AP145" s="495"/>
      <c r="AQ145" s="463" t="s">
        <v>205</v>
      </c>
      <c r="AR145" s="45"/>
      <c r="AS145" s="467" t="s">
        <v>137</v>
      </c>
      <c r="AT145" s="506" t="s">
        <v>380</v>
      </c>
      <c r="AU145" s="506"/>
      <c r="AV145" s="506"/>
      <c r="AW145" s="506"/>
      <c r="AX145" s="506"/>
      <c r="AY145" s="506"/>
      <c r="AZ145" s="506"/>
      <c r="BA145" s="506"/>
      <c r="BB145" s="49"/>
    </row>
    <row r="146" spans="1:54" ht="54" customHeight="1">
      <c r="A146" s="509"/>
      <c r="B146" s="134" t="s">
        <v>154</v>
      </c>
      <c r="C146" s="134"/>
      <c r="D146" s="134" t="s">
        <v>155</v>
      </c>
      <c r="E146" s="134" t="s">
        <v>154</v>
      </c>
      <c r="F146" s="134"/>
      <c r="G146" s="134" t="s">
        <v>155</v>
      </c>
      <c r="H146" s="134" t="s">
        <v>154</v>
      </c>
      <c r="I146" s="134"/>
      <c r="J146" s="134" t="s">
        <v>155</v>
      </c>
      <c r="K146" s="134" t="s">
        <v>154</v>
      </c>
      <c r="L146" s="134"/>
      <c r="M146" s="134" t="s">
        <v>155</v>
      </c>
      <c r="N146" s="134" t="s">
        <v>154</v>
      </c>
      <c r="O146" s="560"/>
      <c r="P146" s="9" t="s">
        <v>155</v>
      </c>
      <c r="Q146" s="45"/>
      <c r="R146" s="509"/>
      <c r="S146" s="134" t="s">
        <v>154</v>
      </c>
      <c r="T146" s="134"/>
      <c r="U146" s="134" t="s">
        <v>155</v>
      </c>
      <c r="V146" s="134" t="s">
        <v>154</v>
      </c>
      <c r="W146" s="134"/>
      <c r="X146" s="134" t="s">
        <v>155</v>
      </c>
      <c r="Y146" s="134" t="s">
        <v>154</v>
      </c>
      <c r="Z146" s="134"/>
      <c r="AA146" s="134" t="s">
        <v>155</v>
      </c>
      <c r="AB146" s="134" t="s">
        <v>154</v>
      </c>
      <c r="AC146" s="134"/>
      <c r="AD146" s="134" t="s">
        <v>155</v>
      </c>
      <c r="AE146" s="134" t="s">
        <v>154</v>
      </c>
      <c r="AF146" s="560"/>
      <c r="AG146" s="9" t="s">
        <v>155</v>
      </c>
      <c r="AH146" s="45"/>
      <c r="AI146" s="509"/>
      <c r="AJ146" s="431" t="s">
        <v>199</v>
      </c>
      <c r="AK146" s="431" t="s">
        <v>200</v>
      </c>
      <c r="AL146" s="431" t="s">
        <v>201</v>
      </c>
      <c r="AM146" s="431" t="s">
        <v>202</v>
      </c>
      <c r="AN146" s="134" t="s">
        <v>406</v>
      </c>
      <c r="AO146" s="429" t="s">
        <v>455</v>
      </c>
      <c r="AP146" s="429" t="s">
        <v>452</v>
      </c>
      <c r="AQ146" s="464"/>
      <c r="AR146" s="45"/>
      <c r="AS146" s="471"/>
      <c r="AT146" s="429" t="s">
        <v>14</v>
      </c>
      <c r="AU146" s="429" t="s">
        <v>15</v>
      </c>
      <c r="AV146" s="429" t="s">
        <v>206</v>
      </c>
      <c r="AW146" s="429" t="s">
        <v>459</v>
      </c>
      <c r="AX146" s="429" t="s">
        <v>368</v>
      </c>
      <c r="AY146" s="429" t="s">
        <v>17</v>
      </c>
      <c r="AZ146" s="429" t="s">
        <v>407</v>
      </c>
      <c r="BA146" s="429" t="s">
        <v>207</v>
      </c>
      <c r="BB146" s="49"/>
    </row>
    <row r="147" spans="1:54" ht="11.25" customHeight="1">
      <c r="A147" s="145" t="s">
        <v>173</v>
      </c>
      <c r="B147" s="192"/>
      <c r="C147" s="192"/>
      <c r="D147" s="262"/>
      <c r="E147" s="192"/>
      <c r="F147" s="192"/>
      <c r="G147" s="262"/>
      <c r="H147" s="192"/>
      <c r="I147" s="192"/>
      <c r="J147" s="262"/>
      <c r="K147" s="192"/>
      <c r="L147" s="192"/>
      <c r="M147" s="262"/>
      <c r="N147" s="347"/>
      <c r="O147" s="569"/>
      <c r="P147" s="348"/>
      <c r="Q147" s="45"/>
      <c r="R147" s="145" t="s">
        <v>173</v>
      </c>
      <c r="S147" s="94"/>
      <c r="T147" s="94"/>
      <c r="U147" s="243"/>
      <c r="V147" s="94"/>
      <c r="W147" s="94"/>
      <c r="X147" s="243"/>
      <c r="Y147" s="94"/>
      <c r="Z147" s="94"/>
      <c r="AA147" s="243"/>
      <c r="AB147" s="94"/>
      <c r="AC147" s="94"/>
      <c r="AD147" s="243"/>
      <c r="AE147" s="255"/>
      <c r="AF147" s="570"/>
      <c r="AG147" s="256"/>
      <c r="AH147" s="45"/>
      <c r="AI147" s="145" t="s">
        <v>173</v>
      </c>
      <c r="AJ147" s="266"/>
      <c r="AK147" s="266"/>
      <c r="AL147" s="266"/>
      <c r="AM147" s="266"/>
      <c r="AN147" s="266"/>
      <c r="AO147" s="266"/>
      <c r="AP147" s="266"/>
      <c r="AQ147" s="267"/>
      <c r="AR147" s="45"/>
      <c r="AS147" s="145" t="s">
        <v>173</v>
      </c>
      <c r="AT147" s="268"/>
      <c r="AU147" s="268"/>
      <c r="AV147" s="268"/>
      <c r="AW147" s="268"/>
      <c r="AX147" s="268"/>
      <c r="AY147" s="268"/>
      <c r="AZ147" s="243"/>
      <c r="BA147" s="269"/>
      <c r="BB147" s="49"/>
    </row>
    <row r="148" spans="1:54" ht="11.25" customHeight="1">
      <c r="A148" s="270" t="s">
        <v>275</v>
      </c>
      <c r="B148" s="94">
        <v>1181</v>
      </c>
      <c r="C148" s="94"/>
      <c r="D148" s="107">
        <v>566</v>
      </c>
      <c r="E148" s="94">
        <v>716</v>
      </c>
      <c r="F148" s="94"/>
      <c r="G148" s="107">
        <v>322</v>
      </c>
      <c r="H148" s="94">
        <v>642</v>
      </c>
      <c r="I148" s="94"/>
      <c r="J148" s="107">
        <v>284</v>
      </c>
      <c r="K148" s="94">
        <v>718</v>
      </c>
      <c r="L148" s="94"/>
      <c r="M148" s="107">
        <v>288</v>
      </c>
      <c r="N148" s="345">
        <f t="shared" ref="N148:N180" si="69">+B148+E148+H148+K148</f>
        <v>3257</v>
      </c>
      <c r="O148" s="565"/>
      <c r="P148" s="346">
        <f>+D148+G148+J148+M148</f>
        <v>1460</v>
      </c>
      <c r="Q148" s="45"/>
      <c r="R148" s="254" t="s">
        <v>275</v>
      </c>
      <c r="S148" s="94">
        <v>201</v>
      </c>
      <c r="T148" s="94"/>
      <c r="U148" s="107">
        <v>106</v>
      </c>
      <c r="V148" s="94">
        <v>92</v>
      </c>
      <c r="W148" s="94"/>
      <c r="X148" s="107">
        <v>44</v>
      </c>
      <c r="Y148" s="94">
        <v>27</v>
      </c>
      <c r="Z148" s="94"/>
      <c r="AA148" s="107">
        <v>14</v>
      </c>
      <c r="AB148" s="94">
        <v>142</v>
      </c>
      <c r="AC148" s="94"/>
      <c r="AD148" s="107">
        <v>52</v>
      </c>
      <c r="AE148" s="345">
        <f>+S148+V148+Y148+AB148</f>
        <v>462</v>
      </c>
      <c r="AF148" s="565"/>
      <c r="AG148" s="346">
        <f>+U148+X148+AA148+AD148</f>
        <v>216</v>
      </c>
      <c r="AH148" s="45"/>
      <c r="AI148" s="271" t="s">
        <v>275</v>
      </c>
      <c r="AJ148" s="243">
        <v>25</v>
      </c>
      <c r="AK148" s="243">
        <v>16</v>
      </c>
      <c r="AL148" s="243">
        <v>16</v>
      </c>
      <c r="AM148" s="243">
        <v>16</v>
      </c>
      <c r="AN148" s="191">
        <f t="shared" ref="AN148:AN180" si="70">SUM(AJ148:AM148)</f>
        <v>73</v>
      </c>
      <c r="AO148" s="243">
        <v>32</v>
      </c>
      <c r="AP148" s="243">
        <v>7</v>
      </c>
      <c r="AQ148" s="269">
        <v>7</v>
      </c>
      <c r="AR148" s="45"/>
      <c r="AS148" s="271" t="s">
        <v>275</v>
      </c>
      <c r="AT148" s="55">
        <v>38</v>
      </c>
      <c r="AU148" s="55">
        <v>20</v>
      </c>
      <c r="AV148" s="55">
        <v>9</v>
      </c>
      <c r="AW148" s="55">
        <v>11</v>
      </c>
      <c r="AX148" s="243">
        <v>34</v>
      </c>
      <c r="AY148" s="55">
        <v>0</v>
      </c>
      <c r="AZ148" s="105">
        <f t="shared" ref="AZ148:AZ180" si="71">+AT148+AU148+AV148+AW148+AX148+AY148</f>
        <v>112</v>
      </c>
      <c r="BA148" s="143">
        <v>21</v>
      </c>
      <c r="BB148" s="49"/>
    </row>
    <row r="149" spans="1:54" ht="11.25" customHeight="1">
      <c r="A149" s="270" t="s">
        <v>52</v>
      </c>
      <c r="B149" s="94">
        <v>696</v>
      </c>
      <c r="C149" s="94"/>
      <c r="D149" s="107">
        <v>352</v>
      </c>
      <c r="E149" s="94">
        <v>579</v>
      </c>
      <c r="F149" s="94"/>
      <c r="G149" s="107">
        <v>262</v>
      </c>
      <c r="H149" s="94">
        <v>428</v>
      </c>
      <c r="I149" s="94"/>
      <c r="J149" s="107">
        <v>175</v>
      </c>
      <c r="K149" s="94">
        <v>497</v>
      </c>
      <c r="L149" s="94"/>
      <c r="M149" s="107">
        <v>201</v>
      </c>
      <c r="N149" s="345">
        <f t="shared" si="69"/>
        <v>2200</v>
      </c>
      <c r="O149" s="565"/>
      <c r="P149" s="346">
        <f>+D149+G149+J149+M149</f>
        <v>990</v>
      </c>
      <c r="Q149" s="45"/>
      <c r="R149" s="254" t="s">
        <v>52</v>
      </c>
      <c r="S149" s="94">
        <v>66</v>
      </c>
      <c r="T149" s="94"/>
      <c r="U149" s="107">
        <v>35</v>
      </c>
      <c r="V149" s="94">
        <v>34</v>
      </c>
      <c r="W149" s="94"/>
      <c r="X149" s="107">
        <v>9</v>
      </c>
      <c r="Y149" s="94">
        <v>18</v>
      </c>
      <c r="Z149" s="94"/>
      <c r="AA149" s="107">
        <v>3</v>
      </c>
      <c r="AB149" s="94">
        <v>109</v>
      </c>
      <c r="AC149" s="94"/>
      <c r="AD149" s="107">
        <v>40</v>
      </c>
      <c r="AE149" s="345">
        <f t="shared" ref="AE149:AE180" si="72">+S149+V149+Y149+AB149</f>
        <v>227</v>
      </c>
      <c r="AF149" s="565"/>
      <c r="AG149" s="346">
        <f>+U149+X149+AA149+AD149</f>
        <v>87</v>
      </c>
      <c r="AH149" s="45"/>
      <c r="AI149" s="271" t="s">
        <v>52</v>
      </c>
      <c r="AJ149" s="243">
        <v>16</v>
      </c>
      <c r="AK149" s="243">
        <v>12</v>
      </c>
      <c r="AL149" s="243">
        <v>10</v>
      </c>
      <c r="AM149" s="243">
        <v>12</v>
      </c>
      <c r="AN149" s="191">
        <f t="shared" si="70"/>
        <v>50</v>
      </c>
      <c r="AO149" s="243">
        <v>26</v>
      </c>
      <c r="AP149" s="243">
        <v>16</v>
      </c>
      <c r="AQ149" s="269">
        <v>6</v>
      </c>
      <c r="AR149" s="45"/>
      <c r="AS149" s="271" t="s">
        <v>52</v>
      </c>
      <c r="AT149" s="55">
        <v>37</v>
      </c>
      <c r="AU149" s="55">
        <v>27</v>
      </c>
      <c r="AV149" s="55">
        <v>2</v>
      </c>
      <c r="AW149" s="55">
        <v>6</v>
      </c>
      <c r="AX149" s="243">
        <v>10</v>
      </c>
      <c r="AY149" s="55">
        <v>1</v>
      </c>
      <c r="AZ149" s="105">
        <f t="shared" si="71"/>
        <v>83</v>
      </c>
      <c r="BA149" s="143">
        <v>22</v>
      </c>
      <c r="BB149" s="49"/>
    </row>
    <row r="150" spans="1:54" ht="11.25" customHeight="1">
      <c r="A150" s="270" t="s">
        <v>276</v>
      </c>
      <c r="B150" s="94">
        <v>292</v>
      </c>
      <c r="C150" s="94"/>
      <c r="D150" s="107">
        <v>128</v>
      </c>
      <c r="E150" s="94">
        <v>325</v>
      </c>
      <c r="F150" s="94"/>
      <c r="G150" s="107">
        <v>151</v>
      </c>
      <c r="H150" s="94">
        <v>223</v>
      </c>
      <c r="I150" s="94"/>
      <c r="J150" s="107">
        <v>100</v>
      </c>
      <c r="K150" s="94">
        <v>222</v>
      </c>
      <c r="L150" s="94"/>
      <c r="M150" s="107">
        <v>103</v>
      </c>
      <c r="N150" s="345">
        <f t="shared" si="69"/>
        <v>1062</v>
      </c>
      <c r="O150" s="565"/>
      <c r="P150" s="346">
        <f>+D150+G150+J150+M150</f>
        <v>482</v>
      </c>
      <c r="Q150" s="45"/>
      <c r="R150" s="254" t="s">
        <v>276</v>
      </c>
      <c r="S150" s="94">
        <v>5</v>
      </c>
      <c r="T150" s="94"/>
      <c r="U150" s="107">
        <v>4</v>
      </c>
      <c r="V150" s="94">
        <v>8</v>
      </c>
      <c r="W150" s="94"/>
      <c r="X150" s="107">
        <v>0</v>
      </c>
      <c r="Y150" s="94">
        <v>4</v>
      </c>
      <c r="Z150" s="94"/>
      <c r="AA150" s="107">
        <v>1</v>
      </c>
      <c r="AB150" s="94">
        <v>7</v>
      </c>
      <c r="AC150" s="94"/>
      <c r="AD150" s="107">
        <v>3</v>
      </c>
      <c r="AE150" s="345">
        <f t="shared" si="72"/>
        <v>24</v>
      </c>
      <c r="AF150" s="565"/>
      <c r="AG150" s="346">
        <f>+U150+X150+AA150+AD150</f>
        <v>8</v>
      </c>
      <c r="AH150" s="45"/>
      <c r="AI150" s="271" t="s">
        <v>276</v>
      </c>
      <c r="AJ150" s="243">
        <v>7</v>
      </c>
      <c r="AK150" s="243">
        <v>8</v>
      </c>
      <c r="AL150" s="243">
        <v>6</v>
      </c>
      <c r="AM150" s="243">
        <v>6</v>
      </c>
      <c r="AN150" s="191">
        <f t="shared" si="70"/>
        <v>27</v>
      </c>
      <c r="AO150" s="243">
        <v>16</v>
      </c>
      <c r="AP150" s="243">
        <v>7</v>
      </c>
      <c r="AQ150" s="269">
        <v>5</v>
      </c>
      <c r="AR150" s="45"/>
      <c r="AS150" s="271" t="s">
        <v>276</v>
      </c>
      <c r="AT150" s="55">
        <v>12</v>
      </c>
      <c r="AU150" s="55">
        <v>10</v>
      </c>
      <c r="AV150" s="55">
        <v>8</v>
      </c>
      <c r="AW150" s="55">
        <v>6</v>
      </c>
      <c r="AX150" s="243">
        <v>7</v>
      </c>
      <c r="AY150" s="55">
        <v>0</v>
      </c>
      <c r="AZ150" s="105">
        <f t="shared" si="71"/>
        <v>43</v>
      </c>
      <c r="BA150" s="143">
        <v>9</v>
      </c>
      <c r="BB150" s="49"/>
    </row>
    <row r="151" spans="1:54" ht="11.25" customHeight="1">
      <c r="A151" s="270" t="s">
        <v>277</v>
      </c>
      <c r="B151" s="94">
        <v>565</v>
      </c>
      <c r="C151" s="94"/>
      <c r="D151" s="107">
        <v>268</v>
      </c>
      <c r="E151" s="94">
        <v>443</v>
      </c>
      <c r="F151" s="94"/>
      <c r="G151" s="107">
        <v>193</v>
      </c>
      <c r="H151" s="94">
        <v>363</v>
      </c>
      <c r="I151" s="94"/>
      <c r="J151" s="107">
        <v>169</v>
      </c>
      <c r="K151" s="94">
        <v>291</v>
      </c>
      <c r="L151" s="94"/>
      <c r="M151" s="107">
        <v>113</v>
      </c>
      <c r="N151" s="345">
        <f t="shared" si="69"/>
        <v>1662</v>
      </c>
      <c r="O151" s="565"/>
      <c r="P151" s="346">
        <f>+D151+G151+J151+M151</f>
        <v>743</v>
      </c>
      <c r="Q151" s="45"/>
      <c r="R151" s="254" t="s">
        <v>277</v>
      </c>
      <c r="S151" s="94">
        <v>62</v>
      </c>
      <c r="T151" s="94"/>
      <c r="U151" s="107">
        <v>29</v>
      </c>
      <c r="V151" s="94">
        <v>20</v>
      </c>
      <c r="W151" s="94"/>
      <c r="X151" s="107">
        <v>7</v>
      </c>
      <c r="Y151" s="94">
        <v>28</v>
      </c>
      <c r="Z151" s="94"/>
      <c r="AA151" s="107">
        <v>14</v>
      </c>
      <c r="AB151" s="94">
        <v>10</v>
      </c>
      <c r="AC151" s="94"/>
      <c r="AD151" s="107">
        <v>5</v>
      </c>
      <c r="AE151" s="345">
        <f t="shared" si="72"/>
        <v>120</v>
      </c>
      <c r="AF151" s="565"/>
      <c r="AG151" s="346">
        <f>+U151+X151+AA151+AD151</f>
        <v>55</v>
      </c>
      <c r="AH151" s="45"/>
      <c r="AI151" s="271" t="s">
        <v>277</v>
      </c>
      <c r="AJ151" s="243">
        <v>13</v>
      </c>
      <c r="AK151" s="243">
        <v>12</v>
      </c>
      <c r="AL151" s="243">
        <v>12</v>
      </c>
      <c r="AM151" s="243">
        <v>10</v>
      </c>
      <c r="AN151" s="191">
        <f t="shared" si="70"/>
        <v>47</v>
      </c>
      <c r="AO151" s="243">
        <v>39</v>
      </c>
      <c r="AP151" s="243">
        <v>4</v>
      </c>
      <c r="AQ151" s="269">
        <v>8</v>
      </c>
      <c r="AR151" s="45"/>
      <c r="AS151" s="271" t="s">
        <v>277</v>
      </c>
      <c r="AT151" s="55">
        <v>41</v>
      </c>
      <c r="AU151" s="55">
        <v>12</v>
      </c>
      <c r="AV151" s="55">
        <v>0</v>
      </c>
      <c r="AW151" s="55">
        <v>7</v>
      </c>
      <c r="AX151" s="243">
        <v>15</v>
      </c>
      <c r="AY151" s="55">
        <v>0</v>
      </c>
      <c r="AZ151" s="105">
        <f t="shared" si="71"/>
        <v>75</v>
      </c>
      <c r="BA151" s="143">
        <v>16</v>
      </c>
      <c r="BB151" s="49"/>
    </row>
    <row r="152" spans="1:54" ht="11.25" customHeight="1">
      <c r="A152" s="270" t="s">
        <v>53</v>
      </c>
      <c r="B152" s="94">
        <v>1045</v>
      </c>
      <c r="C152" s="94"/>
      <c r="D152" s="107">
        <v>569</v>
      </c>
      <c r="E152" s="94">
        <v>936</v>
      </c>
      <c r="F152" s="94"/>
      <c r="G152" s="107">
        <v>484</v>
      </c>
      <c r="H152" s="94">
        <v>650</v>
      </c>
      <c r="I152" s="94"/>
      <c r="J152" s="107">
        <v>306</v>
      </c>
      <c r="K152" s="94">
        <v>818</v>
      </c>
      <c r="L152" s="94"/>
      <c r="M152" s="107">
        <v>398</v>
      </c>
      <c r="N152" s="345">
        <f t="shared" si="69"/>
        <v>3449</v>
      </c>
      <c r="O152" s="565"/>
      <c r="P152" s="346">
        <f>+D152+G152+J152+M152</f>
        <v>1757</v>
      </c>
      <c r="Q152" s="45"/>
      <c r="R152" s="254" t="s">
        <v>53</v>
      </c>
      <c r="S152" s="94">
        <v>227</v>
      </c>
      <c r="T152" s="94"/>
      <c r="U152" s="107">
        <v>107</v>
      </c>
      <c r="V152" s="94">
        <v>62</v>
      </c>
      <c r="W152" s="94"/>
      <c r="X152" s="107">
        <v>40</v>
      </c>
      <c r="Y152" s="94">
        <v>52</v>
      </c>
      <c r="Z152" s="94"/>
      <c r="AA152" s="107">
        <v>21</v>
      </c>
      <c r="AB152" s="94">
        <v>162</v>
      </c>
      <c r="AC152" s="94"/>
      <c r="AD152" s="107">
        <v>69</v>
      </c>
      <c r="AE152" s="345">
        <f t="shared" si="72"/>
        <v>503</v>
      </c>
      <c r="AF152" s="565"/>
      <c r="AG152" s="346">
        <f>+U152+X152+AA152+AD152</f>
        <v>237</v>
      </c>
      <c r="AH152" s="45"/>
      <c r="AI152" s="271" t="s">
        <v>53</v>
      </c>
      <c r="AJ152" s="243">
        <v>24</v>
      </c>
      <c r="AK152" s="243">
        <v>23</v>
      </c>
      <c r="AL152" s="243">
        <v>16</v>
      </c>
      <c r="AM152" s="243">
        <v>17</v>
      </c>
      <c r="AN152" s="191">
        <f t="shared" si="70"/>
        <v>80</v>
      </c>
      <c r="AO152" s="243">
        <v>61</v>
      </c>
      <c r="AP152" s="243">
        <v>17</v>
      </c>
      <c r="AQ152" s="269">
        <v>9</v>
      </c>
      <c r="AR152" s="45"/>
      <c r="AS152" s="271" t="s">
        <v>53</v>
      </c>
      <c r="AT152" s="55">
        <v>54</v>
      </c>
      <c r="AU152" s="55">
        <v>32</v>
      </c>
      <c r="AV152" s="55">
        <v>19</v>
      </c>
      <c r="AW152" s="55">
        <v>23</v>
      </c>
      <c r="AX152" s="243">
        <v>11</v>
      </c>
      <c r="AY152" s="55">
        <v>0</v>
      </c>
      <c r="AZ152" s="105">
        <f t="shared" si="71"/>
        <v>139</v>
      </c>
      <c r="BA152" s="143">
        <v>45</v>
      </c>
      <c r="BB152" s="49"/>
    </row>
    <row r="153" spans="1:54" ht="11.25" customHeight="1">
      <c r="A153" s="145" t="s">
        <v>174</v>
      </c>
      <c r="B153" s="94"/>
      <c r="C153" s="94"/>
      <c r="D153" s="243"/>
      <c r="E153" s="94"/>
      <c r="F153" s="94"/>
      <c r="G153" s="243"/>
      <c r="H153" s="94"/>
      <c r="I153" s="94"/>
      <c r="J153" s="243"/>
      <c r="K153" s="94"/>
      <c r="L153" s="94"/>
      <c r="M153" s="243"/>
      <c r="N153" s="345"/>
      <c r="O153" s="565"/>
      <c r="P153" s="346"/>
      <c r="Q153" s="45"/>
      <c r="R153" s="145" t="s">
        <v>174</v>
      </c>
      <c r="S153" s="94"/>
      <c r="T153" s="94"/>
      <c r="U153" s="243"/>
      <c r="V153" s="94"/>
      <c r="W153" s="94"/>
      <c r="X153" s="243"/>
      <c r="Y153" s="94"/>
      <c r="Z153" s="94"/>
      <c r="AA153" s="243"/>
      <c r="AB153" s="94"/>
      <c r="AC153" s="94"/>
      <c r="AD153" s="243"/>
      <c r="AE153" s="345"/>
      <c r="AF153" s="565"/>
      <c r="AG153" s="346"/>
      <c r="AH153" s="45"/>
      <c r="AI153" s="145" t="s">
        <v>174</v>
      </c>
      <c r="AJ153" s="268"/>
      <c r="AK153" s="268"/>
      <c r="AL153" s="268"/>
      <c r="AM153" s="268"/>
      <c r="AN153" s="191"/>
      <c r="AO153" s="268"/>
      <c r="AP153" s="268"/>
      <c r="AQ153" s="269"/>
      <c r="AR153" s="45"/>
      <c r="AS153" s="145" t="s">
        <v>174</v>
      </c>
      <c r="AT153" s="268"/>
      <c r="AU153" s="268"/>
      <c r="AV153" s="268"/>
      <c r="AW153" s="268"/>
      <c r="AX153" s="268"/>
      <c r="AY153" s="268"/>
      <c r="AZ153" s="105"/>
      <c r="BA153" s="269"/>
      <c r="BB153" s="49"/>
    </row>
    <row r="154" spans="1:54" ht="11.25" customHeight="1">
      <c r="A154" s="270" t="s">
        <v>278</v>
      </c>
      <c r="B154" s="94">
        <v>3029</v>
      </c>
      <c r="C154" s="94"/>
      <c r="D154" s="107">
        <v>1527</v>
      </c>
      <c r="E154" s="94">
        <v>1774</v>
      </c>
      <c r="F154" s="94"/>
      <c r="G154" s="107">
        <v>823</v>
      </c>
      <c r="H154" s="94">
        <v>1800</v>
      </c>
      <c r="I154" s="94"/>
      <c r="J154" s="107">
        <v>776</v>
      </c>
      <c r="K154" s="94">
        <v>1641</v>
      </c>
      <c r="L154" s="94"/>
      <c r="M154" s="107">
        <v>671</v>
      </c>
      <c r="N154" s="345">
        <f t="shared" si="69"/>
        <v>8244</v>
      </c>
      <c r="O154" s="565"/>
      <c r="P154" s="346">
        <f>+D154+G154+J154+M154</f>
        <v>3797</v>
      </c>
      <c r="Q154" s="45"/>
      <c r="R154" s="254" t="s">
        <v>278</v>
      </c>
      <c r="S154" s="94">
        <v>369</v>
      </c>
      <c r="T154" s="94"/>
      <c r="U154" s="107">
        <v>180</v>
      </c>
      <c r="V154" s="94">
        <v>188</v>
      </c>
      <c r="W154" s="94"/>
      <c r="X154" s="107">
        <v>85</v>
      </c>
      <c r="Y154" s="94">
        <v>186</v>
      </c>
      <c r="Z154" s="94"/>
      <c r="AA154" s="107">
        <v>74</v>
      </c>
      <c r="AB154" s="94">
        <v>402</v>
      </c>
      <c r="AC154" s="94"/>
      <c r="AD154" s="107">
        <v>177</v>
      </c>
      <c r="AE154" s="345">
        <f t="shared" si="72"/>
        <v>1145</v>
      </c>
      <c r="AF154" s="565"/>
      <c r="AG154" s="346">
        <f>+U154+X154+AA154+AD154</f>
        <v>516</v>
      </c>
      <c r="AH154" s="45"/>
      <c r="AI154" s="271" t="s">
        <v>278</v>
      </c>
      <c r="AJ154" s="243">
        <v>42</v>
      </c>
      <c r="AK154" s="243">
        <v>29</v>
      </c>
      <c r="AL154" s="243">
        <v>28</v>
      </c>
      <c r="AM154" s="243">
        <v>25</v>
      </c>
      <c r="AN154" s="191">
        <f t="shared" si="70"/>
        <v>124</v>
      </c>
      <c r="AO154" s="243">
        <v>108</v>
      </c>
      <c r="AP154" s="243">
        <v>14</v>
      </c>
      <c r="AQ154" s="269">
        <v>17</v>
      </c>
      <c r="AR154" s="45"/>
      <c r="AS154" s="271" t="s">
        <v>278</v>
      </c>
      <c r="AT154" s="55">
        <v>64</v>
      </c>
      <c r="AU154" s="55">
        <v>39</v>
      </c>
      <c r="AV154" s="55">
        <v>8</v>
      </c>
      <c r="AW154" s="55">
        <v>19</v>
      </c>
      <c r="AX154" s="243">
        <v>73</v>
      </c>
      <c r="AY154" s="55">
        <v>0</v>
      </c>
      <c r="AZ154" s="105">
        <f t="shared" si="71"/>
        <v>203</v>
      </c>
      <c r="BA154" s="143">
        <v>15</v>
      </c>
      <c r="BB154" s="49"/>
    </row>
    <row r="155" spans="1:54" ht="11.25" customHeight="1">
      <c r="A155" s="270" t="s">
        <v>54</v>
      </c>
      <c r="B155" s="94">
        <v>5400</v>
      </c>
      <c r="C155" s="94"/>
      <c r="D155" s="107">
        <v>2549</v>
      </c>
      <c r="E155" s="94">
        <v>3042</v>
      </c>
      <c r="F155" s="94"/>
      <c r="G155" s="107">
        <v>1315</v>
      </c>
      <c r="H155" s="94">
        <v>3026</v>
      </c>
      <c r="I155" s="94"/>
      <c r="J155" s="107">
        <v>1284</v>
      </c>
      <c r="K155" s="94">
        <v>2673</v>
      </c>
      <c r="L155" s="94"/>
      <c r="M155" s="107">
        <v>980</v>
      </c>
      <c r="N155" s="345">
        <f t="shared" si="69"/>
        <v>14141</v>
      </c>
      <c r="O155" s="565"/>
      <c r="P155" s="346">
        <f>+D155+G155+J155+M155</f>
        <v>6128</v>
      </c>
      <c r="Q155" s="45"/>
      <c r="R155" s="254" t="s">
        <v>54</v>
      </c>
      <c r="S155" s="94">
        <v>974</v>
      </c>
      <c r="T155" s="94"/>
      <c r="U155" s="107">
        <v>420</v>
      </c>
      <c r="V155" s="94">
        <v>631</v>
      </c>
      <c r="W155" s="94"/>
      <c r="X155" s="107">
        <v>265</v>
      </c>
      <c r="Y155" s="94">
        <v>530</v>
      </c>
      <c r="Z155" s="94"/>
      <c r="AA155" s="107">
        <v>218</v>
      </c>
      <c r="AB155" s="94">
        <v>709</v>
      </c>
      <c r="AC155" s="94"/>
      <c r="AD155" s="107">
        <v>228</v>
      </c>
      <c r="AE155" s="345">
        <f t="shared" si="72"/>
        <v>2844</v>
      </c>
      <c r="AF155" s="565"/>
      <c r="AG155" s="346">
        <f>+U155+X155+AA155+AD155</f>
        <v>1131</v>
      </c>
      <c r="AH155" s="45"/>
      <c r="AI155" s="271" t="s">
        <v>54</v>
      </c>
      <c r="AJ155" s="243">
        <v>84</v>
      </c>
      <c r="AK155" s="243">
        <v>56</v>
      </c>
      <c r="AL155" s="243">
        <v>57</v>
      </c>
      <c r="AM155" s="243">
        <v>44</v>
      </c>
      <c r="AN155" s="191">
        <f t="shared" si="70"/>
        <v>241</v>
      </c>
      <c r="AO155" s="243">
        <v>208</v>
      </c>
      <c r="AP155" s="243">
        <v>7</v>
      </c>
      <c r="AQ155" s="269">
        <v>20</v>
      </c>
      <c r="AR155" s="45"/>
      <c r="AS155" s="271" t="s">
        <v>54</v>
      </c>
      <c r="AT155" s="55">
        <v>78</v>
      </c>
      <c r="AU155" s="55">
        <v>31</v>
      </c>
      <c r="AV155" s="55">
        <v>89</v>
      </c>
      <c r="AW155" s="55">
        <v>86</v>
      </c>
      <c r="AX155" s="243">
        <v>79</v>
      </c>
      <c r="AY155" s="55">
        <v>1</v>
      </c>
      <c r="AZ155" s="105">
        <f t="shared" si="71"/>
        <v>364</v>
      </c>
      <c r="BA155" s="143">
        <v>48</v>
      </c>
      <c r="BB155" s="49"/>
    </row>
    <row r="156" spans="1:54" ht="11.25" customHeight="1">
      <c r="A156" s="270" t="s">
        <v>279</v>
      </c>
      <c r="B156" s="94">
        <v>0</v>
      </c>
      <c r="C156" s="94"/>
      <c r="D156" s="107">
        <v>0</v>
      </c>
      <c r="E156" s="94">
        <v>0</v>
      </c>
      <c r="F156" s="94"/>
      <c r="G156" s="107">
        <v>0</v>
      </c>
      <c r="H156" s="94">
        <v>3771</v>
      </c>
      <c r="I156" s="94"/>
      <c r="J156" s="107">
        <v>1631</v>
      </c>
      <c r="K156" s="94">
        <v>3864</v>
      </c>
      <c r="L156" s="94"/>
      <c r="M156" s="107">
        <v>1551</v>
      </c>
      <c r="N156" s="345">
        <f t="shared" si="69"/>
        <v>7635</v>
      </c>
      <c r="O156" s="565"/>
      <c r="P156" s="346">
        <f>+D156+G156+J156+M156</f>
        <v>3182</v>
      </c>
      <c r="Q156" s="45"/>
      <c r="R156" s="254" t="s">
        <v>279</v>
      </c>
      <c r="S156" s="94">
        <v>0</v>
      </c>
      <c r="T156" s="94"/>
      <c r="U156" s="107">
        <v>0</v>
      </c>
      <c r="V156" s="94">
        <v>0</v>
      </c>
      <c r="W156" s="94"/>
      <c r="X156" s="107">
        <v>0</v>
      </c>
      <c r="Y156" s="94">
        <v>406</v>
      </c>
      <c r="Z156" s="94"/>
      <c r="AA156" s="107">
        <v>172</v>
      </c>
      <c r="AB156" s="94">
        <v>956</v>
      </c>
      <c r="AC156" s="94"/>
      <c r="AD156" s="107">
        <v>375</v>
      </c>
      <c r="AE156" s="345">
        <f t="shared" si="72"/>
        <v>1362</v>
      </c>
      <c r="AF156" s="565"/>
      <c r="AG156" s="346">
        <f>+U156+X156+AA156+AD156</f>
        <v>547</v>
      </c>
      <c r="AH156" s="45"/>
      <c r="AI156" s="271" t="s">
        <v>279</v>
      </c>
      <c r="AJ156" s="243">
        <v>0</v>
      </c>
      <c r="AK156" s="243">
        <v>0</v>
      </c>
      <c r="AL156" s="243">
        <v>69</v>
      </c>
      <c r="AM156" s="243">
        <v>67</v>
      </c>
      <c r="AN156" s="191">
        <f t="shared" si="70"/>
        <v>136</v>
      </c>
      <c r="AO156" s="393">
        <v>141</v>
      </c>
      <c r="AP156" s="243">
        <v>15</v>
      </c>
      <c r="AQ156" s="269">
        <v>44</v>
      </c>
      <c r="AR156" s="45"/>
      <c r="AS156" s="271" t="s">
        <v>279</v>
      </c>
      <c r="AT156" s="55">
        <v>114</v>
      </c>
      <c r="AU156" s="55">
        <v>81</v>
      </c>
      <c r="AV156" s="55">
        <v>0</v>
      </c>
      <c r="AW156" s="55">
        <v>41</v>
      </c>
      <c r="AX156" s="243">
        <v>46</v>
      </c>
      <c r="AY156" s="55">
        <v>1</v>
      </c>
      <c r="AZ156" s="105">
        <f t="shared" si="71"/>
        <v>283</v>
      </c>
      <c r="BA156" s="143">
        <v>27</v>
      </c>
      <c r="BB156" s="49"/>
    </row>
    <row r="157" spans="1:54" ht="11.25" customHeight="1">
      <c r="A157" s="270" t="s">
        <v>280</v>
      </c>
      <c r="B157" s="94">
        <v>2996</v>
      </c>
      <c r="C157" s="94"/>
      <c r="D157" s="107">
        <v>1409</v>
      </c>
      <c r="E157" s="94">
        <v>2131</v>
      </c>
      <c r="F157" s="94"/>
      <c r="G157" s="107">
        <v>950</v>
      </c>
      <c r="H157" s="94">
        <v>2226</v>
      </c>
      <c r="I157" s="94"/>
      <c r="J157" s="107">
        <v>939</v>
      </c>
      <c r="K157" s="94">
        <v>1981</v>
      </c>
      <c r="L157" s="94"/>
      <c r="M157" s="107">
        <v>779</v>
      </c>
      <c r="N157" s="345">
        <f t="shared" si="69"/>
        <v>9334</v>
      </c>
      <c r="O157" s="565"/>
      <c r="P157" s="346">
        <f>+D157+G157+J157+M157</f>
        <v>4077</v>
      </c>
      <c r="Q157" s="45"/>
      <c r="R157" s="254" t="s">
        <v>280</v>
      </c>
      <c r="S157" s="94">
        <v>209</v>
      </c>
      <c r="T157" s="94"/>
      <c r="U157" s="107">
        <v>83</v>
      </c>
      <c r="V157" s="94">
        <v>116</v>
      </c>
      <c r="W157" s="94"/>
      <c r="X157" s="107">
        <v>38</v>
      </c>
      <c r="Y157" s="94">
        <v>90</v>
      </c>
      <c r="Z157" s="94"/>
      <c r="AA157" s="107">
        <v>39</v>
      </c>
      <c r="AB157" s="94">
        <v>556</v>
      </c>
      <c r="AC157" s="94"/>
      <c r="AD157" s="107">
        <v>200</v>
      </c>
      <c r="AE157" s="345">
        <f t="shared" si="72"/>
        <v>971</v>
      </c>
      <c r="AF157" s="565"/>
      <c r="AG157" s="346">
        <f>+U157+X157+AA157+AD157</f>
        <v>360</v>
      </c>
      <c r="AH157" s="45"/>
      <c r="AI157" s="271" t="s">
        <v>280</v>
      </c>
      <c r="AJ157" s="243">
        <v>51</v>
      </c>
      <c r="AK157" s="243">
        <v>41</v>
      </c>
      <c r="AL157" s="243">
        <v>43</v>
      </c>
      <c r="AM157" s="243">
        <v>37</v>
      </c>
      <c r="AN157" s="191">
        <f t="shared" si="70"/>
        <v>172</v>
      </c>
      <c r="AO157" s="243">
        <v>109</v>
      </c>
      <c r="AP157" s="243">
        <v>24</v>
      </c>
      <c r="AQ157" s="269">
        <v>20</v>
      </c>
      <c r="AR157" s="45"/>
      <c r="AS157" s="271" t="s">
        <v>280</v>
      </c>
      <c r="AT157" s="55">
        <v>180</v>
      </c>
      <c r="AU157" s="55">
        <v>0</v>
      </c>
      <c r="AV157" s="55">
        <v>0</v>
      </c>
      <c r="AW157" s="55">
        <v>26</v>
      </c>
      <c r="AX157" s="243">
        <v>74</v>
      </c>
      <c r="AY157" s="55">
        <v>0</v>
      </c>
      <c r="AZ157" s="105">
        <f t="shared" si="71"/>
        <v>280</v>
      </c>
      <c r="BA157" s="143">
        <v>21</v>
      </c>
      <c r="BB157" s="49"/>
    </row>
    <row r="158" spans="1:54" ht="11.25" customHeight="1">
      <c r="A158" s="145" t="s">
        <v>175</v>
      </c>
      <c r="B158" s="94"/>
      <c r="C158" s="94"/>
      <c r="D158" s="243"/>
      <c r="E158" s="94"/>
      <c r="F158" s="94"/>
      <c r="G158" s="243"/>
      <c r="H158" s="94"/>
      <c r="I158" s="94"/>
      <c r="J158" s="243"/>
      <c r="K158" s="94"/>
      <c r="L158" s="94"/>
      <c r="M158" s="243"/>
      <c r="N158" s="345"/>
      <c r="O158" s="565"/>
      <c r="P158" s="346"/>
      <c r="Q158" s="45"/>
      <c r="R158" s="145" t="s">
        <v>175</v>
      </c>
      <c r="S158" s="94"/>
      <c r="T158" s="94"/>
      <c r="U158" s="243"/>
      <c r="V158" s="94"/>
      <c r="W158" s="94"/>
      <c r="X158" s="243"/>
      <c r="Y158" s="94"/>
      <c r="Z158" s="94"/>
      <c r="AA158" s="243"/>
      <c r="AB158" s="94"/>
      <c r="AC158" s="94"/>
      <c r="AD158" s="243"/>
      <c r="AE158" s="345"/>
      <c r="AF158" s="565"/>
      <c r="AG158" s="346"/>
      <c r="AH158" s="45"/>
      <c r="AI158" s="145" t="s">
        <v>175</v>
      </c>
      <c r="AJ158" s="268"/>
      <c r="AK158" s="268"/>
      <c r="AL158" s="268"/>
      <c r="AM158" s="268"/>
      <c r="AN158" s="191"/>
      <c r="AO158" s="268"/>
      <c r="AP158" s="268"/>
      <c r="AQ158" s="269"/>
      <c r="AR158" s="45"/>
      <c r="AS158" s="145" t="s">
        <v>175</v>
      </c>
      <c r="AT158" s="268"/>
      <c r="AU158" s="268"/>
      <c r="AV158" s="268"/>
      <c r="AW158" s="268"/>
      <c r="AX158" s="268"/>
      <c r="AY158" s="268"/>
      <c r="AZ158" s="105"/>
      <c r="BA158" s="269"/>
      <c r="BB158" s="49"/>
    </row>
    <row r="159" spans="1:54" ht="11.25" customHeight="1">
      <c r="A159" s="270" t="s">
        <v>281</v>
      </c>
      <c r="B159" s="94">
        <v>2047</v>
      </c>
      <c r="C159" s="94"/>
      <c r="D159" s="107">
        <v>997</v>
      </c>
      <c r="E159" s="94">
        <v>1268</v>
      </c>
      <c r="F159" s="94"/>
      <c r="G159" s="107">
        <v>542</v>
      </c>
      <c r="H159" s="94">
        <v>949</v>
      </c>
      <c r="I159" s="94"/>
      <c r="J159" s="107">
        <v>377</v>
      </c>
      <c r="K159" s="94">
        <v>879</v>
      </c>
      <c r="L159" s="94"/>
      <c r="M159" s="107">
        <v>332</v>
      </c>
      <c r="N159" s="345">
        <f t="shared" si="69"/>
        <v>5143</v>
      </c>
      <c r="O159" s="565"/>
      <c r="P159" s="346">
        <f>+D159+G159+J159+M159</f>
        <v>2248</v>
      </c>
      <c r="Q159" s="45"/>
      <c r="R159" s="254" t="s">
        <v>281</v>
      </c>
      <c r="S159" s="94">
        <v>434</v>
      </c>
      <c r="T159" s="94"/>
      <c r="U159" s="107">
        <v>192</v>
      </c>
      <c r="V159" s="94">
        <v>184</v>
      </c>
      <c r="W159" s="94"/>
      <c r="X159" s="107">
        <v>78</v>
      </c>
      <c r="Y159" s="94">
        <v>144</v>
      </c>
      <c r="Z159" s="94"/>
      <c r="AA159" s="107">
        <v>67</v>
      </c>
      <c r="AB159" s="94">
        <v>154</v>
      </c>
      <c r="AC159" s="94"/>
      <c r="AD159" s="107">
        <v>54</v>
      </c>
      <c r="AE159" s="345">
        <f t="shared" si="72"/>
        <v>916</v>
      </c>
      <c r="AF159" s="565"/>
      <c r="AG159" s="346">
        <f>+U159+X159+AA159+AD159</f>
        <v>391</v>
      </c>
      <c r="AH159" s="45"/>
      <c r="AI159" s="271" t="s">
        <v>281</v>
      </c>
      <c r="AJ159" s="243">
        <v>35</v>
      </c>
      <c r="AK159" s="243">
        <v>28</v>
      </c>
      <c r="AL159" s="243">
        <v>23</v>
      </c>
      <c r="AM159" s="243">
        <v>17</v>
      </c>
      <c r="AN159" s="191">
        <f t="shared" si="70"/>
        <v>103</v>
      </c>
      <c r="AO159" s="393">
        <v>71</v>
      </c>
      <c r="AP159" s="272">
        <v>13</v>
      </c>
      <c r="AQ159" s="269">
        <v>15</v>
      </c>
      <c r="AR159" s="45"/>
      <c r="AS159" s="271" t="s">
        <v>281</v>
      </c>
      <c r="AT159" s="55">
        <v>21</v>
      </c>
      <c r="AU159" s="55">
        <v>44</v>
      </c>
      <c r="AV159" s="55">
        <v>7</v>
      </c>
      <c r="AW159" s="55">
        <v>23</v>
      </c>
      <c r="AX159" s="243">
        <v>45</v>
      </c>
      <c r="AY159" s="55">
        <v>0</v>
      </c>
      <c r="AZ159" s="105">
        <f t="shared" si="71"/>
        <v>140</v>
      </c>
      <c r="BA159" s="143">
        <v>27</v>
      </c>
      <c r="BB159" s="49"/>
    </row>
    <row r="160" spans="1:54" ht="11.25" customHeight="1">
      <c r="A160" s="270" t="s">
        <v>282</v>
      </c>
      <c r="B160" s="94">
        <v>135</v>
      </c>
      <c r="C160" s="94"/>
      <c r="D160" s="107">
        <v>55</v>
      </c>
      <c r="E160" s="94">
        <v>301</v>
      </c>
      <c r="F160" s="94"/>
      <c r="G160" s="107">
        <v>153</v>
      </c>
      <c r="H160" s="94">
        <v>1145</v>
      </c>
      <c r="I160" s="94"/>
      <c r="J160" s="107">
        <v>468</v>
      </c>
      <c r="K160" s="94">
        <v>1282</v>
      </c>
      <c r="L160" s="94"/>
      <c r="M160" s="107">
        <v>510</v>
      </c>
      <c r="N160" s="345">
        <f t="shared" si="69"/>
        <v>2863</v>
      </c>
      <c r="O160" s="565"/>
      <c r="P160" s="346">
        <f>+D160+G160+J160+M160</f>
        <v>1186</v>
      </c>
      <c r="Q160" s="45"/>
      <c r="R160" s="254" t="s">
        <v>282</v>
      </c>
      <c r="S160" s="94">
        <v>15</v>
      </c>
      <c r="T160" s="94"/>
      <c r="U160" s="107">
        <v>4</v>
      </c>
      <c r="V160" s="94">
        <v>57</v>
      </c>
      <c r="W160" s="94"/>
      <c r="X160" s="107">
        <v>28</v>
      </c>
      <c r="Y160" s="94">
        <v>34</v>
      </c>
      <c r="Z160" s="94"/>
      <c r="AA160" s="107">
        <v>14</v>
      </c>
      <c r="AB160" s="94">
        <v>133</v>
      </c>
      <c r="AC160" s="94"/>
      <c r="AD160" s="107">
        <v>36</v>
      </c>
      <c r="AE160" s="345">
        <f t="shared" si="72"/>
        <v>239</v>
      </c>
      <c r="AF160" s="565"/>
      <c r="AG160" s="346">
        <f>+U160+X160+AA160+AD160</f>
        <v>82</v>
      </c>
      <c r="AH160" s="45"/>
      <c r="AI160" s="271" t="s">
        <v>282</v>
      </c>
      <c r="AJ160" s="243">
        <v>5</v>
      </c>
      <c r="AK160" s="243">
        <v>7</v>
      </c>
      <c r="AL160" s="243">
        <v>34</v>
      </c>
      <c r="AM160" s="243">
        <v>35</v>
      </c>
      <c r="AN160" s="191">
        <f t="shared" si="70"/>
        <v>81</v>
      </c>
      <c r="AO160" s="393">
        <v>162</v>
      </c>
      <c r="AP160" s="272">
        <v>4</v>
      </c>
      <c r="AQ160" s="269">
        <v>18</v>
      </c>
      <c r="AR160" s="45"/>
      <c r="AS160" s="271" t="s">
        <v>282</v>
      </c>
      <c r="AT160" s="55">
        <v>44</v>
      </c>
      <c r="AU160" s="55">
        <v>59</v>
      </c>
      <c r="AV160" s="55">
        <v>24</v>
      </c>
      <c r="AW160" s="55">
        <v>7</v>
      </c>
      <c r="AX160" s="243">
        <v>25</v>
      </c>
      <c r="AY160" s="55">
        <v>0</v>
      </c>
      <c r="AZ160" s="105">
        <f t="shared" si="71"/>
        <v>159</v>
      </c>
      <c r="BA160" s="143">
        <v>25</v>
      </c>
      <c r="BB160" s="49"/>
    </row>
    <row r="161" spans="1:54" ht="11.25" customHeight="1">
      <c r="A161" s="270" t="s">
        <v>283</v>
      </c>
      <c r="B161" s="94">
        <v>1795</v>
      </c>
      <c r="C161" s="94"/>
      <c r="D161" s="107">
        <v>920</v>
      </c>
      <c r="E161" s="94">
        <v>1783</v>
      </c>
      <c r="F161" s="94"/>
      <c r="G161" s="107">
        <v>813</v>
      </c>
      <c r="H161" s="94">
        <v>1219</v>
      </c>
      <c r="I161" s="94"/>
      <c r="J161" s="107">
        <v>564</v>
      </c>
      <c r="K161" s="94">
        <v>1401</v>
      </c>
      <c r="L161" s="94"/>
      <c r="M161" s="107">
        <v>602</v>
      </c>
      <c r="N161" s="345">
        <f t="shared" si="69"/>
        <v>6198</v>
      </c>
      <c r="O161" s="565"/>
      <c r="P161" s="346">
        <f>+D161+G161+J161+M161</f>
        <v>2899</v>
      </c>
      <c r="Q161" s="45"/>
      <c r="R161" s="254" t="s">
        <v>283</v>
      </c>
      <c r="S161" s="94">
        <v>169</v>
      </c>
      <c r="T161" s="94"/>
      <c r="U161" s="107">
        <v>70</v>
      </c>
      <c r="V161" s="94">
        <v>72</v>
      </c>
      <c r="W161" s="94"/>
      <c r="X161" s="107">
        <v>36</v>
      </c>
      <c r="Y161" s="94">
        <v>61</v>
      </c>
      <c r="Z161" s="94"/>
      <c r="AA161" s="107">
        <v>31</v>
      </c>
      <c r="AB161" s="94">
        <v>488</v>
      </c>
      <c r="AC161" s="94"/>
      <c r="AD161" s="107">
        <v>184</v>
      </c>
      <c r="AE161" s="345">
        <f t="shared" si="72"/>
        <v>790</v>
      </c>
      <c r="AF161" s="565"/>
      <c r="AG161" s="346">
        <f>+U161+X161+AA161+AD161</f>
        <v>321</v>
      </c>
      <c r="AH161" s="45"/>
      <c r="AI161" s="271" t="s">
        <v>283</v>
      </c>
      <c r="AJ161" s="243">
        <v>34</v>
      </c>
      <c r="AK161" s="243">
        <v>39</v>
      </c>
      <c r="AL161" s="243">
        <v>28</v>
      </c>
      <c r="AM161" s="243">
        <v>29</v>
      </c>
      <c r="AN161" s="191">
        <f t="shared" si="70"/>
        <v>130</v>
      </c>
      <c r="AO161" s="393">
        <v>94</v>
      </c>
      <c r="AP161" s="272">
        <v>9</v>
      </c>
      <c r="AQ161" s="269">
        <v>20</v>
      </c>
      <c r="AR161" s="45"/>
      <c r="AS161" s="271" t="s">
        <v>283</v>
      </c>
      <c r="AT161" s="55">
        <v>57</v>
      </c>
      <c r="AU161" s="55">
        <v>55</v>
      </c>
      <c r="AV161" s="55">
        <v>8</v>
      </c>
      <c r="AW161" s="55">
        <v>20</v>
      </c>
      <c r="AX161" s="243">
        <v>79</v>
      </c>
      <c r="AY161" s="55">
        <v>0</v>
      </c>
      <c r="AZ161" s="105">
        <f t="shared" si="71"/>
        <v>219</v>
      </c>
      <c r="BA161" s="143">
        <v>31</v>
      </c>
      <c r="BB161" s="49"/>
    </row>
    <row r="162" spans="1:54" ht="11.25" customHeight="1">
      <c r="A162" s="270" t="s">
        <v>284</v>
      </c>
      <c r="B162" s="94">
        <v>2771</v>
      </c>
      <c r="C162" s="94"/>
      <c r="D162" s="107">
        <v>1253</v>
      </c>
      <c r="E162" s="94">
        <v>2769</v>
      </c>
      <c r="F162" s="94"/>
      <c r="G162" s="107">
        <v>1181</v>
      </c>
      <c r="H162" s="94">
        <v>1859</v>
      </c>
      <c r="I162" s="94"/>
      <c r="J162" s="107">
        <v>755</v>
      </c>
      <c r="K162" s="94">
        <v>1578</v>
      </c>
      <c r="L162" s="94"/>
      <c r="M162" s="107">
        <v>578</v>
      </c>
      <c r="N162" s="345">
        <f t="shared" si="69"/>
        <v>8977</v>
      </c>
      <c r="O162" s="565"/>
      <c r="P162" s="346">
        <f>+D162+G162+J162+M162</f>
        <v>3767</v>
      </c>
      <c r="Q162" s="45"/>
      <c r="R162" s="254" t="s">
        <v>284</v>
      </c>
      <c r="S162" s="94">
        <v>225</v>
      </c>
      <c r="T162" s="94"/>
      <c r="U162" s="107">
        <v>93</v>
      </c>
      <c r="V162" s="94">
        <v>140</v>
      </c>
      <c r="W162" s="94"/>
      <c r="X162" s="107">
        <v>62</v>
      </c>
      <c r="Y162" s="94">
        <v>77</v>
      </c>
      <c r="Z162" s="94"/>
      <c r="AA162" s="107">
        <v>34</v>
      </c>
      <c r="AB162" s="94">
        <v>139</v>
      </c>
      <c r="AC162" s="94"/>
      <c r="AD162" s="107">
        <v>40</v>
      </c>
      <c r="AE162" s="345">
        <f t="shared" si="72"/>
        <v>581</v>
      </c>
      <c r="AF162" s="565"/>
      <c r="AG162" s="346">
        <f>+U162+X162+AA162+AD162</f>
        <v>229</v>
      </c>
      <c r="AH162" s="45"/>
      <c r="AI162" s="271" t="s">
        <v>284</v>
      </c>
      <c r="AJ162" s="243">
        <v>56</v>
      </c>
      <c r="AK162" s="243">
        <v>50</v>
      </c>
      <c r="AL162" s="243">
        <v>39</v>
      </c>
      <c r="AM162" s="243">
        <v>34</v>
      </c>
      <c r="AN162" s="191">
        <f t="shared" si="70"/>
        <v>179</v>
      </c>
      <c r="AO162" s="393">
        <v>200</v>
      </c>
      <c r="AP162" s="272">
        <v>17</v>
      </c>
      <c r="AQ162" s="269">
        <v>27</v>
      </c>
      <c r="AR162" s="45"/>
      <c r="AS162" s="271" t="s">
        <v>284</v>
      </c>
      <c r="AT162" s="55">
        <v>67</v>
      </c>
      <c r="AU162" s="55">
        <v>72</v>
      </c>
      <c r="AV162" s="55">
        <v>1</v>
      </c>
      <c r="AW162" s="55">
        <v>43</v>
      </c>
      <c r="AX162" s="243">
        <v>91</v>
      </c>
      <c r="AY162" s="55">
        <v>2</v>
      </c>
      <c r="AZ162" s="105">
        <f t="shared" si="71"/>
        <v>276</v>
      </c>
      <c r="BA162" s="143">
        <v>35</v>
      </c>
      <c r="BB162" s="49"/>
    </row>
    <row r="163" spans="1:54" ht="11.25" customHeight="1">
      <c r="A163" s="270" t="s">
        <v>55</v>
      </c>
      <c r="B163" s="94">
        <v>1453</v>
      </c>
      <c r="C163" s="94"/>
      <c r="D163" s="107">
        <v>607</v>
      </c>
      <c r="E163" s="94">
        <v>1593</v>
      </c>
      <c r="F163" s="94"/>
      <c r="G163" s="107">
        <v>645</v>
      </c>
      <c r="H163" s="94">
        <v>1289</v>
      </c>
      <c r="I163" s="94"/>
      <c r="J163" s="107">
        <v>415</v>
      </c>
      <c r="K163" s="94">
        <v>978</v>
      </c>
      <c r="L163" s="94"/>
      <c r="M163" s="107">
        <v>267</v>
      </c>
      <c r="N163" s="345">
        <f t="shared" si="69"/>
        <v>5313</v>
      </c>
      <c r="O163" s="565"/>
      <c r="P163" s="346">
        <f>+D163+G163+J163+M163</f>
        <v>1934</v>
      </c>
      <c r="Q163" s="45"/>
      <c r="R163" s="254" t="s">
        <v>55</v>
      </c>
      <c r="S163" s="94">
        <v>206</v>
      </c>
      <c r="T163" s="94"/>
      <c r="U163" s="107">
        <v>66</v>
      </c>
      <c r="V163" s="94">
        <v>138</v>
      </c>
      <c r="W163" s="94"/>
      <c r="X163" s="107">
        <v>57</v>
      </c>
      <c r="Y163" s="94">
        <v>130</v>
      </c>
      <c r="Z163" s="94"/>
      <c r="AA163" s="107">
        <v>46</v>
      </c>
      <c r="AB163" s="94">
        <v>209</v>
      </c>
      <c r="AC163" s="94"/>
      <c r="AD163" s="107">
        <v>49</v>
      </c>
      <c r="AE163" s="345">
        <f t="shared" si="72"/>
        <v>683</v>
      </c>
      <c r="AF163" s="565"/>
      <c r="AG163" s="346">
        <f>+U163+X163+AA163+AD163</f>
        <v>218</v>
      </c>
      <c r="AH163" s="45"/>
      <c r="AI163" s="271" t="s">
        <v>55</v>
      </c>
      <c r="AJ163" s="243">
        <v>29</v>
      </c>
      <c r="AK163" s="243">
        <v>29</v>
      </c>
      <c r="AL163" s="243">
        <v>27</v>
      </c>
      <c r="AM163" s="243">
        <v>23</v>
      </c>
      <c r="AN163" s="191">
        <f t="shared" si="70"/>
        <v>108</v>
      </c>
      <c r="AO163" s="393">
        <v>52</v>
      </c>
      <c r="AP163" s="272">
        <v>29</v>
      </c>
      <c r="AQ163" s="269">
        <v>14</v>
      </c>
      <c r="AR163" s="45"/>
      <c r="AS163" s="271" t="s">
        <v>55</v>
      </c>
      <c r="AT163" s="55">
        <v>42</v>
      </c>
      <c r="AU163" s="55">
        <v>25</v>
      </c>
      <c r="AV163" s="55">
        <v>53</v>
      </c>
      <c r="AW163" s="55">
        <v>17</v>
      </c>
      <c r="AX163" s="243">
        <v>47</v>
      </c>
      <c r="AY163" s="55">
        <v>0</v>
      </c>
      <c r="AZ163" s="105">
        <f t="shared" si="71"/>
        <v>184</v>
      </c>
      <c r="BA163" s="143">
        <v>18</v>
      </c>
      <c r="BB163" s="49"/>
    </row>
    <row r="164" spans="1:54" ht="11.25" customHeight="1">
      <c r="A164" s="270" t="s">
        <v>285</v>
      </c>
      <c r="B164" s="94">
        <v>3054</v>
      </c>
      <c r="C164" s="94"/>
      <c r="D164" s="107">
        <v>1459</v>
      </c>
      <c r="E164" s="94">
        <v>4230</v>
      </c>
      <c r="F164" s="94"/>
      <c r="G164" s="107">
        <v>1886</v>
      </c>
      <c r="H164" s="94">
        <v>2634</v>
      </c>
      <c r="I164" s="94"/>
      <c r="J164" s="107">
        <v>1089</v>
      </c>
      <c r="K164" s="94">
        <v>2542</v>
      </c>
      <c r="L164" s="94"/>
      <c r="M164" s="107">
        <v>918</v>
      </c>
      <c r="N164" s="345">
        <f t="shared" si="69"/>
        <v>12460</v>
      </c>
      <c r="O164" s="565"/>
      <c r="P164" s="346">
        <f>+D164+G164+J164+M164</f>
        <v>5352</v>
      </c>
      <c r="Q164" s="45"/>
      <c r="R164" s="254" t="s">
        <v>285</v>
      </c>
      <c r="S164" s="94">
        <v>211</v>
      </c>
      <c r="T164" s="94"/>
      <c r="U164" s="107">
        <v>94</v>
      </c>
      <c r="V164" s="94">
        <v>99</v>
      </c>
      <c r="W164" s="94"/>
      <c r="X164" s="107">
        <v>49</v>
      </c>
      <c r="Y164" s="94">
        <v>46</v>
      </c>
      <c r="Z164" s="94"/>
      <c r="AA164" s="107">
        <v>20</v>
      </c>
      <c r="AB164" s="94">
        <v>421</v>
      </c>
      <c r="AC164" s="94"/>
      <c r="AD164" s="107">
        <v>141</v>
      </c>
      <c r="AE164" s="345">
        <f t="shared" si="72"/>
        <v>777</v>
      </c>
      <c r="AF164" s="565"/>
      <c r="AG164" s="346">
        <f>+U164+X164+AA164+AD164</f>
        <v>304</v>
      </c>
      <c r="AH164" s="45"/>
      <c r="AI164" s="271" t="s">
        <v>285</v>
      </c>
      <c r="AJ164" s="243">
        <v>60</v>
      </c>
      <c r="AK164" s="243">
        <v>65</v>
      </c>
      <c r="AL164" s="243">
        <v>53</v>
      </c>
      <c r="AM164" s="243">
        <v>45</v>
      </c>
      <c r="AN164" s="191">
        <f t="shared" si="70"/>
        <v>223</v>
      </c>
      <c r="AO164" s="393">
        <v>172</v>
      </c>
      <c r="AP164" s="272">
        <v>26</v>
      </c>
      <c r="AQ164" s="269">
        <v>40</v>
      </c>
      <c r="AR164" s="45"/>
      <c r="AS164" s="271" t="s">
        <v>285</v>
      </c>
      <c r="AT164" s="55">
        <v>78</v>
      </c>
      <c r="AU164" s="55">
        <v>79</v>
      </c>
      <c r="AV164" s="55">
        <v>9</v>
      </c>
      <c r="AW164" s="55">
        <v>55</v>
      </c>
      <c r="AX164" s="243">
        <v>169</v>
      </c>
      <c r="AY164" s="55">
        <v>0</v>
      </c>
      <c r="AZ164" s="105">
        <f t="shared" si="71"/>
        <v>390</v>
      </c>
      <c r="BA164" s="143">
        <v>77</v>
      </c>
      <c r="BB164" s="49"/>
    </row>
    <row r="165" spans="1:54" ht="11.25" customHeight="1">
      <c r="A165" s="270" t="s">
        <v>56</v>
      </c>
      <c r="B165" s="94">
        <v>1662</v>
      </c>
      <c r="C165" s="94"/>
      <c r="D165" s="107">
        <v>775</v>
      </c>
      <c r="E165" s="94">
        <v>1455</v>
      </c>
      <c r="F165" s="94"/>
      <c r="G165" s="107">
        <v>616</v>
      </c>
      <c r="H165" s="94">
        <v>966</v>
      </c>
      <c r="I165" s="94"/>
      <c r="J165" s="107">
        <v>369</v>
      </c>
      <c r="K165" s="94">
        <v>1054</v>
      </c>
      <c r="L165" s="94"/>
      <c r="M165" s="107">
        <v>370</v>
      </c>
      <c r="N165" s="345">
        <f t="shared" si="69"/>
        <v>5137</v>
      </c>
      <c r="O165" s="565"/>
      <c r="P165" s="346">
        <f>+D165+G165+J165+M165</f>
        <v>2130</v>
      </c>
      <c r="Q165" s="45"/>
      <c r="R165" s="254" t="s">
        <v>56</v>
      </c>
      <c r="S165" s="94">
        <v>434</v>
      </c>
      <c r="T165" s="94"/>
      <c r="U165" s="107">
        <v>181</v>
      </c>
      <c r="V165" s="94">
        <v>289</v>
      </c>
      <c r="W165" s="94"/>
      <c r="X165" s="107">
        <v>133</v>
      </c>
      <c r="Y165" s="94">
        <v>181</v>
      </c>
      <c r="Z165" s="94"/>
      <c r="AA165" s="107">
        <v>64</v>
      </c>
      <c r="AB165" s="94">
        <v>185</v>
      </c>
      <c r="AC165" s="94"/>
      <c r="AD165" s="107">
        <v>51</v>
      </c>
      <c r="AE165" s="345">
        <f t="shared" si="72"/>
        <v>1089</v>
      </c>
      <c r="AF165" s="565"/>
      <c r="AG165" s="346">
        <f>+U165+X165+AA165+AD165</f>
        <v>429</v>
      </c>
      <c r="AH165" s="45"/>
      <c r="AI165" s="271" t="s">
        <v>56</v>
      </c>
      <c r="AJ165" s="243">
        <v>34</v>
      </c>
      <c r="AK165" s="243">
        <v>27</v>
      </c>
      <c r="AL165" s="243">
        <v>23</v>
      </c>
      <c r="AM165" s="243">
        <v>22</v>
      </c>
      <c r="AN165" s="191">
        <f t="shared" si="70"/>
        <v>106</v>
      </c>
      <c r="AO165" s="393">
        <v>69</v>
      </c>
      <c r="AP165" s="272">
        <v>21</v>
      </c>
      <c r="AQ165" s="269">
        <v>15</v>
      </c>
      <c r="AR165" s="45"/>
      <c r="AS165" s="271" t="s">
        <v>56</v>
      </c>
      <c r="AT165" s="55">
        <v>51</v>
      </c>
      <c r="AU165" s="55">
        <v>32</v>
      </c>
      <c r="AV165" s="55">
        <v>3</v>
      </c>
      <c r="AW165" s="55">
        <v>27</v>
      </c>
      <c r="AX165" s="243">
        <v>42</v>
      </c>
      <c r="AY165" s="55">
        <v>0</v>
      </c>
      <c r="AZ165" s="105">
        <f t="shared" si="71"/>
        <v>155</v>
      </c>
      <c r="BA165" s="143">
        <v>30</v>
      </c>
      <c r="BB165" s="49"/>
    </row>
    <row r="166" spans="1:54" ht="11.25" customHeight="1">
      <c r="A166" s="145" t="s">
        <v>211</v>
      </c>
      <c r="B166" s="94"/>
      <c r="C166" s="94"/>
      <c r="D166" s="243"/>
      <c r="E166" s="94"/>
      <c r="F166" s="94"/>
      <c r="G166" s="243"/>
      <c r="H166" s="94"/>
      <c r="I166" s="94"/>
      <c r="J166" s="243"/>
      <c r="K166" s="94"/>
      <c r="L166" s="94"/>
      <c r="M166" s="243"/>
      <c r="N166" s="345"/>
      <c r="O166" s="565"/>
      <c r="P166" s="346"/>
      <c r="Q166" s="45"/>
      <c r="R166" s="145" t="s">
        <v>211</v>
      </c>
      <c r="S166" s="94"/>
      <c r="T166" s="94"/>
      <c r="U166" s="243"/>
      <c r="V166" s="94"/>
      <c r="W166" s="94"/>
      <c r="X166" s="243"/>
      <c r="Y166" s="94"/>
      <c r="Z166" s="94"/>
      <c r="AA166" s="243"/>
      <c r="AB166" s="94"/>
      <c r="AC166" s="94"/>
      <c r="AD166" s="243"/>
      <c r="AE166" s="345"/>
      <c r="AF166" s="565"/>
      <c r="AG166" s="346"/>
      <c r="AH166" s="45"/>
      <c r="AI166" s="145" t="s">
        <v>211</v>
      </c>
      <c r="AJ166" s="268"/>
      <c r="AK166" s="268"/>
      <c r="AL166" s="268"/>
      <c r="AM166" s="268"/>
      <c r="AN166" s="191"/>
      <c r="AO166" s="268"/>
      <c r="AP166" s="268"/>
      <c r="AQ166" s="269"/>
      <c r="AR166" s="45"/>
      <c r="AS166" s="145" t="s">
        <v>211</v>
      </c>
      <c r="AT166" s="268"/>
      <c r="AU166" s="268"/>
      <c r="AV166" s="268"/>
      <c r="AW166" s="268"/>
      <c r="AX166" s="268"/>
      <c r="AY166" s="268"/>
      <c r="AZ166" s="105">
        <f t="shared" si="71"/>
        <v>0</v>
      </c>
      <c r="BA166" s="269"/>
      <c r="BB166" s="49"/>
    </row>
    <row r="167" spans="1:54" ht="11.25" customHeight="1">
      <c r="A167" s="270" t="s">
        <v>286</v>
      </c>
      <c r="B167" s="94">
        <v>2851</v>
      </c>
      <c r="C167" s="94"/>
      <c r="D167" s="107">
        <v>1415</v>
      </c>
      <c r="E167" s="94">
        <v>2520</v>
      </c>
      <c r="F167" s="94"/>
      <c r="G167" s="107">
        <v>1298</v>
      </c>
      <c r="H167" s="94">
        <v>2094</v>
      </c>
      <c r="I167" s="94"/>
      <c r="J167" s="107">
        <v>1110</v>
      </c>
      <c r="K167" s="94">
        <v>2089</v>
      </c>
      <c r="L167" s="94"/>
      <c r="M167" s="107">
        <v>1159</v>
      </c>
      <c r="N167" s="345">
        <f t="shared" si="69"/>
        <v>9554</v>
      </c>
      <c r="O167" s="565"/>
      <c r="P167" s="346">
        <f>+D167+G167+J167+M167</f>
        <v>4982</v>
      </c>
      <c r="Q167" s="45"/>
      <c r="R167" s="254" t="s">
        <v>286</v>
      </c>
      <c r="S167" s="94">
        <v>60</v>
      </c>
      <c r="T167" s="94"/>
      <c r="U167" s="107">
        <v>26</v>
      </c>
      <c r="V167" s="94">
        <v>193</v>
      </c>
      <c r="W167" s="94"/>
      <c r="X167" s="107">
        <v>94</v>
      </c>
      <c r="Y167" s="94">
        <v>240</v>
      </c>
      <c r="Z167" s="94"/>
      <c r="AA167" s="107">
        <v>126</v>
      </c>
      <c r="AB167" s="94">
        <v>505</v>
      </c>
      <c r="AC167" s="94"/>
      <c r="AD167" s="107">
        <v>295</v>
      </c>
      <c r="AE167" s="345">
        <f t="shared" si="72"/>
        <v>998</v>
      </c>
      <c r="AF167" s="565"/>
      <c r="AG167" s="346">
        <f>+U167+X167+AA167+AD167</f>
        <v>541</v>
      </c>
      <c r="AH167" s="45"/>
      <c r="AI167" s="271" t="s">
        <v>286</v>
      </c>
      <c r="AJ167" s="243">
        <v>59</v>
      </c>
      <c r="AK167" s="243">
        <v>58</v>
      </c>
      <c r="AL167" s="243">
        <v>49</v>
      </c>
      <c r="AM167" s="243">
        <v>50</v>
      </c>
      <c r="AN167" s="191">
        <f t="shared" si="70"/>
        <v>216</v>
      </c>
      <c r="AO167" s="243">
        <v>169</v>
      </c>
      <c r="AP167" s="69">
        <v>13</v>
      </c>
      <c r="AQ167" s="269">
        <v>28</v>
      </c>
      <c r="AR167" s="45"/>
      <c r="AS167" s="271" t="s">
        <v>286</v>
      </c>
      <c r="AT167" s="55">
        <v>48</v>
      </c>
      <c r="AU167" s="55">
        <v>50</v>
      </c>
      <c r="AV167" s="55">
        <v>168</v>
      </c>
      <c r="AW167" s="55">
        <v>15</v>
      </c>
      <c r="AX167" s="243">
        <v>64</v>
      </c>
      <c r="AY167" s="55">
        <v>0</v>
      </c>
      <c r="AZ167" s="105">
        <f t="shared" si="71"/>
        <v>345</v>
      </c>
      <c r="BA167" s="143">
        <v>35</v>
      </c>
      <c r="BB167" s="49"/>
    </row>
    <row r="168" spans="1:54" ht="11.25" customHeight="1">
      <c r="A168" s="270" t="s">
        <v>287</v>
      </c>
      <c r="B168" s="94">
        <v>3197</v>
      </c>
      <c r="C168" s="94"/>
      <c r="D168" s="107">
        <v>1628</v>
      </c>
      <c r="E168" s="94">
        <v>2755</v>
      </c>
      <c r="F168" s="94"/>
      <c r="G168" s="107">
        <v>1354</v>
      </c>
      <c r="H168" s="94">
        <v>2399</v>
      </c>
      <c r="I168" s="94"/>
      <c r="J168" s="107">
        <v>1233</v>
      </c>
      <c r="K168" s="94">
        <v>2155</v>
      </c>
      <c r="L168" s="94"/>
      <c r="M168" s="107">
        <v>1118</v>
      </c>
      <c r="N168" s="345">
        <f t="shared" si="69"/>
        <v>10506</v>
      </c>
      <c r="O168" s="565"/>
      <c r="P168" s="346">
        <f>+D168+G168+J168+M168</f>
        <v>5333</v>
      </c>
      <c r="Q168" s="45"/>
      <c r="R168" s="254" t="s">
        <v>287</v>
      </c>
      <c r="S168" s="94">
        <v>139</v>
      </c>
      <c r="T168" s="94"/>
      <c r="U168" s="107">
        <v>57</v>
      </c>
      <c r="V168" s="94">
        <v>126</v>
      </c>
      <c r="W168" s="94"/>
      <c r="X168" s="107">
        <v>51</v>
      </c>
      <c r="Y168" s="94">
        <v>159</v>
      </c>
      <c r="Z168" s="94"/>
      <c r="AA168" s="107">
        <v>70</v>
      </c>
      <c r="AB168" s="94">
        <v>472</v>
      </c>
      <c r="AC168" s="94"/>
      <c r="AD168" s="107">
        <v>263</v>
      </c>
      <c r="AE168" s="345">
        <f t="shared" si="72"/>
        <v>896</v>
      </c>
      <c r="AF168" s="565"/>
      <c r="AG168" s="346">
        <f>+U168+X168+AA168+AD168</f>
        <v>441</v>
      </c>
      <c r="AH168" s="45"/>
      <c r="AI168" s="271" t="s">
        <v>287</v>
      </c>
      <c r="AJ168" s="243">
        <v>76</v>
      </c>
      <c r="AK168" s="243">
        <v>70</v>
      </c>
      <c r="AL168" s="243">
        <v>63</v>
      </c>
      <c r="AM168" s="243">
        <v>65</v>
      </c>
      <c r="AN168" s="191">
        <f t="shared" si="70"/>
        <v>274</v>
      </c>
      <c r="AO168" s="243">
        <v>222</v>
      </c>
      <c r="AP168" s="69">
        <v>19</v>
      </c>
      <c r="AQ168" s="269">
        <v>55</v>
      </c>
      <c r="AR168" s="45"/>
      <c r="AS168" s="271" t="s">
        <v>287</v>
      </c>
      <c r="AT168" s="55">
        <v>41</v>
      </c>
      <c r="AU168" s="55">
        <v>156</v>
      </c>
      <c r="AV168" s="55">
        <v>115</v>
      </c>
      <c r="AW168" s="55">
        <v>32</v>
      </c>
      <c r="AX168" s="243">
        <v>135</v>
      </c>
      <c r="AY168" s="55">
        <v>5</v>
      </c>
      <c r="AZ168" s="105">
        <f t="shared" si="71"/>
        <v>484</v>
      </c>
      <c r="BA168" s="143">
        <v>30</v>
      </c>
      <c r="BB168" s="49"/>
    </row>
    <row r="169" spans="1:54" ht="11.25" customHeight="1">
      <c r="A169" s="270" t="s">
        <v>57</v>
      </c>
      <c r="B169" s="94">
        <v>2003</v>
      </c>
      <c r="C169" s="94"/>
      <c r="D169" s="107">
        <v>1006</v>
      </c>
      <c r="E169" s="94">
        <v>1785</v>
      </c>
      <c r="F169" s="94"/>
      <c r="G169" s="107">
        <v>950</v>
      </c>
      <c r="H169" s="94">
        <v>1679</v>
      </c>
      <c r="I169" s="94"/>
      <c r="J169" s="107">
        <v>829</v>
      </c>
      <c r="K169" s="94">
        <v>1566</v>
      </c>
      <c r="L169" s="94"/>
      <c r="M169" s="107">
        <v>831</v>
      </c>
      <c r="N169" s="345">
        <f t="shared" si="69"/>
        <v>7033</v>
      </c>
      <c r="O169" s="565"/>
      <c r="P169" s="346">
        <f>+D169+G169+J169+M169</f>
        <v>3616</v>
      </c>
      <c r="Q169" s="45"/>
      <c r="R169" s="254" t="s">
        <v>57</v>
      </c>
      <c r="S169" s="94">
        <v>377</v>
      </c>
      <c r="T169" s="94"/>
      <c r="U169" s="107">
        <v>174</v>
      </c>
      <c r="V169" s="94">
        <v>239</v>
      </c>
      <c r="W169" s="94"/>
      <c r="X169" s="107">
        <v>108</v>
      </c>
      <c r="Y169" s="94">
        <v>142</v>
      </c>
      <c r="Z169" s="94"/>
      <c r="AA169" s="107">
        <v>67</v>
      </c>
      <c r="AB169" s="94">
        <v>243</v>
      </c>
      <c r="AC169" s="94"/>
      <c r="AD169" s="107">
        <v>135</v>
      </c>
      <c r="AE169" s="345">
        <f t="shared" si="72"/>
        <v>1001</v>
      </c>
      <c r="AF169" s="565"/>
      <c r="AG169" s="346">
        <f>+U169+X169+AA169+AD169</f>
        <v>484</v>
      </c>
      <c r="AH169" s="45"/>
      <c r="AI169" s="271" t="s">
        <v>57</v>
      </c>
      <c r="AJ169" s="243">
        <v>37</v>
      </c>
      <c r="AK169" s="243">
        <v>33</v>
      </c>
      <c r="AL169" s="243">
        <v>31</v>
      </c>
      <c r="AM169" s="243">
        <v>29</v>
      </c>
      <c r="AN169" s="191">
        <f t="shared" si="70"/>
        <v>130</v>
      </c>
      <c r="AO169" s="243">
        <v>98</v>
      </c>
      <c r="AP169" s="69">
        <v>0</v>
      </c>
      <c r="AQ169" s="269">
        <v>6</v>
      </c>
      <c r="AR169" s="45"/>
      <c r="AS169" s="271" t="s">
        <v>57</v>
      </c>
      <c r="AT169" s="55">
        <v>110</v>
      </c>
      <c r="AU169" s="55">
        <v>27</v>
      </c>
      <c r="AV169" s="55">
        <v>6</v>
      </c>
      <c r="AW169" s="55">
        <v>12</v>
      </c>
      <c r="AX169" s="243">
        <v>40</v>
      </c>
      <c r="AY169" s="55">
        <v>1</v>
      </c>
      <c r="AZ169" s="105">
        <f t="shared" si="71"/>
        <v>196</v>
      </c>
      <c r="BA169" s="143">
        <v>60</v>
      </c>
      <c r="BB169" s="49"/>
    </row>
    <row r="170" spans="1:54" ht="11.25" customHeight="1">
      <c r="A170" s="270" t="s">
        <v>288</v>
      </c>
      <c r="B170" s="94">
        <v>2481</v>
      </c>
      <c r="C170" s="94"/>
      <c r="D170" s="107">
        <v>1235</v>
      </c>
      <c r="E170" s="94">
        <v>2025</v>
      </c>
      <c r="F170" s="94"/>
      <c r="G170" s="107">
        <v>1008</v>
      </c>
      <c r="H170" s="94">
        <v>1753</v>
      </c>
      <c r="I170" s="94"/>
      <c r="J170" s="107">
        <v>851</v>
      </c>
      <c r="K170" s="94">
        <v>1625</v>
      </c>
      <c r="L170" s="94"/>
      <c r="M170" s="107">
        <v>783</v>
      </c>
      <c r="N170" s="345">
        <f t="shared" si="69"/>
        <v>7884</v>
      </c>
      <c r="O170" s="565"/>
      <c r="P170" s="346">
        <f>+D170+G170+J170+M170</f>
        <v>3877</v>
      </c>
      <c r="Q170" s="45"/>
      <c r="R170" s="254" t="s">
        <v>288</v>
      </c>
      <c r="S170" s="94">
        <v>288</v>
      </c>
      <c r="T170" s="94"/>
      <c r="U170" s="107">
        <v>137</v>
      </c>
      <c r="V170" s="94">
        <v>167</v>
      </c>
      <c r="W170" s="94"/>
      <c r="X170" s="107">
        <v>78</v>
      </c>
      <c r="Y170" s="94">
        <v>132</v>
      </c>
      <c r="Z170" s="94"/>
      <c r="AA170" s="107">
        <v>63</v>
      </c>
      <c r="AB170" s="94">
        <v>317</v>
      </c>
      <c r="AC170" s="94"/>
      <c r="AD170" s="107">
        <v>162</v>
      </c>
      <c r="AE170" s="345">
        <f t="shared" si="72"/>
        <v>904</v>
      </c>
      <c r="AF170" s="565"/>
      <c r="AG170" s="346">
        <f>+U170+X170+AA170+AD170</f>
        <v>440</v>
      </c>
      <c r="AH170" s="45"/>
      <c r="AI170" s="271" t="s">
        <v>288</v>
      </c>
      <c r="AJ170" s="243">
        <v>53</v>
      </c>
      <c r="AK170" s="243">
        <v>46</v>
      </c>
      <c r="AL170" s="243">
        <v>38</v>
      </c>
      <c r="AM170" s="243">
        <v>37</v>
      </c>
      <c r="AN170" s="191">
        <f t="shared" si="70"/>
        <v>174</v>
      </c>
      <c r="AO170" s="243">
        <v>149</v>
      </c>
      <c r="AP170" s="69">
        <v>7</v>
      </c>
      <c r="AQ170" s="269">
        <v>25</v>
      </c>
      <c r="AR170" s="45"/>
      <c r="AS170" s="271" t="s">
        <v>288</v>
      </c>
      <c r="AT170" s="55">
        <v>52</v>
      </c>
      <c r="AU170" s="55">
        <v>67</v>
      </c>
      <c r="AV170" s="55">
        <v>3</v>
      </c>
      <c r="AW170" s="55">
        <v>47</v>
      </c>
      <c r="AX170" s="243">
        <v>113</v>
      </c>
      <c r="AY170" s="55">
        <v>5</v>
      </c>
      <c r="AZ170" s="105">
        <f t="shared" si="71"/>
        <v>287</v>
      </c>
      <c r="BA170" s="143">
        <v>51</v>
      </c>
      <c r="BB170" s="49"/>
    </row>
    <row r="171" spans="1:54" ht="11.25" customHeight="1">
      <c r="A171" s="270" t="s">
        <v>289</v>
      </c>
      <c r="B171" s="94">
        <v>2274</v>
      </c>
      <c r="C171" s="94"/>
      <c r="D171" s="107">
        <v>1114</v>
      </c>
      <c r="E171" s="94">
        <v>2141</v>
      </c>
      <c r="F171" s="94"/>
      <c r="G171" s="107">
        <v>1074</v>
      </c>
      <c r="H171" s="94">
        <v>1721</v>
      </c>
      <c r="I171" s="94"/>
      <c r="J171" s="107">
        <v>844</v>
      </c>
      <c r="K171" s="94">
        <v>1390</v>
      </c>
      <c r="L171" s="94"/>
      <c r="M171" s="107">
        <v>670</v>
      </c>
      <c r="N171" s="345">
        <f t="shared" si="69"/>
        <v>7526</v>
      </c>
      <c r="O171" s="565"/>
      <c r="P171" s="346">
        <f>+D171+G171+J171+M171</f>
        <v>3702</v>
      </c>
      <c r="Q171" s="45"/>
      <c r="R171" s="254" t="s">
        <v>289</v>
      </c>
      <c r="S171" s="94">
        <v>236</v>
      </c>
      <c r="T171" s="94"/>
      <c r="U171" s="107">
        <v>106</v>
      </c>
      <c r="V171" s="94">
        <v>112</v>
      </c>
      <c r="W171" s="94"/>
      <c r="X171" s="107">
        <v>59</v>
      </c>
      <c r="Y171" s="94">
        <v>124</v>
      </c>
      <c r="Z171" s="94"/>
      <c r="AA171" s="107">
        <v>61</v>
      </c>
      <c r="AB171" s="94">
        <v>259</v>
      </c>
      <c r="AC171" s="94"/>
      <c r="AD171" s="107">
        <v>132</v>
      </c>
      <c r="AE171" s="345">
        <f t="shared" si="72"/>
        <v>731</v>
      </c>
      <c r="AF171" s="565"/>
      <c r="AG171" s="346">
        <f>+U171+X171+AA171+AD171</f>
        <v>358</v>
      </c>
      <c r="AH171" s="45"/>
      <c r="AI171" s="271" t="s">
        <v>289</v>
      </c>
      <c r="AJ171" s="243">
        <v>45</v>
      </c>
      <c r="AK171" s="243">
        <v>43</v>
      </c>
      <c r="AL171" s="243">
        <v>35</v>
      </c>
      <c r="AM171" s="243">
        <v>31</v>
      </c>
      <c r="AN171" s="191">
        <f t="shared" si="70"/>
        <v>154</v>
      </c>
      <c r="AO171" s="243">
        <v>122</v>
      </c>
      <c r="AP171" s="69">
        <v>6</v>
      </c>
      <c r="AQ171" s="269">
        <v>18</v>
      </c>
      <c r="AR171" s="45"/>
      <c r="AS171" s="271" t="s">
        <v>289</v>
      </c>
      <c r="AT171" s="55">
        <v>37</v>
      </c>
      <c r="AU171" s="55">
        <v>106</v>
      </c>
      <c r="AV171" s="55">
        <v>28</v>
      </c>
      <c r="AW171" s="55">
        <v>38</v>
      </c>
      <c r="AX171" s="243">
        <v>93</v>
      </c>
      <c r="AY171" s="55">
        <v>27</v>
      </c>
      <c r="AZ171" s="105">
        <f t="shared" si="71"/>
        <v>329</v>
      </c>
      <c r="BA171" s="143">
        <v>31</v>
      </c>
      <c r="BB171" s="49"/>
    </row>
    <row r="172" spans="1:54" ht="11.25" customHeight="1">
      <c r="A172" s="270" t="s">
        <v>58</v>
      </c>
      <c r="B172" s="94">
        <v>1442</v>
      </c>
      <c r="C172" s="94"/>
      <c r="D172" s="107">
        <v>720</v>
      </c>
      <c r="E172" s="94">
        <v>1146</v>
      </c>
      <c r="F172" s="94"/>
      <c r="G172" s="107">
        <v>602</v>
      </c>
      <c r="H172" s="94">
        <v>928</v>
      </c>
      <c r="I172" s="94"/>
      <c r="J172" s="107">
        <v>494</v>
      </c>
      <c r="K172" s="94">
        <v>771</v>
      </c>
      <c r="L172" s="94"/>
      <c r="M172" s="107">
        <v>433</v>
      </c>
      <c r="N172" s="345">
        <f t="shared" si="69"/>
        <v>4287</v>
      </c>
      <c r="O172" s="565"/>
      <c r="P172" s="346">
        <f>+D172+G172+J172+M172</f>
        <v>2249</v>
      </c>
      <c r="Q172" s="45"/>
      <c r="R172" s="254" t="s">
        <v>58</v>
      </c>
      <c r="S172" s="94">
        <v>190</v>
      </c>
      <c r="T172" s="94"/>
      <c r="U172" s="107">
        <v>95</v>
      </c>
      <c r="V172" s="94">
        <v>82</v>
      </c>
      <c r="W172" s="94"/>
      <c r="X172" s="107">
        <v>46</v>
      </c>
      <c r="Y172" s="94">
        <v>89</v>
      </c>
      <c r="Z172" s="94"/>
      <c r="AA172" s="107">
        <v>49</v>
      </c>
      <c r="AB172" s="94">
        <v>117</v>
      </c>
      <c r="AC172" s="94"/>
      <c r="AD172" s="107">
        <v>76</v>
      </c>
      <c r="AE172" s="345">
        <f t="shared" si="72"/>
        <v>478</v>
      </c>
      <c r="AF172" s="565"/>
      <c r="AG172" s="346">
        <f>+U172+X172+AA172+AD172</f>
        <v>266</v>
      </c>
      <c r="AH172" s="45"/>
      <c r="AI172" s="271" t="s">
        <v>58</v>
      </c>
      <c r="AJ172" s="243">
        <v>35</v>
      </c>
      <c r="AK172" s="243">
        <v>28</v>
      </c>
      <c r="AL172" s="243">
        <v>26</v>
      </c>
      <c r="AM172" s="243">
        <v>19</v>
      </c>
      <c r="AN172" s="191">
        <f t="shared" si="70"/>
        <v>108</v>
      </c>
      <c r="AO172" s="243">
        <v>87</v>
      </c>
      <c r="AP172" s="69">
        <v>26</v>
      </c>
      <c r="AQ172" s="269">
        <v>17</v>
      </c>
      <c r="AR172" s="45"/>
      <c r="AS172" s="271" t="s">
        <v>58</v>
      </c>
      <c r="AT172" s="55">
        <v>20</v>
      </c>
      <c r="AU172" s="55">
        <v>51</v>
      </c>
      <c r="AV172" s="55">
        <v>64</v>
      </c>
      <c r="AW172" s="55">
        <v>20</v>
      </c>
      <c r="AX172" s="243">
        <v>16</v>
      </c>
      <c r="AY172" s="55">
        <v>0</v>
      </c>
      <c r="AZ172" s="105">
        <f t="shared" si="71"/>
        <v>171</v>
      </c>
      <c r="BA172" s="143">
        <v>28</v>
      </c>
      <c r="BB172" s="49"/>
    </row>
    <row r="173" spans="1:54" ht="11.25" customHeight="1">
      <c r="A173" s="270" t="s">
        <v>59</v>
      </c>
      <c r="B173" s="94">
        <v>717</v>
      </c>
      <c r="C173" s="94"/>
      <c r="D173" s="107">
        <v>343</v>
      </c>
      <c r="E173" s="94">
        <v>739</v>
      </c>
      <c r="F173" s="94"/>
      <c r="G173" s="107">
        <v>352</v>
      </c>
      <c r="H173" s="94">
        <v>595</v>
      </c>
      <c r="I173" s="94"/>
      <c r="J173" s="107">
        <v>300</v>
      </c>
      <c r="K173" s="94">
        <v>522</v>
      </c>
      <c r="L173" s="94"/>
      <c r="M173" s="107">
        <v>228</v>
      </c>
      <c r="N173" s="345">
        <f t="shared" si="69"/>
        <v>2573</v>
      </c>
      <c r="O173" s="565"/>
      <c r="P173" s="346">
        <f>+D173+G173+J173+M173</f>
        <v>1223</v>
      </c>
      <c r="Q173" s="45"/>
      <c r="R173" s="254" t="s">
        <v>59</v>
      </c>
      <c r="S173" s="94">
        <v>71</v>
      </c>
      <c r="T173" s="94"/>
      <c r="U173" s="107">
        <v>34</v>
      </c>
      <c r="V173" s="94">
        <v>36</v>
      </c>
      <c r="W173" s="94"/>
      <c r="X173" s="107">
        <v>16</v>
      </c>
      <c r="Y173" s="94">
        <v>32</v>
      </c>
      <c r="Z173" s="94"/>
      <c r="AA173" s="107">
        <v>20</v>
      </c>
      <c r="AB173" s="94">
        <v>66</v>
      </c>
      <c r="AC173" s="94"/>
      <c r="AD173" s="107">
        <v>31</v>
      </c>
      <c r="AE173" s="345">
        <f t="shared" si="72"/>
        <v>205</v>
      </c>
      <c r="AF173" s="565"/>
      <c r="AG173" s="346">
        <f>+U173+X173+AA173+AD173</f>
        <v>101</v>
      </c>
      <c r="AH173" s="45"/>
      <c r="AI173" s="271" t="s">
        <v>59</v>
      </c>
      <c r="AJ173" s="243">
        <v>17</v>
      </c>
      <c r="AK173" s="243">
        <v>17</v>
      </c>
      <c r="AL173" s="243">
        <v>13</v>
      </c>
      <c r="AM173" s="243">
        <v>14</v>
      </c>
      <c r="AN173" s="191">
        <f t="shared" si="70"/>
        <v>61</v>
      </c>
      <c r="AO173" s="243">
        <v>55</v>
      </c>
      <c r="AP173" s="69">
        <v>9</v>
      </c>
      <c r="AQ173" s="269">
        <v>11</v>
      </c>
      <c r="AR173" s="45"/>
      <c r="AS173" s="271" t="s">
        <v>59</v>
      </c>
      <c r="AT173" s="55">
        <v>13</v>
      </c>
      <c r="AU173" s="55">
        <v>47</v>
      </c>
      <c r="AV173" s="55">
        <v>14</v>
      </c>
      <c r="AW173" s="55">
        <v>17</v>
      </c>
      <c r="AX173" s="243">
        <v>18</v>
      </c>
      <c r="AY173" s="55">
        <v>5</v>
      </c>
      <c r="AZ173" s="105">
        <f t="shared" si="71"/>
        <v>114</v>
      </c>
      <c r="BA173" s="143">
        <v>9</v>
      </c>
      <c r="BB173" s="49"/>
    </row>
    <row r="174" spans="1:54" ht="11.25" customHeight="1">
      <c r="A174" s="145" t="s">
        <v>177</v>
      </c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345"/>
      <c r="O174" s="565"/>
      <c r="P174" s="346"/>
      <c r="Q174" s="45"/>
      <c r="R174" s="145" t="s">
        <v>177</v>
      </c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345"/>
      <c r="AF174" s="565"/>
      <c r="AG174" s="346"/>
      <c r="AH174" s="45"/>
      <c r="AI174" s="145" t="s">
        <v>177</v>
      </c>
      <c r="AJ174" s="94"/>
      <c r="AK174" s="94"/>
      <c r="AL174" s="94"/>
      <c r="AM174" s="94"/>
      <c r="AN174" s="191"/>
      <c r="AO174" s="94"/>
      <c r="AP174" s="94"/>
      <c r="AQ174" s="194"/>
      <c r="AR174" s="45"/>
      <c r="AS174" s="145" t="s">
        <v>177</v>
      </c>
      <c r="AT174" s="268"/>
      <c r="AU174" s="268"/>
      <c r="AV174" s="268"/>
      <c r="AW174" s="268"/>
      <c r="AX174" s="268"/>
      <c r="AY174" s="268"/>
      <c r="AZ174" s="105"/>
      <c r="BA174" s="269"/>
      <c r="BB174" s="49"/>
    </row>
    <row r="175" spans="1:54" ht="11.25" customHeight="1">
      <c r="A175" s="270" t="s">
        <v>290</v>
      </c>
      <c r="B175" s="94">
        <v>854</v>
      </c>
      <c r="C175" s="94"/>
      <c r="D175" s="107">
        <v>371</v>
      </c>
      <c r="E175" s="94">
        <v>770</v>
      </c>
      <c r="F175" s="94"/>
      <c r="G175" s="107">
        <v>339</v>
      </c>
      <c r="H175" s="94">
        <v>802</v>
      </c>
      <c r="I175" s="94"/>
      <c r="J175" s="107">
        <v>342</v>
      </c>
      <c r="K175" s="94">
        <v>803</v>
      </c>
      <c r="L175" s="94"/>
      <c r="M175" s="107">
        <v>367</v>
      </c>
      <c r="N175" s="345">
        <f t="shared" si="69"/>
        <v>3229</v>
      </c>
      <c r="O175" s="565"/>
      <c r="P175" s="346">
        <f>+D175+G175+J175+M175</f>
        <v>1419</v>
      </c>
      <c r="Q175" s="45"/>
      <c r="R175" s="254" t="s">
        <v>290</v>
      </c>
      <c r="S175" s="94">
        <v>155</v>
      </c>
      <c r="T175" s="94"/>
      <c r="U175" s="107">
        <v>45</v>
      </c>
      <c r="V175" s="94">
        <v>127</v>
      </c>
      <c r="W175" s="94"/>
      <c r="X175" s="107">
        <v>85</v>
      </c>
      <c r="Y175" s="94">
        <v>190</v>
      </c>
      <c r="Z175" s="94"/>
      <c r="AA175" s="107">
        <v>141</v>
      </c>
      <c r="AB175" s="94">
        <v>218</v>
      </c>
      <c r="AC175" s="94"/>
      <c r="AD175" s="107">
        <v>88</v>
      </c>
      <c r="AE175" s="345">
        <f t="shared" si="72"/>
        <v>690</v>
      </c>
      <c r="AF175" s="565"/>
      <c r="AG175" s="346">
        <f>+U175+X175+AA175+AD175</f>
        <v>359</v>
      </c>
      <c r="AH175" s="45"/>
      <c r="AI175" s="271" t="s">
        <v>290</v>
      </c>
      <c r="AJ175" s="243">
        <v>27</v>
      </c>
      <c r="AK175" s="243">
        <v>26</v>
      </c>
      <c r="AL175" s="243">
        <v>24</v>
      </c>
      <c r="AM175" s="243">
        <v>24</v>
      </c>
      <c r="AN175" s="191">
        <f t="shared" si="70"/>
        <v>101</v>
      </c>
      <c r="AO175" s="102">
        <v>88</v>
      </c>
      <c r="AP175" s="243">
        <v>11</v>
      </c>
      <c r="AQ175" s="269">
        <v>22</v>
      </c>
      <c r="AR175" s="45"/>
      <c r="AS175" s="271" t="s">
        <v>290</v>
      </c>
      <c r="AT175" s="55">
        <v>26</v>
      </c>
      <c r="AU175" s="55">
        <v>29</v>
      </c>
      <c r="AV175" s="55">
        <v>11</v>
      </c>
      <c r="AW175" s="55">
        <v>10</v>
      </c>
      <c r="AX175" s="243">
        <v>66</v>
      </c>
      <c r="AY175" s="55">
        <v>0</v>
      </c>
      <c r="AZ175" s="105">
        <f t="shared" si="71"/>
        <v>142</v>
      </c>
      <c r="BA175" s="143">
        <v>22</v>
      </c>
      <c r="BB175" s="49"/>
    </row>
    <row r="176" spans="1:54" ht="11.25" customHeight="1">
      <c r="A176" s="270" t="s">
        <v>291</v>
      </c>
      <c r="B176" s="94">
        <v>2020</v>
      </c>
      <c r="C176" s="94"/>
      <c r="D176" s="107">
        <v>987</v>
      </c>
      <c r="E176" s="94">
        <v>1819</v>
      </c>
      <c r="F176" s="94"/>
      <c r="G176" s="107">
        <v>840</v>
      </c>
      <c r="H176" s="94">
        <v>1384</v>
      </c>
      <c r="I176" s="94"/>
      <c r="J176" s="107">
        <v>602</v>
      </c>
      <c r="K176" s="94">
        <v>1360</v>
      </c>
      <c r="L176" s="94"/>
      <c r="M176" s="107">
        <v>532</v>
      </c>
      <c r="N176" s="345">
        <f t="shared" si="69"/>
        <v>6583</v>
      </c>
      <c r="O176" s="565"/>
      <c r="P176" s="346">
        <f>+D176+G176+J176+M176</f>
        <v>2961</v>
      </c>
      <c r="Q176" s="45"/>
      <c r="R176" s="254" t="s">
        <v>291</v>
      </c>
      <c r="S176" s="94">
        <v>164</v>
      </c>
      <c r="T176" s="94"/>
      <c r="U176" s="107">
        <v>53</v>
      </c>
      <c r="V176" s="94">
        <v>80</v>
      </c>
      <c r="W176" s="94"/>
      <c r="X176" s="107">
        <v>28</v>
      </c>
      <c r="Y176" s="94">
        <v>162</v>
      </c>
      <c r="Z176" s="94"/>
      <c r="AA176" s="107">
        <v>141</v>
      </c>
      <c r="AB176" s="94">
        <v>187</v>
      </c>
      <c r="AC176" s="94"/>
      <c r="AD176" s="107">
        <v>109</v>
      </c>
      <c r="AE176" s="345">
        <f t="shared" si="72"/>
        <v>593</v>
      </c>
      <c r="AF176" s="565"/>
      <c r="AG176" s="346">
        <f>+U176+X176+AA176+AD176</f>
        <v>331</v>
      </c>
      <c r="AH176" s="45"/>
      <c r="AI176" s="271" t="s">
        <v>291</v>
      </c>
      <c r="AJ176" s="243">
        <v>38</v>
      </c>
      <c r="AK176" s="243">
        <v>35</v>
      </c>
      <c r="AL176" s="243">
        <v>27</v>
      </c>
      <c r="AM176" s="243">
        <v>26</v>
      </c>
      <c r="AN176" s="191">
        <f t="shared" si="70"/>
        <v>126</v>
      </c>
      <c r="AO176" s="102">
        <v>112</v>
      </c>
      <c r="AP176" s="243">
        <v>8</v>
      </c>
      <c r="AQ176" s="269">
        <v>18</v>
      </c>
      <c r="AR176" s="45"/>
      <c r="AS176" s="271" t="s">
        <v>291</v>
      </c>
      <c r="AT176" s="55">
        <v>13</v>
      </c>
      <c r="AU176" s="55">
        <v>73</v>
      </c>
      <c r="AV176" s="55">
        <v>8</v>
      </c>
      <c r="AW176" s="55">
        <v>26</v>
      </c>
      <c r="AX176" s="243">
        <v>68</v>
      </c>
      <c r="AY176" s="55">
        <v>1</v>
      </c>
      <c r="AZ176" s="105">
        <f t="shared" si="71"/>
        <v>189</v>
      </c>
      <c r="BA176" s="143">
        <v>24</v>
      </c>
      <c r="BB176" s="49"/>
    </row>
    <row r="177" spans="1:54" ht="11.25" customHeight="1">
      <c r="A177" s="270" t="s">
        <v>292</v>
      </c>
      <c r="B177" s="94">
        <v>2697</v>
      </c>
      <c r="C177" s="94"/>
      <c r="D177" s="107">
        <v>1318</v>
      </c>
      <c r="E177" s="94">
        <v>2901</v>
      </c>
      <c r="F177" s="94"/>
      <c r="G177" s="107">
        <v>1303</v>
      </c>
      <c r="H177" s="94">
        <v>2453</v>
      </c>
      <c r="I177" s="94"/>
      <c r="J177" s="107">
        <v>999</v>
      </c>
      <c r="K177" s="94">
        <v>2996</v>
      </c>
      <c r="L177" s="94"/>
      <c r="M177" s="107">
        <v>1145</v>
      </c>
      <c r="N177" s="345">
        <f t="shared" si="69"/>
        <v>11047</v>
      </c>
      <c r="O177" s="565"/>
      <c r="P177" s="346">
        <f>+D177+G177+J177+M177</f>
        <v>4765</v>
      </c>
      <c r="Q177" s="45"/>
      <c r="R177" s="254" t="s">
        <v>292</v>
      </c>
      <c r="S177" s="94">
        <v>306</v>
      </c>
      <c r="T177" s="94"/>
      <c r="U177" s="107">
        <v>109</v>
      </c>
      <c r="V177" s="94">
        <v>182</v>
      </c>
      <c r="W177" s="94"/>
      <c r="X177" s="107">
        <v>110</v>
      </c>
      <c r="Y177" s="94">
        <v>631</v>
      </c>
      <c r="Z177" s="94"/>
      <c r="AA177" s="107">
        <v>570</v>
      </c>
      <c r="AB177" s="94">
        <v>463</v>
      </c>
      <c r="AC177" s="94"/>
      <c r="AD177" s="107">
        <v>171</v>
      </c>
      <c r="AE177" s="345">
        <f t="shared" si="72"/>
        <v>1582</v>
      </c>
      <c r="AF177" s="565"/>
      <c r="AG177" s="346">
        <f>+U177+X177+AA177+AD177</f>
        <v>960</v>
      </c>
      <c r="AH177" s="45"/>
      <c r="AI177" s="271" t="s">
        <v>292</v>
      </c>
      <c r="AJ177" s="243">
        <v>58</v>
      </c>
      <c r="AK177" s="243">
        <v>63</v>
      </c>
      <c r="AL177" s="243">
        <v>55</v>
      </c>
      <c r="AM177" s="243">
        <v>61</v>
      </c>
      <c r="AN177" s="191">
        <f t="shared" si="70"/>
        <v>237</v>
      </c>
      <c r="AO177" s="102">
        <v>203</v>
      </c>
      <c r="AP177" s="243">
        <v>22</v>
      </c>
      <c r="AQ177" s="269">
        <v>40</v>
      </c>
      <c r="AR177" s="45"/>
      <c r="AS177" s="271" t="s">
        <v>292</v>
      </c>
      <c r="AT177" s="55">
        <v>66</v>
      </c>
      <c r="AU177" s="55">
        <v>116</v>
      </c>
      <c r="AV177" s="55">
        <v>0</v>
      </c>
      <c r="AW177" s="55">
        <v>53</v>
      </c>
      <c r="AX177" s="243">
        <v>158</v>
      </c>
      <c r="AY177" s="55">
        <v>1</v>
      </c>
      <c r="AZ177" s="105">
        <f t="shared" si="71"/>
        <v>394</v>
      </c>
      <c r="BA177" s="143">
        <v>68</v>
      </c>
      <c r="BB177" s="49"/>
    </row>
    <row r="178" spans="1:54" ht="11.25" customHeight="1">
      <c r="A178" s="270" t="s">
        <v>293</v>
      </c>
      <c r="B178" s="94">
        <v>1654</v>
      </c>
      <c r="C178" s="94"/>
      <c r="D178" s="107">
        <v>781</v>
      </c>
      <c r="E178" s="94">
        <v>1543</v>
      </c>
      <c r="F178" s="94"/>
      <c r="G178" s="107">
        <v>689</v>
      </c>
      <c r="H178" s="94">
        <v>1236</v>
      </c>
      <c r="I178" s="94"/>
      <c r="J178" s="107">
        <v>505</v>
      </c>
      <c r="K178" s="94">
        <v>1493</v>
      </c>
      <c r="L178" s="94"/>
      <c r="M178" s="107">
        <v>608</v>
      </c>
      <c r="N178" s="345">
        <f t="shared" si="69"/>
        <v>5926</v>
      </c>
      <c r="O178" s="565"/>
      <c r="P178" s="346">
        <f>+D178+G178+J178+M178</f>
        <v>2583</v>
      </c>
      <c r="Q178" s="45"/>
      <c r="R178" s="254" t="s">
        <v>293</v>
      </c>
      <c r="S178" s="94">
        <v>271</v>
      </c>
      <c r="T178" s="94"/>
      <c r="U178" s="107">
        <v>119</v>
      </c>
      <c r="V178" s="94">
        <v>163</v>
      </c>
      <c r="W178" s="94"/>
      <c r="X178" s="107">
        <v>54</v>
      </c>
      <c r="Y178" s="94">
        <v>175</v>
      </c>
      <c r="Z178" s="94"/>
      <c r="AA178" s="107">
        <v>72</v>
      </c>
      <c r="AB178" s="94">
        <v>608</v>
      </c>
      <c r="AC178" s="94"/>
      <c r="AD178" s="107">
        <v>253</v>
      </c>
      <c r="AE178" s="345">
        <f t="shared" si="72"/>
        <v>1217</v>
      </c>
      <c r="AF178" s="565"/>
      <c r="AG178" s="346">
        <f>+U178+X178+AA178+AD178</f>
        <v>498</v>
      </c>
      <c r="AH178" s="45"/>
      <c r="AI178" s="271" t="s">
        <v>293</v>
      </c>
      <c r="AJ178" s="243">
        <v>40</v>
      </c>
      <c r="AK178" s="243">
        <v>38</v>
      </c>
      <c r="AL178" s="243">
        <v>38</v>
      </c>
      <c r="AM178" s="243">
        <v>39</v>
      </c>
      <c r="AN178" s="191">
        <f t="shared" si="70"/>
        <v>155</v>
      </c>
      <c r="AO178" s="102">
        <v>106</v>
      </c>
      <c r="AP178" s="243">
        <v>13</v>
      </c>
      <c r="AQ178" s="269">
        <v>26</v>
      </c>
      <c r="AR178" s="45"/>
      <c r="AS178" s="271" t="s">
        <v>293</v>
      </c>
      <c r="AT178" s="55">
        <v>27</v>
      </c>
      <c r="AU178" s="55">
        <v>61</v>
      </c>
      <c r="AV178" s="55">
        <v>47</v>
      </c>
      <c r="AW178" s="55">
        <v>17</v>
      </c>
      <c r="AX178" s="243">
        <v>69</v>
      </c>
      <c r="AY178" s="55">
        <v>0</v>
      </c>
      <c r="AZ178" s="105">
        <f t="shared" si="71"/>
        <v>221</v>
      </c>
      <c r="BA178" s="143">
        <v>33</v>
      </c>
      <c r="BB178" s="49"/>
    </row>
    <row r="179" spans="1:54" ht="11.25" customHeight="1">
      <c r="A179" s="270" t="s">
        <v>60</v>
      </c>
      <c r="B179" s="94">
        <v>1963</v>
      </c>
      <c r="C179" s="94"/>
      <c r="D179" s="107">
        <v>802</v>
      </c>
      <c r="E179" s="94">
        <v>1742</v>
      </c>
      <c r="F179" s="94"/>
      <c r="G179" s="107">
        <v>718</v>
      </c>
      <c r="H179" s="94">
        <v>1425</v>
      </c>
      <c r="I179" s="94"/>
      <c r="J179" s="107">
        <v>563</v>
      </c>
      <c r="K179" s="94">
        <v>1627</v>
      </c>
      <c r="L179" s="94"/>
      <c r="M179" s="107">
        <v>594</v>
      </c>
      <c r="N179" s="345">
        <f t="shared" si="69"/>
        <v>6757</v>
      </c>
      <c r="O179" s="565"/>
      <c r="P179" s="346">
        <f>+D179+G179+J179+M179</f>
        <v>2677</v>
      </c>
      <c r="Q179" s="45"/>
      <c r="R179" s="254" t="s">
        <v>60</v>
      </c>
      <c r="S179" s="94">
        <v>600</v>
      </c>
      <c r="T179" s="94"/>
      <c r="U179" s="107">
        <v>230</v>
      </c>
      <c r="V179" s="94">
        <v>341</v>
      </c>
      <c r="W179" s="94"/>
      <c r="X179" s="107">
        <v>191</v>
      </c>
      <c r="Y179" s="94">
        <v>492</v>
      </c>
      <c r="Z179" s="94"/>
      <c r="AA179" s="107">
        <v>379</v>
      </c>
      <c r="AB179" s="94">
        <v>468</v>
      </c>
      <c r="AC179" s="94"/>
      <c r="AD179" s="107">
        <v>232</v>
      </c>
      <c r="AE179" s="345">
        <f t="shared" si="72"/>
        <v>1901</v>
      </c>
      <c r="AF179" s="565"/>
      <c r="AG179" s="346">
        <f>+U179+X179+AA179+AD179</f>
        <v>1032</v>
      </c>
      <c r="AH179" s="45"/>
      <c r="AI179" s="271" t="s">
        <v>60</v>
      </c>
      <c r="AJ179" s="243">
        <v>45</v>
      </c>
      <c r="AK179" s="243">
        <v>43</v>
      </c>
      <c r="AL179" s="243">
        <v>34</v>
      </c>
      <c r="AM179" s="243">
        <v>37</v>
      </c>
      <c r="AN179" s="191">
        <f t="shared" si="70"/>
        <v>159</v>
      </c>
      <c r="AO179" s="102">
        <v>115</v>
      </c>
      <c r="AP179" s="243">
        <v>10</v>
      </c>
      <c r="AQ179" s="269">
        <v>24</v>
      </c>
      <c r="AR179" s="45"/>
      <c r="AS179" s="271" t="s">
        <v>60</v>
      </c>
      <c r="AT179" s="55">
        <v>46</v>
      </c>
      <c r="AU179" s="55">
        <v>69</v>
      </c>
      <c r="AV179" s="55">
        <v>20</v>
      </c>
      <c r="AW179" s="55">
        <v>34</v>
      </c>
      <c r="AX179" s="243">
        <v>52</v>
      </c>
      <c r="AY179" s="55">
        <v>0</v>
      </c>
      <c r="AZ179" s="105">
        <f t="shared" si="71"/>
        <v>221</v>
      </c>
      <c r="BA179" s="143">
        <v>32</v>
      </c>
      <c r="BB179" s="49"/>
    </row>
    <row r="180" spans="1:54" ht="11.25" customHeight="1" thickBot="1">
      <c r="A180" s="273" t="s">
        <v>190</v>
      </c>
      <c r="B180" s="168">
        <v>853</v>
      </c>
      <c r="C180" s="168"/>
      <c r="D180" s="274">
        <v>389</v>
      </c>
      <c r="E180" s="168">
        <v>732</v>
      </c>
      <c r="F180" s="168"/>
      <c r="G180" s="274">
        <v>333</v>
      </c>
      <c r="H180" s="168">
        <v>1356</v>
      </c>
      <c r="I180" s="168"/>
      <c r="J180" s="274">
        <v>586</v>
      </c>
      <c r="K180" s="168">
        <v>1615</v>
      </c>
      <c r="L180" s="168"/>
      <c r="M180" s="168">
        <v>667</v>
      </c>
      <c r="N180" s="258">
        <f t="shared" si="69"/>
        <v>4556</v>
      </c>
      <c r="O180" s="566"/>
      <c r="P180" s="259">
        <f>+D180+G180+J180+M180</f>
        <v>1975</v>
      </c>
      <c r="Q180" s="45"/>
      <c r="R180" s="286" t="s">
        <v>190</v>
      </c>
      <c r="S180" s="168">
        <f>+S178+U178</f>
        <v>390</v>
      </c>
      <c r="T180" s="168"/>
      <c r="U180" s="152">
        <v>93</v>
      </c>
      <c r="V180" s="168">
        <f>+V178+X178</f>
        <v>217</v>
      </c>
      <c r="W180" s="168"/>
      <c r="X180" s="152">
        <v>40</v>
      </c>
      <c r="Y180" s="168">
        <f>+Y178+AA178</f>
        <v>247</v>
      </c>
      <c r="Z180" s="168"/>
      <c r="AA180" s="152">
        <v>103</v>
      </c>
      <c r="AB180" s="168">
        <f>+AB178+AD178</f>
        <v>861</v>
      </c>
      <c r="AC180" s="168"/>
      <c r="AD180" s="152">
        <v>264</v>
      </c>
      <c r="AE180" s="345">
        <f t="shared" si="72"/>
        <v>1715</v>
      </c>
      <c r="AF180" s="565"/>
      <c r="AG180" s="346">
        <f>+U180+X180+AA180+AD180</f>
        <v>500</v>
      </c>
      <c r="AH180" s="45"/>
      <c r="AI180" s="277" t="s">
        <v>190</v>
      </c>
      <c r="AJ180" s="101">
        <v>11</v>
      </c>
      <c r="AK180" s="101">
        <v>9</v>
      </c>
      <c r="AL180" s="101">
        <v>37</v>
      </c>
      <c r="AM180" s="101">
        <v>38</v>
      </c>
      <c r="AN180" s="188">
        <f t="shared" si="70"/>
        <v>95</v>
      </c>
      <c r="AO180" s="102">
        <v>138</v>
      </c>
      <c r="AP180" s="243">
        <v>22</v>
      </c>
      <c r="AQ180" s="279">
        <v>29</v>
      </c>
      <c r="AR180" s="45"/>
      <c r="AS180" s="277" t="s">
        <v>190</v>
      </c>
      <c r="AT180" s="149">
        <v>19</v>
      </c>
      <c r="AU180" s="149">
        <v>67</v>
      </c>
      <c r="AV180" s="149">
        <v>14</v>
      </c>
      <c r="AW180" s="149">
        <v>2</v>
      </c>
      <c r="AX180" s="278">
        <v>83</v>
      </c>
      <c r="AY180" s="149">
        <v>0</v>
      </c>
      <c r="AZ180" s="352">
        <f t="shared" si="71"/>
        <v>185</v>
      </c>
      <c r="BA180" s="150">
        <v>42</v>
      </c>
      <c r="BB180" s="49"/>
    </row>
  </sheetData>
  <mergeCells count="134">
    <mergeCell ref="AI145:AI146"/>
    <mergeCell ref="AJ145:AN145"/>
    <mergeCell ref="AO145:AP145"/>
    <mergeCell ref="AQ145:AQ146"/>
    <mergeCell ref="AS145:AS146"/>
    <mergeCell ref="AT145:BA145"/>
    <mergeCell ref="R145:R146"/>
    <mergeCell ref="S145:U145"/>
    <mergeCell ref="V145:X145"/>
    <mergeCell ref="Y145:AA145"/>
    <mergeCell ref="AB145:AD145"/>
    <mergeCell ref="AE145:AG145"/>
    <mergeCell ref="A145:A146"/>
    <mergeCell ref="B145:D145"/>
    <mergeCell ref="E145:G145"/>
    <mergeCell ref="H145:J145"/>
    <mergeCell ref="K145:M145"/>
    <mergeCell ref="N145:P145"/>
    <mergeCell ref="A143:P143"/>
    <mergeCell ref="R143:AG143"/>
    <mergeCell ref="AI143:AQ143"/>
    <mergeCell ref="AS143:AZ143"/>
    <mergeCell ref="A144:N144"/>
    <mergeCell ref="R144:AG144"/>
    <mergeCell ref="AI144:AQ144"/>
    <mergeCell ref="AS144:AZ144"/>
    <mergeCell ref="AI103:AI104"/>
    <mergeCell ref="AJ103:AN103"/>
    <mergeCell ref="AO103:AP103"/>
    <mergeCell ref="AQ103:AQ104"/>
    <mergeCell ref="AS103:AS104"/>
    <mergeCell ref="AT103:BA103"/>
    <mergeCell ref="R103:R104"/>
    <mergeCell ref="S103:U103"/>
    <mergeCell ref="V103:X103"/>
    <mergeCell ref="Y103:AA103"/>
    <mergeCell ref="AB103:AD103"/>
    <mergeCell ref="AE103:AG103"/>
    <mergeCell ref="A103:A104"/>
    <mergeCell ref="B103:D103"/>
    <mergeCell ref="E103:G103"/>
    <mergeCell ref="H103:J103"/>
    <mergeCell ref="K103:M103"/>
    <mergeCell ref="N103:P103"/>
    <mergeCell ref="A101:P101"/>
    <mergeCell ref="R101:AG101"/>
    <mergeCell ref="AI101:AQ101"/>
    <mergeCell ref="AS101:AZ101"/>
    <mergeCell ref="A102:N102"/>
    <mergeCell ref="R102:AG102"/>
    <mergeCell ref="AI102:AQ102"/>
    <mergeCell ref="AS102:AZ102"/>
    <mergeCell ref="AI67:AI68"/>
    <mergeCell ref="AJ67:AN67"/>
    <mergeCell ref="AO67:AP67"/>
    <mergeCell ref="AQ67:AQ68"/>
    <mergeCell ref="AS67:AS68"/>
    <mergeCell ref="AT67:BA67"/>
    <mergeCell ref="R67:R68"/>
    <mergeCell ref="S67:U67"/>
    <mergeCell ref="V67:X67"/>
    <mergeCell ref="Y67:AA67"/>
    <mergeCell ref="AB67:AD67"/>
    <mergeCell ref="AE67:AG67"/>
    <mergeCell ref="A67:A68"/>
    <mergeCell ref="B67:D67"/>
    <mergeCell ref="E67:G67"/>
    <mergeCell ref="H67:J67"/>
    <mergeCell ref="K67:M67"/>
    <mergeCell ref="N67:P67"/>
    <mergeCell ref="A65:P65"/>
    <mergeCell ref="R65:AG65"/>
    <mergeCell ref="AI65:AQ65"/>
    <mergeCell ref="AS65:AZ65"/>
    <mergeCell ref="A66:N66"/>
    <mergeCell ref="R66:AG66"/>
    <mergeCell ref="AI66:AQ66"/>
    <mergeCell ref="AS66:AZ66"/>
    <mergeCell ref="AI31:AI32"/>
    <mergeCell ref="AJ31:AN31"/>
    <mergeCell ref="AO31:AP31"/>
    <mergeCell ref="AQ31:AQ32"/>
    <mergeCell ref="AS31:AS32"/>
    <mergeCell ref="AT31:BA31"/>
    <mergeCell ref="R31:R32"/>
    <mergeCell ref="S31:U31"/>
    <mergeCell ref="V31:X31"/>
    <mergeCell ref="Y31:AA31"/>
    <mergeCell ref="AB31:AD31"/>
    <mergeCell ref="AE31:AG31"/>
    <mergeCell ref="A31:A32"/>
    <mergeCell ref="B31:D31"/>
    <mergeCell ref="E31:G31"/>
    <mergeCell ref="H31:J31"/>
    <mergeCell ref="K31:M31"/>
    <mergeCell ref="N31:P31"/>
    <mergeCell ref="A29:P29"/>
    <mergeCell ref="R29:AG29"/>
    <mergeCell ref="AI29:AQ29"/>
    <mergeCell ref="AS29:AZ29"/>
    <mergeCell ref="A30:N30"/>
    <mergeCell ref="R30:AG30"/>
    <mergeCell ref="AI30:AQ30"/>
    <mergeCell ref="AS30:AZ30"/>
    <mergeCell ref="AI4:AI5"/>
    <mergeCell ref="AJ4:AN4"/>
    <mergeCell ref="AO4:AP4"/>
    <mergeCell ref="AQ4:AQ5"/>
    <mergeCell ref="AS4:AS5"/>
    <mergeCell ref="AT4:BA4"/>
    <mergeCell ref="R4:R5"/>
    <mergeCell ref="S4:U4"/>
    <mergeCell ref="V4:X4"/>
    <mergeCell ref="Y4:AA4"/>
    <mergeCell ref="AB4:AD4"/>
    <mergeCell ref="AE4:AG4"/>
    <mergeCell ref="A3:N3"/>
    <mergeCell ref="R3:AG3"/>
    <mergeCell ref="AI3:AQ3"/>
    <mergeCell ref="AS3:AZ3"/>
    <mergeCell ref="A4:A5"/>
    <mergeCell ref="B4:D4"/>
    <mergeCell ref="E4:G4"/>
    <mergeCell ref="H4:J4"/>
    <mergeCell ref="K4:M4"/>
    <mergeCell ref="N4:P4"/>
    <mergeCell ref="A1:P1"/>
    <mergeCell ref="R1:AG1"/>
    <mergeCell ref="AI1:AQ1"/>
    <mergeCell ref="AS1:AZ1"/>
    <mergeCell ref="A2:P2"/>
    <mergeCell ref="R2:AG2"/>
    <mergeCell ref="AI2:AQ2"/>
    <mergeCell ref="AS2:AZ2"/>
  </mergeCells>
  <hyperlinks>
    <hyperlink ref="A3" r:id="rId1" display="javascript:aff_excel()" xr:uid="{BBF0B6E8-5ED8-4D77-A2D6-535BD2F0CA80}"/>
    <hyperlink ref="A30" r:id="rId2" display="javascript:aff_excel()" xr:uid="{D2D9B647-3A1F-4EAE-A1B1-1F7F1BEA0BD8}"/>
    <hyperlink ref="A144" r:id="rId3" display="javascript:aff_excel()" xr:uid="{517B7ADA-F51B-45CE-99F7-C08AD9585E45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70" firstPageNumber="34" orientation="landscape" useFirstPageNumber="1" r:id="rId4"/>
  <headerFooter>
    <oddFooter>Page &amp;P</oddFooter>
  </headerFooter>
  <rowBreaks count="4" manualBreakCount="4">
    <brk id="28" max="16383" man="1"/>
    <brk id="64" max="16383" man="1"/>
    <brk id="100" max="16383" man="1"/>
    <brk id="142" max="16383" man="1"/>
  </rowBreaks>
  <colBreaks count="3" manualBreakCount="3">
    <brk id="16" max="1048575" man="1"/>
    <brk id="34" max="1048575" man="1"/>
    <brk id="4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7"/>
  <sheetViews>
    <sheetView view="pageBreakPreview" topLeftCell="B57" zoomScale="110" zoomScaleNormal="90" zoomScaleSheetLayoutView="110" workbookViewId="0">
      <selection activeCell="P89" sqref="P89"/>
    </sheetView>
  </sheetViews>
  <sheetFormatPr baseColWidth="10" defaultColWidth="9.33203125" defaultRowHeight="14.4"/>
  <cols>
    <col min="1" max="1" width="18.33203125" customWidth="1"/>
    <col min="2" max="2" width="7.44140625" customWidth="1"/>
    <col min="3" max="3" width="9.44140625" customWidth="1"/>
    <col min="4" max="4" width="7.6640625" customWidth="1"/>
    <col min="5" max="5" width="8.88671875" customWidth="1"/>
    <col min="6" max="6" width="8.44140625" customWidth="1"/>
    <col min="7" max="7" width="7.6640625" customWidth="1"/>
    <col min="8" max="8" width="6.88671875" customWidth="1"/>
    <col min="9" max="9" width="10" customWidth="1"/>
    <col min="10" max="11" width="7.6640625" customWidth="1"/>
    <col min="12" max="12" width="8.88671875" customWidth="1"/>
    <col min="13" max="14" width="7.6640625" customWidth="1"/>
    <col min="15" max="15" width="9.44140625" customWidth="1"/>
    <col min="16" max="16" width="7.33203125" customWidth="1"/>
    <col min="17" max="17" width="7.6640625" customWidth="1"/>
    <col min="18" max="18" width="6.6640625" customWidth="1"/>
    <col min="19" max="19" width="9.33203125" customWidth="1"/>
  </cols>
  <sheetData>
    <row r="1" spans="1:19" ht="28.8">
      <c r="A1" s="437" t="s">
        <v>353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</row>
    <row r="2" spans="1:19">
      <c r="A2" s="438" t="s">
        <v>354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</row>
    <row r="3" spans="1:19" ht="15" thickBot="1">
      <c r="A3" s="438" t="s">
        <v>22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438"/>
    </row>
    <row r="4" spans="1:19">
      <c r="A4" s="439" t="s">
        <v>152</v>
      </c>
      <c r="B4" s="441" t="s">
        <v>355</v>
      </c>
      <c r="C4" s="442"/>
      <c r="D4" s="442"/>
      <c r="E4" s="443"/>
      <c r="F4" s="447" t="s">
        <v>356</v>
      </c>
      <c r="G4" s="447"/>
      <c r="H4" s="447"/>
      <c r="I4" s="447"/>
      <c r="J4" s="447"/>
      <c r="K4" s="448"/>
      <c r="L4" s="441" t="s">
        <v>357</v>
      </c>
      <c r="M4" s="449"/>
      <c r="N4" s="449"/>
      <c r="O4" s="450"/>
      <c r="P4" s="441" t="s">
        <v>358</v>
      </c>
      <c r="Q4" s="449"/>
      <c r="R4" s="449"/>
      <c r="S4" s="450"/>
    </row>
    <row r="5" spans="1:19" ht="25.5" customHeight="1">
      <c r="A5" s="440"/>
      <c r="B5" s="444"/>
      <c r="C5" s="445"/>
      <c r="D5" s="445"/>
      <c r="E5" s="446"/>
      <c r="F5" s="454" t="s">
        <v>359</v>
      </c>
      <c r="G5" s="452"/>
      <c r="H5" s="452"/>
      <c r="I5" s="452"/>
      <c r="J5" s="455" t="s">
        <v>360</v>
      </c>
      <c r="K5" s="456"/>
      <c r="L5" s="451"/>
      <c r="M5" s="452"/>
      <c r="N5" s="452"/>
      <c r="O5" s="453"/>
      <c r="P5" s="451"/>
      <c r="Q5" s="452"/>
      <c r="R5" s="452"/>
      <c r="S5" s="453"/>
    </row>
    <row r="6" spans="1:19" ht="28.8">
      <c r="A6" s="440"/>
      <c r="B6" s="61" t="s">
        <v>361</v>
      </c>
      <c r="C6" s="62" t="s">
        <v>339</v>
      </c>
      <c r="D6" s="62" t="s">
        <v>362</v>
      </c>
      <c r="E6" s="63" t="s">
        <v>363</v>
      </c>
      <c r="F6" s="117" t="s">
        <v>361</v>
      </c>
      <c r="G6" s="62" t="s">
        <v>339</v>
      </c>
      <c r="H6" s="62" t="s">
        <v>362</v>
      </c>
      <c r="I6" s="62" t="s">
        <v>364</v>
      </c>
      <c r="J6" s="62" t="s">
        <v>361</v>
      </c>
      <c r="K6" s="63" t="s">
        <v>339</v>
      </c>
      <c r="L6" s="64" t="s">
        <v>361</v>
      </c>
      <c r="M6" s="62" t="s">
        <v>339</v>
      </c>
      <c r="N6" s="62" t="s">
        <v>362</v>
      </c>
      <c r="O6" s="63" t="s">
        <v>364</v>
      </c>
      <c r="P6" s="61" t="s">
        <v>361</v>
      </c>
      <c r="Q6" s="62" t="s">
        <v>339</v>
      </c>
      <c r="R6" s="62" t="s">
        <v>362</v>
      </c>
      <c r="S6" s="63" t="s">
        <v>364</v>
      </c>
    </row>
    <row r="7" spans="1:19">
      <c r="A7" s="115" t="s">
        <v>156</v>
      </c>
      <c r="B7" s="65">
        <f>'PRESCO PUB'!L6</f>
        <v>2562</v>
      </c>
      <c r="C7" s="66">
        <f>'PRESCO PUB'!AC6</f>
        <v>104</v>
      </c>
      <c r="D7" s="66">
        <f>'PRESCO PUB'!X6</f>
        <v>98</v>
      </c>
      <c r="E7" s="67">
        <f>'PRESCO PUB'!AG6</f>
        <v>91</v>
      </c>
      <c r="F7" s="118">
        <f>'NIVEAU I PUB'!L6</f>
        <v>179530</v>
      </c>
      <c r="G7" s="66">
        <f>+'NIVEAU I PUB'!BJ6</f>
        <v>4878</v>
      </c>
      <c r="H7" s="66">
        <f>+'NIVEAU I PUB'!AY6+'NIVEAU I PUB'!BA6</f>
        <v>4006</v>
      </c>
      <c r="I7" s="66">
        <f>+'NIVEAU I PUB'!BB6</f>
        <v>1141</v>
      </c>
      <c r="J7" s="66">
        <f>+'NIVEAU I PUB'!R6</f>
        <v>16673</v>
      </c>
      <c r="K7" s="67">
        <f>+'NIVEAU I PUB'!BL6+'NIVEAU I PUB'!BM6</f>
        <v>326</v>
      </c>
      <c r="L7" s="65">
        <f>+'NIV II PUB'!J6</f>
        <v>33066</v>
      </c>
      <c r="M7" s="66">
        <f>+'NIV II PUB'!AP6</f>
        <v>1335</v>
      </c>
      <c r="N7" s="66">
        <f>+'NIV II PUB'!AE6+'NIV II PUB'!AF6</f>
        <v>788</v>
      </c>
      <c r="O7" s="67">
        <f>+'NIV II PUB'!AG6</f>
        <v>142</v>
      </c>
      <c r="P7" s="120">
        <f>+'NIVEAU III PUB'!T6</f>
        <v>9387</v>
      </c>
      <c r="Q7" s="66">
        <f>+'NIVEAU III PUB'!BN6</f>
        <v>314</v>
      </c>
      <c r="R7" s="66">
        <f>+'NIVEAU III PUB'!BD6+'NIVEAU III PUB'!BE6</f>
        <v>148</v>
      </c>
      <c r="S7" s="121">
        <f>'NIVEAU III PUB'!BF6</f>
        <v>16</v>
      </c>
    </row>
    <row r="8" spans="1:19">
      <c r="A8" s="115" t="s">
        <v>157</v>
      </c>
      <c r="B8" s="65">
        <f>'PRESCO PUB'!L7</f>
        <v>4994</v>
      </c>
      <c r="C8" s="66">
        <f>'PRESCO PUB'!AC7</f>
        <v>220</v>
      </c>
      <c r="D8" s="66">
        <f>'PRESCO PUB'!X7</f>
        <v>273</v>
      </c>
      <c r="E8" s="67">
        <f>'PRESCO PUB'!AG7</f>
        <v>202</v>
      </c>
      <c r="F8" s="118">
        <f>'NIVEAU I PUB'!L7</f>
        <v>142150</v>
      </c>
      <c r="G8" s="66">
        <f>+'NIVEAU I PUB'!BJ7</f>
        <v>4272</v>
      </c>
      <c r="H8" s="66">
        <f>+'NIVEAU I PUB'!AY7+'NIVEAU I PUB'!BA7</f>
        <v>3741</v>
      </c>
      <c r="I8" s="66">
        <f>+'NIVEAU I PUB'!BB7</f>
        <v>979</v>
      </c>
      <c r="J8" s="66">
        <f>+'NIVEAU I PUB'!R7</f>
        <v>0</v>
      </c>
      <c r="K8" s="67">
        <f>+'NIVEAU I PUB'!BL7+'NIVEAU I PUB'!BM7</f>
        <v>0</v>
      </c>
      <c r="L8" s="65">
        <f>+'NIV II PUB'!J7</f>
        <v>29057</v>
      </c>
      <c r="M8" s="66">
        <f>+'NIV II PUB'!AP7</f>
        <v>1501</v>
      </c>
      <c r="N8" s="66">
        <f>+'NIV II PUB'!AE7+'NIV II PUB'!AF7</f>
        <v>775</v>
      </c>
      <c r="O8" s="67">
        <f>+'NIV II PUB'!AG7</f>
        <v>144</v>
      </c>
      <c r="P8" s="120">
        <f>+'NIVEAU III PUB'!T7</f>
        <v>6351</v>
      </c>
      <c r="Q8" s="66">
        <f>+'NIVEAU III PUB'!BN7</f>
        <v>321</v>
      </c>
      <c r="R8" s="66">
        <f>+'NIVEAU III PUB'!BD7+'NIVEAU III PUB'!BE7</f>
        <v>137</v>
      </c>
      <c r="S8" s="121">
        <f>'NIVEAU III PUB'!BF7</f>
        <v>23</v>
      </c>
    </row>
    <row r="9" spans="1:19">
      <c r="A9" s="115" t="s">
        <v>158</v>
      </c>
      <c r="B9" s="65">
        <f>'PRESCO PUB'!L8</f>
        <v>7408</v>
      </c>
      <c r="C9" s="66">
        <f>'PRESCO PUB'!AC8</f>
        <v>288</v>
      </c>
      <c r="D9" s="66">
        <f>'PRESCO PUB'!X8</f>
        <v>332</v>
      </c>
      <c r="E9" s="67">
        <f>'PRESCO PUB'!AG8</f>
        <v>212</v>
      </c>
      <c r="F9" s="118">
        <f>'NIVEAU I PUB'!L8</f>
        <v>274555</v>
      </c>
      <c r="G9" s="66">
        <f>+'NIVEAU I PUB'!BJ8</f>
        <v>8061</v>
      </c>
      <c r="H9" s="66">
        <f>+'NIVEAU I PUB'!AY8+'NIVEAU I PUB'!BA8</f>
        <v>6370</v>
      </c>
      <c r="I9" s="66">
        <f>+'NIVEAU I PUB'!BB8</f>
        <v>1519</v>
      </c>
      <c r="J9" s="66">
        <f>+'NIVEAU I PUB'!R8</f>
        <v>0</v>
      </c>
      <c r="K9" s="67">
        <f>+'NIVEAU I PUB'!BL8+'NIVEAU I PUB'!BM8</f>
        <v>0</v>
      </c>
      <c r="L9" s="65">
        <f>+'NIV II PUB'!J8</f>
        <v>96792</v>
      </c>
      <c r="M9" s="66">
        <f>+'NIV II PUB'!AP8</f>
        <v>3396</v>
      </c>
      <c r="N9" s="66">
        <f>+'NIV II PUB'!AE8+'NIV II PUB'!AF8</f>
        <v>1816</v>
      </c>
      <c r="O9" s="67">
        <f>+'NIV II PUB'!AG8</f>
        <v>208</v>
      </c>
      <c r="P9" s="120">
        <f>+'NIVEAU III PUB'!T8</f>
        <v>27281</v>
      </c>
      <c r="Q9" s="66">
        <f>+'NIVEAU III PUB'!BN8</f>
        <v>1361</v>
      </c>
      <c r="R9" s="66">
        <f>+'NIVEAU III PUB'!BD8+'NIVEAU III PUB'!BE8</f>
        <v>572</v>
      </c>
      <c r="S9" s="121">
        <f>'NIVEAU III PUB'!BF8</f>
        <v>54</v>
      </c>
    </row>
    <row r="10" spans="1:19">
      <c r="A10" s="115" t="s">
        <v>159</v>
      </c>
      <c r="B10" s="65">
        <f>'PRESCO PUB'!L9</f>
        <v>10380</v>
      </c>
      <c r="C10" s="66">
        <f>'PRESCO PUB'!AC9</f>
        <v>298</v>
      </c>
      <c r="D10" s="66">
        <f>'PRESCO PUB'!X9</f>
        <v>250</v>
      </c>
      <c r="E10" s="67">
        <f>'PRESCO PUB'!AG9</f>
        <v>229</v>
      </c>
      <c r="F10" s="118">
        <f>'NIVEAU I PUB'!L9</f>
        <v>230421</v>
      </c>
      <c r="G10" s="66">
        <f>+'NIVEAU I PUB'!BJ9</f>
        <v>5882</v>
      </c>
      <c r="H10" s="66">
        <f>+'NIVEAU I PUB'!AY9+'NIVEAU I PUB'!BA9</f>
        <v>4961</v>
      </c>
      <c r="I10" s="66">
        <f>+'NIVEAU I PUB'!BB9</f>
        <v>1268</v>
      </c>
      <c r="J10" s="66">
        <f>+'NIVEAU I PUB'!R9</f>
        <v>6454</v>
      </c>
      <c r="K10" s="67">
        <f>+'NIVEAU I PUB'!BL9+'NIVEAU I PUB'!BM9</f>
        <v>110</v>
      </c>
      <c r="L10" s="65">
        <f>+'NIV II PUB'!J9</f>
        <v>47344</v>
      </c>
      <c r="M10" s="66">
        <f>+'NIV II PUB'!AP9</f>
        <v>1465</v>
      </c>
      <c r="N10" s="66">
        <f>+'NIV II PUB'!AE9+'NIV II PUB'!AF9</f>
        <v>853</v>
      </c>
      <c r="O10" s="67">
        <f>+'NIV II PUB'!AG9</f>
        <v>116</v>
      </c>
      <c r="P10" s="120">
        <f>+'NIVEAU III PUB'!T9</f>
        <v>6431</v>
      </c>
      <c r="Q10" s="66">
        <f>+'NIVEAU III PUB'!BN9</f>
        <v>219</v>
      </c>
      <c r="R10" s="66">
        <f>+'NIVEAU III PUB'!BD9+'NIVEAU III PUB'!BE9</f>
        <v>106</v>
      </c>
      <c r="S10" s="121">
        <f>'NIVEAU III PUB'!BF9</f>
        <v>15</v>
      </c>
    </row>
    <row r="11" spans="1:19">
      <c r="A11" s="115" t="s">
        <v>160</v>
      </c>
      <c r="B11" s="65">
        <f>'PRESCO PUB'!L10</f>
        <v>2093</v>
      </c>
      <c r="C11" s="66">
        <f>'PRESCO PUB'!AC10</f>
        <v>73</v>
      </c>
      <c r="D11" s="66">
        <f>'PRESCO PUB'!X10</f>
        <v>37</v>
      </c>
      <c r="E11" s="67">
        <f>'PRESCO PUB'!AG10</f>
        <v>37</v>
      </c>
      <c r="F11" s="118">
        <f>'NIVEAU I PUB'!L10</f>
        <v>146398</v>
      </c>
      <c r="G11" s="66">
        <f>+'NIVEAU I PUB'!BJ10</f>
        <v>3056</v>
      </c>
      <c r="H11" s="66">
        <f>+'NIVEAU I PUB'!AY10+'NIVEAU I PUB'!BA10</f>
        <v>1958</v>
      </c>
      <c r="I11" s="66">
        <f>+'NIVEAU I PUB'!BB10</f>
        <v>1029</v>
      </c>
      <c r="J11" s="66">
        <f>+'NIVEAU I PUB'!R10</f>
        <v>0</v>
      </c>
      <c r="K11" s="67">
        <f>+'NIVEAU I PUB'!BL10+'NIVEAU I PUB'!BM10</f>
        <v>0</v>
      </c>
      <c r="L11" s="65">
        <f>+'NIV II PUB'!J10</f>
        <v>13953</v>
      </c>
      <c r="M11" s="66">
        <f>+'NIV II PUB'!AP10</f>
        <v>306</v>
      </c>
      <c r="N11" s="66">
        <f>+'NIV II PUB'!AE10+'NIV II PUB'!AF10</f>
        <v>166</v>
      </c>
      <c r="O11" s="67">
        <f>+'NIV II PUB'!AG10</f>
        <v>41</v>
      </c>
      <c r="P11" s="120">
        <f>+'NIVEAU III PUB'!T10</f>
        <v>2760</v>
      </c>
      <c r="Q11" s="66">
        <f>+'NIVEAU III PUB'!BN10</f>
        <v>45</v>
      </c>
      <c r="R11" s="66">
        <f>+'NIVEAU III PUB'!BD10+'NIVEAU III PUB'!BE10</f>
        <v>32</v>
      </c>
      <c r="S11" s="121">
        <f>'NIVEAU III PUB'!BF10</f>
        <v>5</v>
      </c>
    </row>
    <row r="12" spans="1:19">
      <c r="A12" s="115" t="s">
        <v>161</v>
      </c>
      <c r="B12" s="65">
        <f>'PRESCO PUB'!L11</f>
        <v>2147</v>
      </c>
      <c r="C12" s="66">
        <f>'PRESCO PUB'!AC11</f>
        <v>74</v>
      </c>
      <c r="D12" s="66">
        <f>'PRESCO PUB'!X11</f>
        <v>57</v>
      </c>
      <c r="E12" s="67">
        <f>'PRESCO PUB'!AG11</f>
        <v>51</v>
      </c>
      <c r="F12" s="118">
        <f>'NIVEAU I PUB'!L11</f>
        <v>109931</v>
      </c>
      <c r="G12" s="66">
        <f>+'NIVEAU I PUB'!BJ11</f>
        <v>2194</v>
      </c>
      <c r="H12" s="66">
        <f>+'NIVEAU I PUB'!AY11+'NIVEAU I PUB'!BA11</f>
        <v>1603</v>
      </c>
      <c r="I12" s="66">
        <f>+'NIVEAU I PUB'!BB11</f>
        <v>704</v>
      </c>
      <c r="J12" s="66">
        <f>+'NIVEAU I PUB'!R11</f>
        <v>639</v>
      </c>
      <c r="K12" s="67">
        <f>+'NIVEAU I PUB'!BL11+'NIVEAU I PUB'!BM11</f>
        <v>14</v>
      </c>
      <c r="L12" s="65">
        <f>+'NIV II PUB'!J11</f>
        <v>12562</v>
      </c>
      <c r="M12" s="66">
        <f>+'NIV II PUB'!AP11</f>
        <v>375</v>
      </c>
      <c r="N12" s="66">
        <f>+'NIV II PUB'!AE11+'NIV II PUB'!AF11</f>
        <v>203</v>
      </c>
      <c r="O12" s="67">
        <f>+'NIV II PUB'!AG11</f>
        <v>53</v>
      </c>
      <c r="P12" s="120">
        <f>+'NIVEAU III PUB'!T11</f>
        <v>2656</v>
      </c>
      <c r="Q12" s="66">
        <f>+'NIVEAU III PUB'!BN11</f>
        <v>71</v>
      </c>
      <c r="R12" s="66">
        <f>+'NIVEAU III PUB'!BD11+'NIVEAU III PUB'!BE11</f>
        <v>37</v>
      </c>
      <c r="S12" s="121">
        <f>'NIVEAU III PUB'!BF11</f>
        <v>6</v>
      </c>
    </row>
    <row r="13" spans="1:19">
      <c r="A13" s="115" t="s">
        <v>162</v>
      </c>
      <c r="B13" s="65">
        <f>'PRESCO PUB'!L12</f>
        <v>2234</v>
      </c>
      <c r="C13" s="66">
        <f>'PRESCO PUB'!AC12</f>
        <v>70</v>
      </c>
      <c r="D13" s="66">
        <f>'PRESCO PUB'!X12</f>
        <v>42</v>
      </c>
      <c r="E13" s="67">
        <f>'PRESCO PUB'!AG12</f>
        <v>35</v>
      </c>
      <c r="F13" s="118">
        <f>'NIVEAU I PUB'!L12</f>
        <v>229003</v>
      </c>
      <c r="G13" s="66">
        <f>+'NIVEAU I PUB'!BJ12</f>
        <v>4959</v>
      </c>
      <c r="H13" s="66">
        <f>+'NIVEAU I PUB'!AY12+'NIVEAU I PUB'!BA12</f>
        <v>3098</v>
      </c>
      <c r="I13" s="66">
        <f>+'NIVEAU I PUB'!BB12</f>
        <v>1403</v>
      </c>
      <c r="J13" s="66">
        <f>+'NIVEAU I PUB'!R12</f>
        <v>934</v>
      </c>
      <c r="K13" s="67">
        <f>+'NIVEAU I PUB'!BL12+'NIVEAU I PUB'!BM12</f>
        <v>17</v>
      </c>
      <c r="L13" s="65">
        <f>+'NIV II PUB'!J12</f>
        <v>28445</v>
      </c>
      <c r="M13" s="66">
        <f>+'NIV II PUB'!AP12</f>
        <v>999</v>
      </c>
      <c r="N13" s="66">
        <f>+'NIV II PUB'!AE12+'NIV II PUB'!AF12</f>
        <v>410</v>
      </c>
      <c r="O13" s="67">
        <f>+'NIV II PUB'!AG12</f>
        <v>83</v>
      </c>
      <c r="P13" s="120">
        <f>+'NIVEAU III PUB'!T12</f>
        <v>8880</v>
      </c>
      <c r="Q13" s="66">
        <f>+'NIVEAU III PUB'!BN12</f>
        <v>285</v>
      </c>
      <c r="R13" s="66">
        <f>+'NIVEAU III PUB'!BD12+'NIVEAU III PUB'!BE12</f>
        <v>117</v>
      </c>
      <c r="S13" s="121">
        <f>'NIVEAU III PUB'!BF12</f>
        <v>20</v>
      </c>
    </row>
    <row r="14" spans="1:19">
      <c r="A14" s="115" t="s">
        <v>163</v>
      </c>
      <c r="B14" s="65">
        <f>'PRESCO PUB'!L13</f>
        <v>6094</v>
      </c>
      <c r="C14" s="66">
        <f>'PRESCO PUB'!AC13</f>
        <v>189</v>
      </c>
      <c r="D14" s="66">
        <f>'PRESCO PUB'!X13</f>
        <v>142</v>
      </c>
      <c r="E14" s="67">
        <f>'PRESCO PUB'!AG13</f>
        <v>126</v>
      </c>
      <c r="F14" s="118">
        <f>'NIVEAU I PUB'!L13</f>
        <v>192502</v>
      </c>
      <c r="G14" s="66">
        <f>+'NIVEAU I PUB'!BJ13</f>
        <v>4266</v>
      </c>
      <c r="H14" s="66">
        <f>+'NIVEAU I PUB'!AY13+'NIVEAU I PUB'!BA13</f>
        <v>3373</v>
      </c>
      <c r="I14" s="66">
        <f>+'NIVEAU I PUB'!BB13</f>
        <v>1129</v>
      </c>
      <c r="J14" s="66">
        <f>+'NIVEAU I PUB'!R13</f>
        <v>0</v>
      </c>
      <c r="K14" s="67">
        <f>+'NIVEAU I PUB'!BL13+'NIVEAU I PUB'!BM13</f>
        <v>0</v>
      </c>
      <c r="L14" s="65">
        <f>+'NIV II PUB'!J13</f>
        <v>27145</v>
      </c>
      <c r="M14" s="66">
        <f>+'NIV II PUB'!AP13</f>
        <v>809</v>
      </c>
      <c r="N14" s="66">
        <f>+'NIV II PUB'!AE13+'NIV II PUB'!AF13</f>
        <v>520</v>
      </c>
      <c r="O14" s="67">
        <f>+'NIV II PUB'!AG13</f>
        <v>103</v>
      </c>
      <c r="P14" s="120">
        <f>+'NIVEAU III PUB'!T13</f>
        <v>3143</v>
      </c>
      <c r="Q14" s="66">
        <f>+'NIVEAU III PUB'!BN13</f>
        <v>104</v>
      </c>
      <c r="R14" s="66">
        <f>+'NIVEAU III PUB'!BD13+'NIVEAU III PUB'!BE13</f>
        <v>58</v>
      </c>
      <c r="S14" s="121">
        <f>'NIVEAU III PUB'!BF13</f>
        <v>11</v>
      </c>
    </row>
    <row r="15" spans="1:19">
      <c r="A15" s="115" t="s">
        <v>164</v>
      </c>
      <c r="B15" s="65">
        <f>'PRESCO PUB'!L14</f>
        <v>2764</v>
      </c>
      <c r="C15" s="66">
        <f>'PRESCO PUB'!AC14</f>
        <v>125</v>
      </c>
      <c r="D15" s="66">
        <f>'PRESCO PUB'!X14</f>
        <v>90</v>
      </c>
      <c r="E15" s="67">
        <f>'PRESCO PUB'!AG14</f>
        <v>47</v>
      </c>
      <c r="F15" s="118">
        <f>'NIVEAU I PUB'!L14</f>
        <v>237522</v>
      </c>
      <c r="G15" s="66">
        <f>+'NIVEAU I PUB'!BJ14</f>
        <v>5617</v>
      </c>
      <c r="H15" s="66">
        <f>+'NIVEAU I PUB'!AY14+'NIVEAU I PUB'!BA14</f>
        <v>5400</v>
      </c>
      <c r="I15" s="66">
        <f>+'NIVEAU I PUB'!BB14</f>
        <v>1597</v>
      </c>
      <c r="J15" s="66">
        <f>+'NIVEAU I PUB'!R14</f>
        <v>2871</v>
      </c>
      <c r="K15" s="67">
        <f>+'NIVEAU I PUB'!BL14+'NIVEAU I PUB'!BM14</f>
        <v>62</v>
      </c>
      <c r="L15" s="65">
        <f>+'NIV II PUB'!J14</f>
        <v>37260</v>
      </c>
      <c r="M15" s="66">
        <f>+'NIV II PUB'!AP14</f>
        <v>1321</v>
      </c>
      <c r="N15" s="66">
        <f>+'NIV II PUB'!AE14+'NIV II PUB'!AF14</f>
        <v>705</v>
      </c>
      <c r="O15" s="67">
        <f>+'NIV II PUB'!AG14</f>
        <v>118</v>
      </c>
      <c r="P15" s="120">
        <f>+'NIVEAU III PUB'!T14</f>
        <v>7284</v>
      </c>
      <c r="Q15" s="66">
        <f>+'NIVEAU III PUB'!BN14</f>
        <v>295</v>
      </c>
      <c r="R15" s="66">
        <f>+'NIVEAU III PUB'!BD14+'NIVEAU III PUB'!BE14</f>
        <v>147</v>
      </c>
      <c r="S15" s="121">
        <f>'NIVEAU III PUB'!BF14</f>
        <v>11</v>
      </c>
    </row>
    <row r="16" spans="1:19">
      <c r="A16" s="115" t="s">
        <v>165</v>
      </c>
      <c r="B16" s="65">
        <f>'PRESCO PUB'!L15</f>
        <v>20</v>
      </c>
      <c r="C16" s="66">
        <f>'PRESCO PUB'!AC15</f>
        <v>0</v>
      </c>
      <c r="D16" s="66">
        <f>'PRESCO PUB'!X15</f>
        <v>1</v>
      </c>
      <c r="E16" s="67">
        <f>'PRESCO PUB'!AG15</f>
        <v>1</v>
      </c>
      <c r="F16" s="118">
        <f>'NIVEAU I PUB'!L15</f>
        <v>49208</v>
      </c>
      <c r="G16" s="66">
        <f>+'NIVEAU I PUB'!BJ15</f>
        <v>1197</v>
      </c>
      <c r="H16" s="66">
        <f>+'NIVEAU I PUB'!AY15+'NIVEAU I PUB'!BA15</f>
        <v>1046</v>
      </c>
      <c r="I16" s="66">
        <f>+'NIVEAU I PUB'!BB15</f>
        <v>425</v>
      </c>
      <c r="J16" s="66">
        <f>+'NIVEAU I PUB'!R15</f>
        <v>0</v>
      </c>
      <c r="K16" s="67">
        <f>+'NIVEAU I PUB'!BL15+'NIVEAU I PUB'!BM15</f>
        <v>0</v>
      </c>
      <c r="L16" s="65">
        <f>+'NIV II PUB'!J15</f>
        <v>6848</v>
      </c>
      <c r="M16" s="66">
        <f>+'NIV II PUB'!AP15</f>
        <v>310</v>
      </c>
      <c r="N16" s="66">
        <f>+'NIV II PUB'!AE15+'NIV II PUB'!AF15</f>
        <v>167</v>
      </c>
      <c r="O16" s="67">
        <f>+'NIV II PUB'!AG15</f>
        <v>32</v>
      </c>
      <c r="P16" s="120">
        <f>+'NIVEAU III PUB'!T15</f>
        <v>1169</v>
      </c>
      <c r="Q16" s="66">
        <f>+'NIVEAU III PUB'!BN15</f>
        <v>43</v>
      </c>
      <c r="R16" s="66">
        <f>+'NIVEAU III PUB'!BD15+'NIVEAU III PUB'!BE15</f>
        <v>22</v>
      </c>
      <c r="S16" s="121">
        <f>'NIVEAU III PUB'!BF15</f>
        <v>5</v>
      </c>
    </row>
    <row r="17" spans="1:22">
      <c r="A17" s="115" t="s">
        <v>166</v>
      </c>
      <c r="B17" s="65">
        <f>'PRESCO PUB'!L16</f>
        <v>2152</v>
      </c>
      <c r="C17" s="66">
        <f>'PRESCO PUB'!AC16</f>
        <v>98</v>
      </c>
      <c r="D17" s="66">
        <f>'PRESCO PUB'!X16</f>
        <v>73</v>
      </c>
      <c r="E17" s="67">
        <f>'PRESCO PUB'!AG16</f>
        <v>62</v>
      </c>
      <c r="F17" s="118">
        <f>'NIVEAU I PUB'!L16</f>
        <v>94518</v>
      </c>
      <c r="G17" s="66">
        <f>+'NIVEAU I PUB'!BJ16</f>
        <v>2355</v>
      </c>
      <c r="H17" s="66">
        <f>+'NIVEAU I PUB'!AY16+'NIVEAU I PUB'!BA16</f>
        <v>1679</v>
      </c>
      <c r="I17" s="66">
        <f>+'NIVEAU I PUB'!BB16</f>
        <v>638</v>
      </c>
      <c r="J17" s="66">
        <f>+'NIVEAU I PUB'!R16</f>
        <v>3274</v>
      </c>
      <c r="K17" s="67">
        <f>+'NIVEAU I PUB'!BL16+'NIVEAU I PUB'!BM16</f>
        <v>48</v>
      </c>
      <c r="L17" s="65">
        <f>+'NIV II PUB'!J16</f>
        <v>16174</v>
      </c>
      <c r="M17" s="66">
        <f>+'NIV II PUB'!AP16</f>
        <v>572</v>
      </c>
      <c r="N17" s="66">
        <f>+'NIV II PUB'!AE16+'NIV II PUB'!AF16</f>
        <v>266</v>
      </c>
      <c r="O17" s="67">
        <f>+'NIV II PUB'!AG16</f>
        <v>48</v>
      </c>
      <c r="P17" s="120">
        <f>+'NIVEAU III PUB'!T16</f>
        <v>4191</v>
      </c>
      <c r="Q17" s="66">
        <f>+'NIVEAU III PUB'!BN16</f>
        <v>176</v>
      </c>
      <c r="R17" s="66">
        <f>+'NIVEAU III PUB'!BD16+'NIVEAU III PUB'!BE16</f>
        <v>81</v>
      </c>
      <c r="S17" s="121">
        <f>'NIVEAU III PUB'!BF16</f>
        <v>9</v>
      </c>
    </row>
    <row r="18" spans="1:22">
      <c r="A18" s="115" t="s">
        <v>167</v>
      </c>
      <c r="B18" s="65">
        <f>'PRESCO PUB'!L17</f>
        <v>210</v>
      </c>
      <c r="C18" s="66">
        <f>'PRESCO PUB'!AC17</f>
        <v>9</v>
      </c>
      <c r="D18" s="66">
        <f>'PRESCO PUB'!X17</f>
        <v>9</v>
      </c>
      <c r="E18" s="67">
        <f>'PRESCO PUB'!AG17</f>
        <v>7</v>
      </c>
      <c r="F18" s="118">
        <f>'NIVEAU I PUB'!L17</f>
        <v>73507</v>
      </c>
      <c r="G18" s="66">
        <f>+'NIVEAU I PUB'!BJ17</f>
        <v>1871</v>
      </c>
      <c r="H18" s="66">
        <f>+'NIVEAU I PUB'!AY17+'NIVEAU I PUB'!BA17</f>
        <v>1465</v>
      </c>
      <c r="I18" s="66">
        <f>+'NIVEAU I PUB'!BB17</f>
        <v>508</v>
      </c>
      <c r="J18" s="66">
        <f>+'NIVEAU I PUB'!R17</f>
        <v>0</v>
      </c>
      <c r="K18" s="67">
        <f>+'NIVEAU I PUB'!BL17+'NIVEAU I PUB'!BM17</f>
        <v>0</v>
      </c>
      <c r="L18" s="65">
        <f>+'NIV II PUB'!J17</f>
        <v>13668</v>
      </c>
      <c r="M18" s="66">
        <f>+'NIV II PUB'!AP17</f>
        <v>452</v>
      </c>
      <c r="N18" s="66">
        <f>+'NIV II PUB'!AE17+'NIV II PUB'!AF17</f>
        <v>380</v>
      </c>
      <c r="O18" s="67">
        <f>+'NIV II PUB'!AG17</f>
        <v>49</v>
      </c>
      <c r="P18" s="120">
        <f>+'NIVEAU III PUB'!T17</f>
        <v>3567</v>
      </c>
      <c r="Q18" s="66">
        <f>+'NIVEAU III PUB'!BN17</f>
        <v>68</v>
      </c>
      <c r="R18" s="66">
        <f>+'NIVEAU III PUB'!BD17+'NIVEAU III PUB'!BE17</f>
        <v>75</v>
      </c>
      <c r="S18" s="121">
        <f>'NIVEAU III PUB'!BF17</f>
        <v>7</v>
      </c>
    </row>
    <row r="19" spans="1:22">
      <c r="A19" s="115" t="s">
        <v>168</v>
      </c>
      <c r="B19" s="65">
        <f>'PRESCO PUB'!L18</f>
        <v>3997</v>
      </c>
      <c r="C19" s="66">
        <f>'PRESCO PUB'!AC18</f>
        <v>124</v>
      </c>
      <c r="D19" s="66">
        <f>'PRESCO PUB'!X18</f>
        <v>125</v>
      </c>
      <c r="E19" s="67">
        <f>'PRESCO PUB'!AG18</f>
        <v>92</v>
      </c>
      <c r="F19" s="118">
        <f>'NIVEAU I PUB'!L18</f>
        <v>93526</v>
      </c>
      <c r="G19" s="66">
        <f>+'NIVEAU I PUB'!BJ18</f>
        <v>2593</v>
      </c>
      <c r="H19" s="66">
        <f>+'NIVEAU I PUB'!AY18+'NIVEAU I PUB'!BA18</f>
        <v>2091</v>
      </c>
      <c r="I19" s="66">
        <f>+'NIVEAU I PUB'!BB18</f>
        <v>672</v>
      </c>
      <c r="J19" s="66">
        <f>+'NIVEAU I PUB'!R18</f>
        <v>1860</v>
      </c>
      <c r="K19" s="67">
        <f>+'NIVEAU I PUB'!BL18+'NIVEAU I PUB'!BM18</f>
        <v>55</v>
      </c>
      <c r="L19" s="65">
        <f>+'NIV II PUB'!J18</f>
        <v>22374</v>
      </c>
      <c r="M19" s="66">
        <f>+'NIV II PUB'!AP18</f>
        <v>705</v>
      </c>
      <c r="N19" s="66">
        <f>+'NIV II PUB'!AE18+'NIV II PUB'!AF18</f>
        <v>387</v>
      </c>
      <c r="O19" s="67">
        <f>+'NIV II PUB'!AG18</f>
        <v>70</v>
      </c>
      <c r="P19" s="120">
        <f>+'NIVEAU III PUB'!T18</f>
        <v>6940</v>
      </c>
      <c r="Q19" s="66">
        <f>+'NIVEAU III PUB'!BN18</f>
        <v>224</v>
      </c>
      <c r="R19" s="66">
        <f>+'NIVEAU III PUB'!BD18+'NIVEAU III PUB'!BE18</f>
        <v>110</v>
      </c>
      <c r="S19" s="121">
        <f>'NIVEAU III PUB'!BF18</f>
        <v>12</v>
      </c>
    </row>
    <row r="20" spans="1:22">
      <c r="A20" s="115" t="s">
        <v>169</v>
      </c>
      <c r="B20" s="65">
        <f>'PRESCO PUB'!L19</f>
        <v>1880</v>
      </c>
      <c r="C20" s="66">
        <f>'PRESCO PUB'!AC19</f>
        <v>65</v>
      </c>
      <c r="D20" s="66">
        <f>'PRESCO PUB'!X19</f>
        <v>57</v>
      </c>
      <c r="E20" s="67">
        <f>'PRESCO PUB'!AG19</f>
        <v>55</v>
      </c>
      <c r="F20" s="118">
        <f>'NIVEAU I PUB'!L19</f>
        <v>209101</v>
      </c>
      <c r="G20" s="66">
        <f>+'NIVEAU I PUB'!BJ19</f>
        <v>5513</v>
      </c>
      <c r="H20" s="66">
        <f>+'NIVEAU I PUB'!AY19+'NIVEAU I PUB'!BA19</f>
        <v>4417</v>
      </c>
      <c r="I20" s="66">
        <f>+'NIVEAU I PUB'!BB19</f>
        <v>1062</v>
      </c>
      <c r="J20" s="66">
        <f>+'NIVEAU I PUB'!R19</f>
        <v>7043</v>
      </c>
      <c r="K20" s="67">
        <f>+'NIVEAU I PUB'!BL19+'NIVEAU I PUB'!BM19</f>
        <v>155</v>
      </c>
      <c r="L20" s="65">
        <f>+'NIV II PUB'!J19</f>
        <v>43938</v>
      </c>
      <c r="M20" s="66">
        <f>+'NIV II PUB'!AP19</f>
        <v>1749</v>
      </c>
      <c r="N20" s="66">
        <f>+'NIV II PUB'!AE19+'NIV II PUB'!AF19</f>
        <v>940</v>
      </c>
      <c r="O20" s="67">
        <f>+'NIV II PUB'!AG19</f>
        <v>135</v>
      </c>
      <c r="P20" s="120">
        <f>+'NIVEAU III PUB'!T19</f>
        <v>11409</v>
      </c>
      <c r="Q20" s="66">
        <f>+'NIVEAU III PUB'!BN19</f>
        <v>458</v>
      </c>
      <c r="R20" s="66">
        <f>+'NIVEAU III PUB'!BD19+'NIVEAU III PUB'!BE19</f>
        <v>210</v>
      </c>
      <c r="S20" s="121">
        <f>'NIVEAU III PUB'!BF19</f>
        <v>31</v>
      </c>
    </row>
    <row r="21" spans="1:22">
      <c r="A21" s="115" t="s">
        <v>170</v>
      </c>
      <c r="B21" s="65">
        <f>'PRESCO PUB'!L20</f>
        <v>145</v>
      </c>
      <c r="C21" s="66">
        <f>'PRESCO PUB'!AC20</f>
        <v>5</v>
      </c>
      <c r="D21" s="66">
        <f>'PRESCO PUB'!X20</f>
        <v>3</v>
      </c>
      <c r="E21" s="67">
        <f>'PRESCO PUB'!AG20</f>
        <v>3</v>
      </c>
      <c r="F21" s="118">
        <f>'NIVEAU I PUB'!L20</f>
        <v>50303</v>
      </c>
      <c r="G21" s="66">
        <f>+'NIVEAU I PUB'!BJ20</f>
        <v>1231</v>
      </c>
      <c r="H21" s="66">
        <f>+'NIVEAU I PUB'!AY20+'NIVEAU I PUB'!BA20</f>
        <v>1079</v>
      </c>
      <c r="I21" s="66">
        <f>+'NIVEAU I PUB'!BB20</f>
        <v>508</v>
      </c>
      <c r="J21" s="66">
        <f>+'NIVEAU I PUB'!R20</f>
        <v>0</v>
      </c>
      <c r="K21" s="67">
        <f>+'NIVEAU I PUB'!BL20+'NIVEAU I PUB'!BM20</f>
        <v>0</v>
      </c>
      <c r="L21" s="65">
        <f>+'NIV II PUB'!J20</f>
        <v>5219</v>
      </c>
      <c r="M21" s="66">
        <f>+'NIV II PUB'!AP20</f>
        <v>186</v>
      </c>
      <c r="N21" s="66">
        <f>+'NIV II PUB'!AE20+'NIV II PUB'!AF20</f>
        <v>106</v>
      </c>
      <c r="O21" s="67">
        <f>+'NIV II PUB'!AG20</f>
        <v>22</v>
      </c>
      <c r="P21" s="120">
        <f>+'NIVEAU III PUB'!T20</f>
        <v>1363</v>
      </c>
      <c r="Q21" s="66">
        <f>+'NIVEAU III PUB'!BN20</f>
        <v>65</v>
      </c>
      <c r="R21" s="66">
        <f>+'NIVEAU III PUB'!BD20+'NIVEAU III PUB'!BE20</f>
        <v>30</v>
      </c>
      <c r="S21" s="121">
        <f>'NIVEAU III PUB'!BF20</f>
        <v>5</v>
      </c>
    </row>
    <row r="22" spans="1:22">
      <c r="A22" s="115" t="s">
        <v>171</v>
      </c>
      <c r="B22" s="65">
        <f>'PRESCO PUB'!L21</f>
        <v>954</v>
      </c>
      <c r="C22" s="66">
        <f>'PRESCO PUB'!AC21</f>
        <v>36</v>
      </c>
      <c r="D22" s="66">
        <f>'PRESCO PUB'!X21</f>
        <v>33</v>
      </c>
      <c r="E22" s="67">
        <f>'PRESCO PUB'!AG21</f>
        <v>33</v>
      </c>
      <c r="F22" s="118">
        <f>'NIVEAU I PUB'!L21</f>
        <v>108684</v>
      </c>
      <c r="G22" s="66">
        <f>+'NIVEAU I PUB'!BJ21</f>
        <v>2669</v>
      </c>
      <c r="H22" s="66">
        <f>+'NIVEAU I PUB'!AY21+'NIVEAU I PUB'!BA21</f>
        <v>2246</v>
      </c>
      <c r="I22" s="66">
        <f>+'NIVEAU I PUB'!BB21</f>
        <v>602</v>
      </c>
      <c r="J22" s="66">
        <f>+'NIVEAU I PUB'!R21</f>
        <v>0</v>
      </c>
      <c r="K22" s="67">
        <f>+'NIVEAU I PUB'!BL21+'NIVEAU I PUB'!BM21</f>
        <v>0</v>
      </c>
      <c r="L22" s="65">
        <f>+'NIV II PUB'!J21</f>
        <v>23045</v>
      </c>
      <c r="M22" s="66">
        <f>+'NIV II PUB'!AP21</f>
        <v>925</v>
      </c>
      <c r="N22" s="66">
        <f>+'NIV II PUB'!AE21+'NIV II PUB'!AF21</f>
        <v>466</v>
      </c>
      <c r="O22" s="67">
        <f>+'NIV II PUB'!AG21</f>
        <v>77</v>
      </c>
      <c r="P22" s="120">
        <f>+'NIVEAU III PUB'!T21</f>
        <v>4239</v>
      </c>
      <c r="Q22" s="66">
        <f>+'NIVEAU III PUB'!BN21</f>
        <v>143</v>
      </c>
      <c r="R22" s="66">
        <f>+'NIVEAU III PUB'!BD21+'NIVEAU III PUB'!BE21</f>
        <v>98</v>
      </c>
      <c r="S22" s="121">
        <f>'NIVEAU III PUB'!BF21</f>
        <v>11</v>
      </c>
    </row>
    <row r="23" spans="1:22">
      <c r="A23" s="115" t="s">
        <v>172</v>
      </c>
      <c r="B23" s="65">
        <f>'PRESCO PUB'!L22</f>
        <v>2020</v>
      </c>
      <c r="C23" s="66">
        <f>'PRESCO PUB'!AC22</f>
        <v>67</v>
      </c>
      <c r="D23" s="66">
        <f>'PRESCO PUB'!X22</f>
        <v>57</v>
      </c>
      <c r="E23" s="67">
        <f>'PRESCO PUB'!AG22</f>
        <v>61</v>
      </c>
      <c r="F23" s="118">
        <f>'NIVEAU I PUB'!L22</f>
        <v>39745</v>
      </c>
      <c r="G23" s="66">
        <f>+'NIVEAU I PUB'!BJ22</f>
        <v>858</v>
      </c>
      <c r="H23" s="66">
        <f>+'NIVEAU I PUB'!AY22+'NIVEAU I PUB'!BA22</f>
        <v>466</v>
      </c>
      <c r="I23" s="66">
        <f>+'NIVEAU I PUB'!BB22</f>
        <v>352</v>
      </c>
      <c r="J23" s="66">
        <f>+'NIVEAU I PUB'!R22</f>
        <v>0</v>
      </c>
      <c r="K23" s="67">
        <f>+'NIVEAU I PUB'!BL22+'NIVEAU I PUB'!BM22</f>
        <v>0</v>
      </c>
      <c r="L23" s="65">
        <f>+'NIV II PUB'!J22</f>
        <v>3978</v>
      </c>
      <c r="M23" s="66">
        <f>+'NIV II PUB'!AP22</f>
        <v>132</v>
      </c>
      <c r="N23" s="66">
        <f>+'NIV II PUB'!AE22+'NIV II PUB'!AF22</f>
        <v>85</v>
      </c>
      <c r="O23" s="67">
        <f>+'NIV II PUB'!AG22</f>
        <v>13</v>
      </c>
      <c r="P23" s="120">
        <f>+'NIVEAU III PUB'!T22</f>
        <v>916</v>
      </c>
      <c r="Q23" s="66">
        <f>+'NIVEAU III PUB'!BN22</f>
        <v>26</v>
      </c>
      <c r="R23" s="66">
        <f>+'NIVEAU III PUB'!BD22+'NIVEAU III PUB'!BE22</f>
        <v>17</v>
      </c>
      <c r="S23" s="121">
        <f>'NIVEAU III PUB'!BF22</f>
        <v>4</v>
      </c>
    </row>
    <row r="24" spans="1:22">
      <c r="A24" s="115" t="s">
        <v>173</v>
      </c>
      <c r="B24" s="65">
        <f>'PRESCO PUB'!L23</f>
        <v>1775</v>
      </c>
      <c r="C24" s="66">
        <f>'PRESCO PUB'!AC23</f>
        <v>50</v>
      </c>
      <c r="D24" s="66">
        <f>'PRESCO PUB'!X23</f>
        <v>40</v>
      </c>
      <c r="E24" s="67">
        <f>'PRESCO PUB'!AG23</f>
        <v>22</v>
      </c>
      <c r="F24" s="118">
        <f>'NIVEAU I PUB'!L23</f>
        <v>78916</v>
      </c>
      <c r="G24" s="66">
        <f>+'NIVEAU I PUB'!BJ23</f>
        <v>1840</v>
      </c>
      <c r="H24" s="66">
        <f>+'NIVEAU I PUB'!AY23+'NIVEAU I PUB'!BA23</f>
        <v>1363</v>
      </c>
      <c r="I24" s="66">
        <f>+'NIVEAU I PUB'!BB23</f>
        <v>575</v>
      </c>
      <c r="J24" s="66">
        <f>+'NIVEAU I PUB'!R23</f>
        <v>0</v>
      </c>
      <c r="K24" s="67">
        <f>+'NIVEAU I PUB'!BL23+'NIVEAU I PUB'!BM23</f>
        <v>0</v>
      </c>
      <c r="L24" s="65">
        <f>+'NIV II PUB'!J23</f>
        <v>11630</v>
      </c>
      <c r="M24" s="66">
        <f>+'NIV II PUB'!AP23</f>
        <v>452</v>
      </c>
      <c r="N24" s="66">
        <f>+'NIV II PUB'!AE23+'NIV II PUB'!AF23</f>
        <v>225</v>
      </c>
      <c r="O24" s="67">
        <f>+'NIV II PUB'!AG23</f>
        <v>35</v>
      </c>
      <c r="P24" s="120">
        <f>+'NIVEAU III PUB'!T23</f>
        <v>2896</v>
      </c>
      <c r="Q24" s="66">
        <f>+'NIVEAU III PUB'!BN23</f>
        <v>93</v>
      </c>
      <c r="R24" s="66">
        <f>+'NIVEAU III PUB'!BD23+'NIVEAU III PUB'!BE23</f>
        <v>53</v>
      </c>
      <c r="S24" s="121">
        <f>'NIVEAU III PUB'!BF23</f>
        <v>8</v>
      </c>
    </row>
    <row r="25" spans="1:22">
      <c r="A25" s="115" t="s">
        <v>174</v>
      </c>
      <c r="B25" s="65">
        <f>'PRESCO PUB'!L24</f>
        <v>200</v>
      </c>
      <c r="C25" s="66">
        <f>'PRESCO PUB'!AC24</f>
        <v>8</v>
      </c>
      <c r="D25" s="66">
        <f>'PRESCO PUB'!X24</f>
        <v>8</v>
      </c>
      <c r="E25" s="67">
        <f>'PRESCO PUB'!AG24</f>
        <v>2</v>
      </c>
      <c r="F25" s="118">
        <f>'NIVEAU I PUB'!L24</f>
        <v>233217</v>
      </c>
      <c r="G25" s="66">
        <f>+'NIVEAU I PUB'!BJ24</f>
        <v>4764</v>
      </c>
      <c r="H25" s="66">
        <f>+'NIVEAU I PUB'!AY24+'NIVEAU I PUB'!BA24</f>
        <v>4423</v>
      </c>
      <c r="I25" s="66">
        <f>+'NIVEAU I PUB'!BB24</f>
        <v>1206</v>
      </c>
      <c r="J25" s="66">
        <f>+'NIVEAU I PUB'!R24</f>
        <v>10590</v>
      </c>
      <c r="K25" s="67">
        <f>+'NIVEAU I PUB'!BL24+'NIVEAU I PUB'!BM24</f>
        <v>207</v>
      </c>
      <c r="L25" s="65">
        <f>+'NIV II PUB'!J24</f>
        <v>39354</v>
      </c>
      <c r="M25" s="66">
        <f>+'NIV II PUB'!AP24</f>
        <v>1130</v>
      </c>
      <c r="N25" s="66">
        <f>+'NIV II PUB'!AE24+'NIV II PUB'!AF24</f>
        <v>626</v>
      </c>
      <c r="O25" s="67">
        <f>+'NIV II PUB'!AG24</f>
        <v>101</v>
      </c>
      <c r="P25" s="120">
        <f>+'NIVEAU III PUB'!T24</f>
        <v>7583</v>
      </c>
      <c r="Q25" s="66">
        <f>+'NIVEAU III PUB'!BN24</f>
        <v>234</v>
      </c>
      <c r="R25" s="66">
        <f>+'NIVEAU III PUB'!BD24+'NIVEAU III PUB'!BE24</f>
        <v>103</v>
      </c>
      <c r="S25" s="121">
        <f>'NIVEAU III PUB'!BF24</f>
        <v>12</v>
      </c>
    </row>
    <row r="26" spans="1:22">
      <c r="A26" s="115" t="s">
        <v>175</v>
      </c>
      <c r="B26" s="65">
        <f>'PRESCO PUB'!L25</f>
        <v>4919</v>
      </c>
      <c r="C26" s="66">
        <f>'PRESCO PUB'!AC25</f>
        <v>183</v>
      </c>
      <c r="D26" s="66">
        <f>'PRESCO PUB'!X25</f>
        <v>169</v>
      </c>
      <c r="E26" s="67">
        <f>'PRESCO PUB'!AG25</f>
        <v>161</v>
      </c>
      <c r="F26" s="118">
        <f>'NIVEAU I PUB'!L25</f>
        <v>283310</v>
      </c>
      <c r="G26" s="66">
        <f>+'NIVEAU I PUB'!BJ25</f>
        <v>7148</v>
      </c>
      <c r="H26" s="66">
        <f>+'NIVEAU I PUB'!AY25+'NIVEAU I PUB'!BA25</f>
        <v>5805</v>
      </c>
      <c r="I26" s="66">
        <f>+'NIVEAU I PUB'!BB25</f>
        <v>2021</v>
      </c>
      <c r="J26" s="66">
        <f>+'NIVEAU I PUB'!R25</f>
        <v>3097</v>
      </c>
      <c r="K26" s="67">
        <f>+'NIVEAU I PUB'!BL25+'NIVEAU I PUB'!BM25</f>
        <v>70</v>
      </c>
      <c r="L26" s="65">
        <f>+'NIV II PUB'!J25</f>
        <v>46091</v>
      </c>
      <c r="M26" s="66">
        <f>+'NIV II PUB'!AP25</f>
        <v>1523</v>
      </c>
      <c r="N26" s="66">
        <f>+'NIV II PUB'!AE25+'NIV II PUB'!AF25</f>
        <v>939</v>
      </c>
      <c r="O26" s="67">
        <f>+'NIV II PUB'!AG25</f>
        <v>149</v>
      </c>
      <c r="P26" s="120">
        <f>+'NIVEAU III PUB'!T25</f>
        <v>12201</v>
      </c>
      <c r="Q26" s="66">
        <f>+'NIVEAU III PUB'!BN25</f>
        <v>322</v>
      </c>
      <c r="R26" s="66">
        <f>+'NIVEAU III PUB'!BD25+'NIVEAU III PUB'!BE25</f>
        <v>203</v>
      </c>
      <c r="S26" s="121">
        <f>'NIVEAU III PUB'!BF25</f>
        <v>25</v>
      </c>
    </row>
    <row r="27" spans="1:22">
      <c r="A27" s="115" t="s">
        <v>176</v>
      </c>
      <c r="B27" s="65">
        <f>'PRESCO PUB'!L26</f>
        <v>3766</v>
      </c>
      <c r="C27" s="66">
        <f>'PRESCO PUB'!AC26</f>
        <v>183</v>
      </c>
      <c r="D27" s="66">
        <f>'PRESCO PUB'!X26</f>
        <v>196</v>
      </c>
      <c r="E27" s="67">
        <f>'PRESCO PUB'!AG26</f>
        <v>165</v>
      </c>
      <c r="F27" s="118">
        <f>'NIVEAU I PUB'!L26</f>
        <v>241110</v>
      </c>
      <c r="G27" s="66">
        <f>+'NIVEAU I PUB'!BJ26</f>
        <v>5838</v>
      </c>
      <c r="H27" s="66">
        <f>+'NIVEAU I PUB'!AY26+'NIVEAU I PUB'!BA26</f>
        <v>4812</v>
      </c>
      <c r="I27" s="66">
        <f>+'NIVEAU I PUB'!BB26</f>
        <v>1242</v>
      </c>
      <c r="J27" s="66">
        <f>+'NIVEAU I PUB'!R26</f>
        <v>0</v>
      </c>
      <c r="K27" s="67">
        <f>+'NIVEAU I PUB'!BL26+'NIVEAU I PUB'!BM26</f>
        <v>0</v>
      </c>
      <c r="L27" s="65">
        <f>+'NIV II PUB'!J26</f>
        <v>49363</v>
      </c>
      <c r="M27" s="66">
        <f>+'NIV II PUB'!AP26</f>
        <v>1926</v>
      </c>
      <c r="N27" s="66">
        <f>+'NIV II PUB'!AE26+'NIV II PUB'!AF26</f>
        <v>982</v>
      </c>
      <c r="O27" s="67">
        <f>+'NIV II PUB'!AG26</f>
        <v>160</v>
      </c>
      <c r="P27" s="120">
        <f>+'NIVEAU III PUB'!T26</f>
        <v>9572</v>
      </c>
      <c r="Q27" s="66">
        <f>+'NIVEAU III PUB'!BN26</f>
        <v>351</v>
      </c>
      <c r="R27" s="66">
        <f>+'NIVEAU III PUB'!BD26+'NIVEAU III PUB'!BE26</f>
        <v>134</v>
      </c>
      <c r="S27" s="121">
        <f>'NIVEAU III PUB'!BF26</f>
        <v>16</v>
      </c>
    </row>
    <row r="28" spans="1:22" ht="15" thickBot="1">
      <c r="A28" s="116" t="s">
        <v>177</v>
      </c>
      <c r="B28" s="109">
        <f>'PRESCO PUB'!L27</f>
        <v>4424</v>
      </c>
      <c r="C28" s="110">
        <f>'PRESCO PUB'!AC27</f>
        <v>134</v>
      </c>
      <c r="D28" s="110">
        <f>'PRESCO PUB'!X27</f>
        <v>117</v>
      </c>
      <c r="E28" s="111">
        <f>'PRESCO PUB'!AG27</f>
        <v>113</v>
      </c>
      <c r="F28" s="119">
        <f>'NIVEAU I PUB'!L27</f>
        <v>330223</v>
      </c>
      <c r="G28" s="110">
        <f>+'NIVEAU I PUB'!BJ27</f>
        <v>7501</v>
      </c>
      <c r="H28" s="110">
        <f>+'NIVEAU I PUB'!AY27+'NIVEAU I PUB'!BA27</f>
        <v>6570</v>
      </c>
      <c r="I28" s="110">
        <f>+'NIVEAU I PUB'!BB27</f>
        <v>2223</v>
      </c>
      <c r="J28" s="66">
        <f>+'NIVEAU I PUB'!R27</f>
        <v>3177</v>
      </c>
      <c r="K28" s="67">
        <f>+'NIVEAU I PUB'!BL27+'NIVEAU I PUB'!BM27</f>
        <v>58</v>
      </c>
      <c r="L28" s="109">
        <f>+'NIV II PUB'!J27</f>
        <v>38098</v>
      </c>
      <c r="M28" s="110">
        <f>+'NIV II PUB'!AP27</f>
        <v>1352</v>
      </c>
      <c r="N28" s="110">
        <f>+'NIV II PUB'!AE27+'NIV II PUB'!AF27</f>
        <v>848</v>
      </c>
      <c r="O28" s="111">
        <f>+'NIV II PUB'!AG27</f>
        <v>159</v>
      </c>
      <c r="P28" s="122">
        <f>+'NIVEAU III PUB'!T27</f>
        <v>7851</v>
      </c>
      <c r="Q28" s="110">
        <f>+'NIVEAU III PUB'!BN27</f>
        <v>188</v>
      </c>
      <c r="R28" s="110">
        <f>+'NIVEAU III PUB'!BD27+'NIVEAU III PUB'!BE27</f>
        <v>127</v>
      </c>
      <c r="S28" s="123">
        <f>'NIVEAU III PUB'!BF27</f>
        <v>21</v>
      </c>
    </row>
    <row r="29" spans="1:22" ht="15" thickBot="1">
      <c r="A29" s="114" t="s">
        <v>9</v>
      </c>
      <c r="B29" s="113">
        <f t="shared" ref="B29:R29" si="0">SUM(B7:B28)</f>
        <v>67138</v>
      </c>
      <c r="C29" s="113">
        <f t="shared" si="0"/>
        <v>2403</v>
      </c>
      <c r="D29" s="113">
        <f t="shared" si="0"/>
        <v>2209</v>
      </c>
      <c r="E29" s="113">
        <f t="shared" si="0"/>
        <v>1807</v>
      </c>
      <c r="F29" s="113">
        <f t="shared" si="0"/>
        <v>3627380</v>
      </c>
      <c r="G29" s="113">
        <f t="shared" si="0"/>
        <v>88563</v>
      </c>
      <c r="H29" s="113">
        <f t="shared" si="0"/>
        <v>71972</v>
      </c>
      <c r="I29" s="113">
        <f t="shared" si="0"/>
        <v>22803</v>
      </c>
      <c r="J29" s="113">
        <f t="shared" si="0"/>
        <v>56612</v>
      </c>
      <c r="K29" s="113">
        <f t="shared" si="0"/>
        <v>1122</v>
      </c>
      <c r="L29" s="113">
        <f t="shared" si="0"/>
        <v>645404</v>
      </c>
      <c r="M29" s="113">
        <f t="shared" si="0"/>
        <v>22921</v>
      </c>
      <c r="N29" s="113">
        <f t="shared" si="0"/>
        <v>12653</v>
      </c>
      <c r="O29" s="113">
        <f t="shared" si="0"/>
        <v>2058</v>
      </c>
      <c r="P29" s="113">
        <f t="shared" si="0"/>
        <v>148070</v>
      </c>
      <c r="Q29" s="113">
        <f t="shared" si="0"/>
        <v>5406</v>
      </c>
      <c r="R29" s="113">
        <f t="shared" si="0"/>
        <v>2617</v>
      </c>
      <c r="S29" s="113">
        <f>SUM(S7:S28)</f>
        <v>327</v>
      </c>
      <c r="U29" s="93"/>
      <c r="V29" s="93"/>
    </row>
    <row r="30" spans="1:22">
      <c r="A30" s="457" t="s">
        <v>365</v>
      </c>
      <c r="B30" s="457"/>
      <c r="C30" s="457"/>
      <c r="D30" s="457"/>
      <c r="E30" s="457"/>
      <c r="F30" s="457"/>
      <c r="G30" s="457"/>
      <c r="H30" s="457"/>
      <c r="I30" s="457"/>
      <c r="J30" s="457"/>
      <c r="K30" s="457"/>
      <c r="L30" s="457"/>
      <c r="M30" s="457"/>
      <c r="N30" s="457"/>
      <c r="O30" s="457"/>
      <c r="P30" s="457"/>
      <c r="Q30" s="457"/>
      <c r="R30" s="457"/>
      <c r="S30" s="457"/>
    </row>
    <row r="31" spans="1:22" ht="15" thickBot="1">
      <c r="A31" s="438" t="s">
        <v>22</v>
      </c>
      <c r="B31" s="438"/>
      <c r="C31" s="438"/>
      <c r="D31" s="438"/>
      <c r="E31" s="438"/>
      <c r="F31" s="438"/>
      <c r="G31" s="438"/>
      <c r="H31" s="438"/>
      <c r="I31" s="438"/>
      <c r="J31" s="438"/>
      <c r="K31" s="438"/>
      <c r="L31" s="438"/>
      <c r="M31" s="438"/>
      <c r="N31" s="438"/>
      <c r="O31" s="438"/>
      <c r="P31" s="438"/>
      <c r="Q31" s="438"/>
      <c r="R31" s="438"/>
      <c r="S31" s="438"/>
    </row>
    <row r="32" spans="1:22">
      <c r="A32" s="439" t="s">
        <v>152</v>
      </c>
      <c r="B32" s="441" t="s">
        <v>355</v>
      </c>
      <c r="C32" s="442"/>
      <c r="D32" s="442"/>
      <c r="E32" s="443"/>
      <c r="F32" s="458" t="s">
        <v>356</v>
      </c>
      <c r="G32" s="447"/>
      <c r="H32" s="447"/>
      <c r="I32" s="447"/>
      <c r="J32" s="447"/>
      <c r="K32" s="448"/>
      <c r="L32" s="441" t="s">
        <v>357</v>
      </c>
      <c r="M32" s="449"/>
      <c r="N32" s="449"/>
      <c r="O32" s="450"/>
      <c r="P32" s="459" t="s">
        <v>358</v>
      </c>
      <c r="Q32" s="449"/>
      <c r="R32" s="449"/>
      <c r="S32" s="450"/>
    </row>
    <row r="33" spans="1:19" ht="23.25" customHeight="1">
      <c r="A33" s="440"/>
      <c r="B33" s="444"/>
      <c r="C33" s="445"/>
      <c r="D33" s="445"/>
      <c r="E33" s="446"/>
      <c r="F33" s="451" t="s">
        <v>359</v>
      </c>
      <c r="G33" s="452"/>
      <c r="H33" s="452"/>
      <c r="I33" s="452"/>
      <c r="J33" s="455" t="s">
        <v>360</v>
      </c>
      <c r="K33" s="456"/>
      <c r="L33" s="451"/>
      <c r="M33" s="452"/>
      <c r="N33" s="452"/>
      <c r="O33" s="453"/>
      <c r="P33" s="454"/>
      <c r="Q33" s="452"/>
      <c r="R33" s="452"/>
      <c r="S33" s="453"/>
    </row>
    <row r="34" spans="1:19" ht="28.8">
      <c r="A34" s="440"/>
      <c r="B34" s="68" t="s">
        <v>361</v>
      </c>
      <c r="C34" s="62" t="s">
        <v>339</v>
      </c>
      <c r="D34" s="62" t="s">
        <v>362</v>
      </c>
      <c r="E34" s="63" t="s">
        <v>363</v>
      </c>
      <c r="F34" s="61" t="s">
        <v>361</v>
      </c>
      <c r="G34" s="62" t="s">
        <v>339</v>
      </c>
      <c r="H34" s="62" t="s">
        <v>362</v>
      </c>
      <c r="I34" s="62" t="s">
        <v>364</v>
      </c>
      <c r="J34" s="62" t="s">
        <v>361</v>
      </c>
      <c r="K34" s="63" t="s">
        <v>339</v>
      </c>
      <c r="L34" s="64" t="s">
        <v>361</v>
      </c>
      <c r="M34" s="62" t="s">
        <v>339</v>
      </c>
      <c r="N34" s="62" t="s">
        <v>362</v>
      </c>
      <c r="O34" s="63" t="s">
        <v>364</v>
      </c>
      <c r="P34" s="117" t="s">
        <v>361</v>
      </c>
      <c r="Q34" s="62" t="s">
        <v>339</v>
      </c>
      <c r="R34" s="62" t="s">
        <v>362</v>
      </c>
      <c r="S34" s="63" t="s">
        <v>364</v>
      </c>
    </row>
    <row r="35" spans="1:19">
      <c r="A35" s="115" t="s">
        <v>156</v>
      </c>
      <c r="B35" s="65">
        <f>'PRESCO PV'!H6</f>
        <v>9122</v>
      </c>
      <c r="C35" s="66">
        <f>'PRESCO PV'!U6</f>
        <v>456</v>
      </c>
      <c r="D35" s="66">
        <f>'PRESCO PV'!T6</f>
        <v>424</v>
      </c>
      <c r="E35" s="67">
        <f>'PRESCO PV'!AA6</f>
        <v>193</v>
      </c>
      <c r="F35" s="65">
        <f>+'NIVEAU I PV'!L6</f>
        <v>30629</v>
      </c>
      <c r="G35" s="66">
        <f>+'NIVEAU I PV'!AW6</f>
        <v>976</v>
      </c>
      <c r="H35" s="66">
        <f>+'NIVEAU I PV'!AR6</f>
        <v>896</v>
      </c>
      <c r="I35" s="66">
        <f>+'NIVEAU I PV'!AT6</f>
        <v>226</v>
      </c>
      <c r="J35" s="66">
        <v>0</v>
      </c>
      <c r="K35" s="67">
        <v>0</v>
      </c>
      <c r="L35" s="65">
        <f>'NIVEAU II PV'!N6</f>
        <v>15013</v>
      </c>
      <c r="M35" s="66">
        <f>'NIVEAU II PV'!AT6</f>
        <v>642</v>
      </c>
      <c r="N35" s="66">
        <f>'NIVEAU II PV'!AO6</f>
        <v>413</v>
      </c>
      <c r="O35" s="67">
        <f>'NIVEAU II PV'!AQ6</f>
        <v>92</v>
      </c>
      <c r="P35" s="118">
        <f>'NIVEAU III PV'!T6</f>
        <v>6951</v>
      </c>
      <c r="Q35" s="66">
        <f>'NIVEAU III PV'!BI6</f>
        <v>224</v>
      </c>
      <c r="R35" s="66">
        <f>'NIVEAU III PV'!BD6</f>
        <v>146</v>
      </c>
      <c r="S35" s="67">
        <f>'NIVEAU III PV'!BF6</f>
        <v>24</v>
      </c>
    </row>
    <row r="36" spans="1:19">
      <c r="A36" s="115" t="s">
        <v>157</v>
      </c>
      <c r="B36" s="65">
        <f>'PRESCO PV'!H7</f>
        <v>2762</v>
      </c>
      <c r="C36" s="66">
        <f>'PRESCO PV'!U7</f>
        <v>104</v>
      </c>
      <c r="D36" s="66">
        <f>'PRESCO PV'!T7</f>
        <v>96</v>
      </c>
      <c r="E36" s="67">
        <f>'PRESCO PV'!AA7</f>
        <v>46</v>
      </c>
      <c r="F36" s="65">
        <f>+'NIVEAU I PV'!L7</f>
        <v>24787</v>
      </c>
      <c r="G36" s="66">
        <f>+'NIVEAU I PV'!AW7</f>
        <v>610</v>
      </c>
      <c r="H36" s="66">
        <f>+'NIVEAU I PV'!AR7</f>
        <v>514</v>
      </c>
      <c r="I36" s="66">
        <f>+'NIVEAU I PV'!AT7</f>
        <v>204</v>
      </c>
      <c r="J36" s="66">
        <v>0</v>
      </c>
      <c r="K36" s="67">
        <v>0</v>
      </c>
      <c r="L36" s="65">
        <f>'NIVEAU II PV'!N7</f>
        <v>8879</v>
      </c>
      <c r="M36" s="66">
        <f>'NIVEAU II PV'!AT7</f>
        <v>346</v>
      </c>
      <c r="N36" s="66">
        <f>'NIVEAU II PV'!AO7</f>
        <v>187</v>
      </c>
      <c r="O36" s="67">
        <f>'NIVEAU II PV'!AQ7</f>
        <v>52</v>
      </c>
      <c r="P36" s="118">
        <f>'NIVEAU III PV'!T7</f>
        <v>3604</v>
      </c>
      <c r="Q36" s="66">
        <f>'NIVEAU III PV'!BI7</f>
        <v>148</v>
      </c>
      <c r="R36" s="66">
        <f>'NIVEAU III PV'!BD7</f>
        <v>64</v>
      </c>
      <c r="S36" s="67">
        <f>'NIVEAU III PV'!BF7</f>
        <v>16</v>
      </c>
    </row>
    <row r="37" spans="1:19">
      <c r="A37" s="115" t="s">
        <v>158</v>
      </c>
      <c r="B37" s="65">
        <f>'PRESCO PV'!H8</f>
        <v>72939</v>
      </c>
      <c r="C37" s="66">
        <f>'PRESCO PV'!U8</f>
        <v>4812</v>
      </c>
      <c r="D37" s="66">
        <f>'PRESCO PV'!T8</f>
        <v>3484</v>
      </c>
      <c r="E37" s="67">
        <f>'PRESCO PV'!AA8</f>
        <v>1351</v>
      </c>
      <c r="F37" s="65">
        <f>+'NIVEAU I PV'!L8</f>
        <v>231707</v>
      </c>
      <c r="G37" s="66">
        <f>+'NIVEAU I PV'!AW8</f>
        <v>7986</v>
      </c>
      <c r="H37" s="66">
        <f>+'NIVEAU I PV'!AR8</f>
        <v>8338</v>
      </c>
      <c r="I37" s="66">
        <f>+'NIVEAU I PV'!AT8</f>
        <v>1877</v>
      </c>
      <c r="J37" s="66">
        <v>0</v>
      </c>
      <c r="K37" s="67">
        <v>0</v>
      </c>
      <c r="L37" s="65">
        <f>'NIVEAU II PV'!N8</f>
        <v>137496</v>
      </c>
      <c r="M37" s="66">
        <f>'NIVEAU II PV'!AT8</f>
        <v>7718</v>
      </c>
      <c r="N37" s="66">
        <f>'NIVEAU II PV'!AO8</f>
        <v>4351</v>
      </c>
      <c r="O37" s="67">
        <f>'NIVEAU II PV'!AQ8</f>
        <v>1038</v>
      </c>
      <c r="P37" s="118">
        <f>'NIVEAU III PV'!T8</f>
        <v>53426</v>
      </c>
      <c r="Q37" s="66">
        <f>'NIVEAU III PV'!BI8</f>
        <v>3739</v>
      </c>
      <c r="R37" s="66">
        <f>'NIVEAU III PV'!BD8</f>
        <v>1729</v>
      </c>
      <c r="S37" s="67">
        <f>'NIVEAU III PV'!BF8</f>
        <v>397</v>
      </c>
    </row>
    <row r="38" spans="1:19">
      <c r="A38" s="115" t="s">
        <v>159</v>
      </c>
      <c r="B38" s="65">
        <f>'PRESCO PV'!H9</f>
        <v>5699</v>
      </c>
      <c r="C38" s="66">
        <f>'PRESCO PV'!U9</f>
        <v>249</v>
      </c>
      <c r="D38" s="66">
        <f>'PRESCO PV'!T9</f>
        <v>173</v>
      </c>
      <c r="E38" s="67">
        <f>'PRESCO PV'!AA9</f>
        <v>58</v>
      </c>
      <c r="F38" s="65">
        <f>+'NIVEAU I PV'!L9</f>
        <v>18230</v>
      </c>
      <c r="G38" s="66">
        <f>+'NIVEAU I PV'!AW9</f>
        <v>425</v>
      </c>
      <c r="H38" s="66">
        <f>+'NIVEAU I PV'!AR9</f>
        <v>424</v>
      </c>
      <c r="I38" s="66">
        <f>+'NIVEAU I PV'!AT9</f>
        <v>93</v>
      </c>
      <c r="J38" s="66">
        <v>0</v>
      </c>
      <c r="K38" s="67">
        <v>0</v>
      </c>
      <c r="L38" s="65">
        <f>'NIVEAU II PV'!N9</f>
        <v>19296</v>
      </c>
      <c r="M38" s="66">
        <f>'NIVEAU II PV'!AT9</f>
        <v>695</v>
      </c>
      <c r="N38" s="66">
        <f>'NIVEAU II PV'!AO9</f>
        <v>369</v>
      </c>
      <c r="O38" s="67">
        <f>'NIVEAU II PV'!AQ9</f>
        <v>94</v>
      </c>
      <c r="P38" s="118">
        <f>'NIVEAU III PV'!T9</f>
        <v>7203</v>
      </c>
      <c r="Q38" s="66">
        <f>'NIVEAU III PV'!BI9</f>
        <v>295</v>
      </c>
      <c r="R38" s="66">
        <f>'NIVEAU III PV'!BD9</f>
        <v>129</v>
      </c>
      <c r="S38" s="67">
        <f>'NIVEAU III PV'!BF9</f>
        <v>29</v>
      </c>
    </row>
    <row r="39" spans="1:19">
      <c r="A39" s="115" t="s">
        <v>160</v>
      </c>
      <c r="B39" s="65">
        <f>'PRESCO PV'!H10</f>
        <v>841</v>
      </c>
      <c r="C39" s="66">
        <f>'PRESCO PV'!U10</f>
        <v>25</v>
      </c>
      <c r="D39" s="66">
        <f>'PRESCO PV'!T10</f>
        <v>26</v>
      </c>
      <c r="E39" s="67">
        <f>'PRESCO PV'!AA10</f>
        <v>9</v>
      </c>
      <c r="F39" s="65">
        <f>+'NIVEAU I PV'!L10</f>
        <v>11168</v>
      </c>
      <c r="G39" s="66">
        <f>+'NIVEAU I PV'!AW10</f>
        <v>189</v>
      </c>
      <c r="H39" s="66">
        <f>+'NIVEAU I PV'!AR10</f>
        <v>197</v>
      </c>
      <c r="I39" s="66">
        <f>+'NIVEAU I PV'!AT10</f>
        <v>93</v>
      </c>
      <c r="J39" s="66">
        <v>0</v>
      </c>
      <c r="K39" s="67">
        <v>0</v>
      </c>
      <c r="L39" s="65">
        <f>'NIVEAU II PV'!N10</f>
        <v>1890</v>
      </c>
      <c r="M39" s="66">
        <f>'NIVEAU II PV'!AT10</f>
        <v>57</v>
      </c>
      <c r="N39" s="66">
        <f>'NIVEAU II PV'!AO10</f>
        <v>51</v>
      </c>
      <c r="O39" s="67">
        <f>'NIVEAU II PV'!AQ10</f>
        <v>10</v>
      </c>
      <c r="P39" s="118">
        <f>'NIVEAU III PV'!T10</f>
        <v>339</v>
      </c>
      <c r="Q39" s="66">
        <f>'NIVEAU III PV'!BI10</f>
        <v>16</v>
      </c>
      <c r="R39" s="66">
        <f>'NIVEAU III PV'!BD10</f>
        <v>9</v>
      </c>
      <c r="S39" s="67">
        <f>'NIVEAU III PV'!BF10</f>
        <v>3</v>
      </c>
    </row>
    <row r="40" spans="1:19">
      <c r="A40" s="115" t="s">
        <v>161</v>
      </c>
      <c r="B40" s="65">
        <f>'PRESCO PV'!H11</f>
        <v>3056</v>
      </c>
      <c r="C40" s="66">
        <f>'PRESCO PV'!U11</f>
        <v>105</v>
      </c>
      <c r="D40" s="66">
        <f>'PRESCO PV'!T11</f>
        <v>117</v>
      </c>
      <c r="E40" s="67">
        <f>'PRESCO PV'!AA11</f>
        <v>37</v>
      </c>
      <c r="F40" s="65">
        <f>+'NIVEAU I PV'!L11</f>
        <v>11962</v>
      </c>
      <c r="G40" s="66">
        <f>+'NIVEAU I PV'!AW11</f>
        <v>303</v>
      </c>
      <c r="H40" s="66">
        <f>+'NIVEAU I PV'!AR11</f>
        <v>304</v>
      </c>
      <c r="I40" s="66">
        <f>+'NIVEAU I PV'!AT11</f>
        <v>80</v>
      </c>
      <c r="J40" s="66">
        <v>0</v>
      </c>
      <c r="K40" s="67">
        <v>0</v>
      </c>
      <c r="L40" s="65">
        <f>'NIVEAU II PV'!N11</f>
        <v>4682</v>
      </c>
      <c r="M40" s="66">
        <f>'NIVEAU II PV'!AT11</f>
        <v>160</v>
      </c>
      <c r="N40" s="66">
        <f>'NIVEAU II PV'!AO11</f>
        <v>106</v>
      </c>
      <c r="O40" s="67">
        <f>'NIVEAU II PV'!AQ11</f>
        <v>20</v>
      </c>
      <c r="P40" s="118">
        <f>'NIVEAU III PV'!T11</f>
        <v>1741</v>
      </c>
      <c r="Q40" s="66">
        <f>'NIVEAU III PV'!BI11</f>
        <v>69</v>
      </c>
      <c r="R40" s="66">
        <f>'NIVEAU III PV'!BD11</f>
        <v>42</v>
      </c>
      <c r="S40" s="67">
        <f>'NIVEAU III PV'!BF11</f>
        <v>7</v>
      </c>
    </row>
    <row r="41" spans="1:19">
      <c r="A41" s="115" t="s">
        <v>162</v>
      </c>
      <c r="B41" s="65">
        <f>'PRESCO PV'!H12</f>
        <v>11349</v>
      </c>
      <c r="C41" s="66">
        <f>'PRESCO PV'!U12</f>
        <v>381</v>
      </c>
      <c r="D41" s="66">
        <f>'PRESCO PV'!T12</f>
        <v>475</v>
      </c>
      <c r="E41" s="67">
        <f>'PRESCO PV'!AA12</f>
        <v>113</v>
      </c>
      <c r="F41" s="65">
        <f>+'NIVEAU I PV'!L12</f>
        <v>38854</v>
      </c>
      <c r="G41" s="66">
        <f>+'NIVEAU I PV'!AW12</f>
        <v>927</v>
      </c>
      <c r="H41" s="66">
        <f>+'NIVEAU I PV'!AR12</f>
        <v>1062</v>
      </c>
      <c r="I41" s="66">
        <f>+'NIVEAU I PV'!AT12</f>
        <v>277</v>
      </c>
      <c r="J41" s="66">
        <v>0</v>
      </c>
      <c r="K41" s="67">
        <v>0</v>
      </c>
      <c r="L41" s="65">
        <f>'NIVEAU II PV'!N12</f>
        <v>11282</v>
      </c>
      <c r="M41" s="66">
        <f>'NIVEAU II PV'!AT12</f>
        <v>503</v>
      </c>
      <c r="N41" s="66">
        <f>'NIVEAU II PV'!AO12</f>
        <v>271</v>
      </c>
      <c r="O41" s="67">
        <f>'NIVEAU II PV'!AQ12</f>
        <v>68</v>
      </c>
      <c r="P41" s="118">
        <f>'NIVEAU III PV'!T12</f>
        <v>4676</v>
      </c>
      <c r="Q41" s="66">
        <f>'NIVEAU III PV'!BI12</f>
        <v>231</v>
      </c>
      <c r="R41" s="66">
        <f>'NIVEAU III PV'!BD12</f>
        <v>122</v>
      </c>
      <c r="S41" s="67">
        <f>'NIVEAU III PV'!BF12</f>
        <v>25</v>
      </c>
    </row>
    <row r="42" spans="1:19">
      <c r="A42" s="115" t="s">
        <v>163</v>
      </c>
      <c r="B42" s="65">
        <f>'PRESCO PV'!H13</f>
        <v>2044</v>
      </c>
      <c r="C42" s="66">
        <f>'PRESCO PV'!U13</f>
        <v>75</v>
      </c>
      <c r="D42" s="66">
        <f>'PRESCO PV'!T13</f>
        <v>103</v>
      </c>
      <c r="E42" s="67">
        <f>'PRESCO PV'!AA13</f>
        <v>26</v>
      </c>
      <c r="F42" s="65">
        <f>+'NIVEAU I PV'!L13</f>
        <v>5351</v>
      </c>
      <c r="G42" s="66">
        <f>+'NIVEAU I PV'!AW13</f>
        <v>149</v>
      </c>
      <c r="H42" s="66">
        <f>+'NIVEAU I PV'!AR13</f>
        <v>153</v>
      </c>
      <c r="I42" s="66">
        <f>+'NIVEAU I PV'!AT13</f>
        <v>26</v>
      </c>
      <c r="J42" s="66">
        <v>0</v>
      </c>
      <c r="K42" s="67">
        <v>0</v>
      </c>
      <c r="L42" s="65">
        <f>'NIVEAU II PV'!N13</f>
        <v>3240</v>
      </c>
      <c r="M42" s="66">
        <f>'NIVEAU II PV'!AT13</f>
        <v>100</v>
      </c>
      <c r="N42" s="66">
        <f>'NIVEAU II PV'!AO13</f>
        <v>63</v>
      </c>
      <c r="O42" s="67">
        <f>'NIVEAU II PV'!AQ13</f>
        <v>11</v>
      </c>
      <c r="P42" s="118">
        <f>'NIVEAU III PV'!T13</f>
        <v>1528</v>
      </c>
      <c r="Q42" s="66">
        <f>'NIVEAU III PV'!BI13</f>
        <v>29</v>
      </c>
      <c r="R42" s="66">
        <f>'NIVEAU III PV'!BD13</f>
        <v>24</v>
      </c>
      <c r="S42" s="67">
        <f>'NIVEAU III PV'!BF13</f>
        <v>4</v>
      </c>
    </row>
    <row r="43" spans="1:19">
      <c r="A43" s="115" t="s">
        <v>164</v>
      </c>
      <c r="B43" s="65">
        <f>'PRESCO PV'!H14</f>
        <v>12786</v>
      </c>
      <c r="C43" s="66">
        <f>'PRESCO PV'!U14</f>
        <v>681</v>
      </c>
      <c r="D43" s="66">
        <f>'PRESCO PV'!T14</f>
        <v>993</v>
      </c>
      <c r="E43" s="67">
        <f>'PRESCO PV'!AA14</f>
        <v>152</v>
      </c>
      <c r="F43" s="65">
        <f>+'NIVEAU I PV'!L14</f>
        <v>27723</v>
      </c>
      <c r="G43" s="66">
        <f>+'NIVEAU I PV'!AW14</f>
        <v>833</v>
      </c>
      <c r="H43" s="66">
        <f>+'NIVEAU I PV'!AR14</f>
        <v>832</v>
      </c>
      <c r="I43" s="66">
        <f>+'NIVEAU I PV'!AT14</f>
        <v>159</v>
      </c>
      <c r="J43" s="66">
        <v>0</v>
      </c>
      <c r="K43" s="67">
        <v>0</v>
      </c>
      <c r="L43" s="65">
        <f>'NIVEAU II PV'!N14</f>
        <v>15968</v>
      </c>
      <c r="M43" s="66">
        <f>'NIVEAU II PV'!AT14</f>
        <v>729</v>
      </c>
      <c r="N43" s="66">
        <f>'NIVEAU II PV'!AO14</f>
        <v>365</v>
      </c>
      <c r="O43" s="67">
        <f>'NIVEAU II PV'!AQ14</f>
        <v>72</v>
      </c>
      <c r="P43" s="118">
        <f>'NIVEAU III PV'!T14</f>
        <v>5096</v>
      </c>
      <c r="Q43" s="66">
        <f>'NIVEAU III PV'!BI14</f>
        <v>247</v>
      </c>
      <c r="R43" s="66">
        <f>'NIVEAU III PV'!BD14</f>
        <v>109</v>
      </c>
      <c r="S43" s="67">
        <f>'NIVEAU III PV'!BF14</f>
        <v>19</v>
      </c>
    </row>
    <row r="44" spans="1:19">
      <c r="A44" s="115" t="s">
        <v>165</v>
      </c>
      <c r="B44" s="65">
        <f>'PRESCO PV'!H15</f>
        <v>952</v>
      </c>
      <c r="C44" s="66">
        <f>'PRESCO PV'!U15</f>
        <v>49</v>
      </c>
      <c r="D44" s="66">
        <f>'PRESCO PV'!T15</f>
        <v>83</v>
      </c>
      <c r="E44" s="67">
        <f>'PRESCO PV'!AA15</f>
        <v>23</v>
      </c>
      <c r="F44" s="65">
        <f>+'NIVEAU I PV'!L15</f>
        <v>5522</v>
      </c>
      <c r="G44" s="66">
        <f>+'NIVEAU I PV'!AW15</f>
        <v>132</v>
      </c>
      <c r="H44" s="66">
        <f>+'NIVEAU I PV'!AR15</f>
        <v>122</v>
      </c>
      <c r="I44" s="66">
        <f>+'NIVEAU I PV'!AT15</f>
        <v>27</v>
      </c>
      <c r="J44" s="66">
        <v>0</v>
      </c>
      <c r="K44" s="67">
        <v>0</v>
      </c>
      <c r="L44" s="65">
        <f>'NIVEAU II PV'!N15</f>
        <v>3045</v>
      </c>
      <c r="M44" s="66">
        <f>'NIVEAU II PV'!AT15</f>
        <v>107</v>
      </c>
      <c r="N44" s="66">
        <f>'NIVEAU II PV'!AO15</f>
        <v>64</v>
      </c>
      <c r="O44" s="67">
        <f>'NIVEAU II PV'!AQ15</f>
        <v>18</v>
      </c>
      <c r="P44" s="118">
        <f>'NIVEAU III PV'!T15</f>
        <v>355</v>
      </c>
      <c r="Q44" s="66">
        <f>'NIVEAU III PV'!BI15</f>
        <v>21</v>
      </c>
      <c r="R44" s="66">
        <f>'NIVEAU III PV'!BD15</f>
        <v>7</v>
      </c>
      <c r="S44" s="67">
        <f>'NIVEAU III PV'!BF15</f>
        <v>3</v>
      </c>
    </row>
    <row r="45" spans="1:19">
      <c r="A45" s="115" t="s">
        <v>166</v>
      </c>
      <c r="B45" s="65">
        <f>'PRESCO PV'!H16</f>
        <v>9139</v>
      </c>
      <c r="C45" s="66">
        <f>'PRESCO PV'!U16</f>
        <v>397</v>
      </c>
      <c r="D45" s="66">
        <f>'PRESCO PV'!T16</f>
        <v>529</v>
      </c>
      <c r="E45" s="67">
        <f>'PRESCO PV'!AA16</f>
        <v>154</v>
      </c>
      <c r="F45" s="65">
        <f>+'NIVEAU I PV'!L16</f>
        <v>30557</v>
      </c>
      <c r="G45" s="66">
        <f>+'NIVEAU I PV'!AW16</f>
        <v>892</v>
      </c>
      <c r="H45" s="66">
        <f>+'NIVEAU I PV'!AR16</f>
        <v>890</v>
      </c>
      <c r="I45" s="66">
        <f>+'NIVEAU I PV'!AT16</f>
        <v>186</v>
      </c>
      <c r="J45" s="66">
        <v>0</v>
      </c>
      <c r="K45" s="67">
        <v>0</v>
      </c>
      <c r="L45" s="65">
        <f>'NIVEAU II PV'!N16</f>
        <v>18726</v>
      </c>
      <c r="M45" s="66">
        <f>'NIVEAU II PV'!AT16</f>
        <v>782</v>
      </c>
      <c r="N45" s="66">
        <f>'NIVEAU II PV'!AO16</f>
        <v>473</v>
      </c>
      <c r="O45" s="67">
        <f>'NIVEAU II PV'!AQ16</f>
        <v>118</v>
      </c>
      <c r="P45" s="118">
        <f>'NIVEAU III PV'!T16</f>
        <v>5210</v>
      </c>
      <c r="Q45" s="66">
        <f>'NIVEAU III PV'!BI16</f>
        <v>304</v>
      </c>
      <c r="R45" s="66">
        <f>'NIVEAU III PV'!BD16</f>
        <v>150</v>
      </c>
      <c r="S45" s="67">
        <f>'NIVEAU III PV'!BF16</f>
        <v>35</v>
      </c>
    </row>
    <row r="46" spans="1:19">
      <c r="A46" s="115" t="s">
        <v>167</v>
      </c>
      <c r="B46" s="65">
        <f>'PRESCO PV'!H17</f>
        <v>2808</v>
      </c>
      <c r="C46" s="66">
        <f>'PRESCO PV'!U17</f>
        <v>112</v>
      </c>
      <c r="D46" s="66">
        <f>'PRESCO PV'!T17</f>
        <v>146</v>
      </c>
      <c r="E46" s="67">
        <f>'PRESCO PV'!AA17</f>
        <v>48</v>
      </c>
      <c r="F46" s="65">
        <f>+'NIVEAU I PV'!L17</f>
        <v>32920</v>
      </c>
      <c r="G46" s="66">
        <f>+'NIVEAU I PV'!AW17</f>
        <v>826</v>
      </c>
      <c r="H46" s="66">
        <f>+'NIVEAU I PV'!AR17</f>
        <v>786</v>
      </c>
      <c r="I46" s="66">
        <f>+'NIVEAU I PV'!AT17</f>
        <v>269</v>
      </c>
      <c r="J46" s="66">
        <v>0</v>
      </c>
      <c r="K46" s="67">
        <v>0</v>
      </c>
      <c r="L46" s="65">
        <f>'NIVEAU II PV'!N17</f>
        <v>10119</v>
      </c>
      <c r="M46" s="66">
        <f>'NIVEAU II PV'!AT17</f>
        <v>234</v>
      </c>
      <c r="N46" s="66">
        <f>'NIVEAU II PV'!AO17</f>
        <v>245</v>
      </c>
      <c r="O46" s="67">
        <f>'NIVEAU II PV'!AQ17</f>
        <v>59</v>
      </c>
      <c r="P46" s="118">
        <f>'NIVEAU III PV'!T17</f>
        <v>2130</v>
      </c>
      <c r="Q46" s="66">
        <f>'NIVEAU III PV'!BI17</f>
        <v>46</v>
      </c>
      <c r="R46" s="66">
        <f>'NIVEAU III PV'!BD17</f>
        <v>42</v>
      </c>
      <c r="S46" s="67">
        <f>'NIVEAU III PV'!BF17</f>
        <v>10</v>
      </c>
    </row>
    <row r="47" spans="1:19">
      <c r="A47" s="115" t="s">
        <v>168</v>
      </c>
      <c r="B47" s="65">
        <f>'PRESCO PV'!H18</f>
        <v>10973</v>
      </c>
      <c r="C47" s="66">
        <f>'PRESCO PV'!U18</f>
        <v>466</v>
      </c>
      <c r="D47" s="66">
        <f>'PRESCO PV'!T18</f>
        <v>608</v>
      </c>
      <c r="E47" s="67">
        <f>'PRESCO PV'!AA18</f>
        <v>197</v>
      </c>
      <c r="F47" s="65">
        <f>+'NIVEAU I PV'!L18</f>
        <v>42229</v>
      </c>
      <c r="G47" s="66">
        <f>+'NIVEAU I PV'!AW18</f>
        <v>1132</v>
      </c>
      <c r="H47" s="66">
        <f>+'NIVEAU I PV'!AR18</f>
        <v>1165</v>
      </c>
      <c r="I47" s="66">
        <f>+'NIVEAU I PV'!AT18</f>
        <v>247</v>
      </c>
      <c r="J47" s="66">
        <v>0</v>
      </c>
      <c r="K47" s="67">
        <v>0</v>
      </c>
      <c r="L47" s="65">
        <f>'NIVEAU II PV'!N18</f>
        <v>23990</v>
      </c>
      <c r="M47" s="66">
        <f>'NIVEAU II PV'!AT18</f>
        <v>804</v>
      </c>
      <c r="N47" s="66">
        <f>'NIVEAU II PV'!AO18</f>
        <v>562</v>
      </c>
      <c r="O47" s="67">
        <f>'NIVEAU II PV'!AQ18</f>
        <v>129</v>
      </c>
      <c r="P47" s="118">
        <f>'NIVEAU III PV'!T18</f>
        <v>6473</v>
      </c>
      <c r="Q47" s="66">
        <f>'NIVEAU III PV'!BI18</f>
        <v>281</v>
      </c>
      <c r="R47" s="66">
        <f>'NIVEAU III PV'!BD18</f>
        <v>143</v>
      </c>
      <c r="S47" s="67">
        <f>'NIVEAU III PV'!BF18</f>
        <v>31</v>
      </c>
    </row>
    <row r="48" spans="1:19">
      <c r="A48" s="115" t="s">
        <v>169</v>
      </c>
      <c r="B48" s="65">
        <f>'PRESCO PV'!H19</f>
        <v>8411</v>
      </c>
      <c r="C48" s="66">
        <f>'PRESCO PV'!U19</f>
        <v>346</v>
      </c>
      <c r="D48" s="66">
        <f>'PRESCO PV'!T19</f>
        <v>426</v>
      </c>
      <c r="E48" s="67">
        <f>'PRESCO PV'!AA19</f>
        <v>131</v>
      </c>
      <c r="F48" s="65">
        <f>+'NIVEAU I PV'!L19</f>
        <v>65150</v>
      </c>
      <c r="G48" s="66">
        <f>+'NIVEAU I PV'!AW19</f>
        <v>1605</v>
      </c>
      <c r="H48" s="66">
        <f>+'NIVEAU I PV'!AR19</f>
        <v>1541</v>
      </c>
      <c r="I48" s="66">
        <f>+'NIVEAU I PV'!AT19</f>
        <v>503</v>
      </c>
      <c r="J48" s="66">
        <v>0</v>
      </c>
      <c r="K48" s="67">
        <v>0</v>
      </c>
      <c r="L48" s="65">
        <f>'NIVEAU II PV'!N19</f>
        <v>18499</v>
      </c>
      <c r="M48" s="66">
        <f>'NIVEAU II PV'!AT19</f>
        <v>840</v>
      </c>
      <c r="N48" s="66">
        <f>'NIVEAU II PV'!AO19</f>
        <v>491</v>
      </c>
      <c r="O48" s="67">
        <f>'NIVEAU II PV'!AQ19</f>
        <v>106</v>
      </c>
      <c r="P48" s="118">
        <f>'NIVEAU III PV'!T19</f>
        <v>8897</v>
      </c>
      <c r="Q48" s="66">
        <f>'NIVEAU III PV'!BI19</f>
        <v>418</v>
      </c>
      <c r="R48" s="66">
        <f>'NIVEAU III PV'!BD19</f>
        <v>237</v>
      </c>
      <c r="S48" s="67">
        <f>'NIVEAU III PV'!BF19</f>
        <v>45</v>
      </c>
    </row>
    <row r="49" spans="1:19">
      <c r="A49" s="115" t="s">
        <v>170</v>
      </c>
      <c r="B49" s="65">
        <f>'PRESCO PV'!H20</f>
        <v>3609</v>
      </c>
      <c r="C49" s="66">
        <f>'PRESCO PV'!U20</f>
        <v>102</v>
      </c>
      <c r="D49" s="66">
        <f>'PRESCO PV'!T20</f>
        <v>132</v>
      </c>
      <c r="E49" s="67">
        <f>'PRESCO PV'!AA20</f>
        <v>36</v>
      </c>
      <c r="F49" s="65">
        <f>+'NIVEAU I PV'!L20</f>
        <v>10193</v>
      </c>
      <c r="G49" s="66">
        <f>+'NIVEAU I PV'!AW20</f>
        <v>259</v>
      </c>
      <c r="H49" s="66">
        <f>+'NIVEAU I PV'!AR20</f>
        <v>255</v>
      </c>
      <c r="I49" s="66">
        <f>+'NIVEAU I PV'!AT20</f>
        <v>65</v>
      </c>
      <c r="J49" s="66">
        <v>0</v>
      </c>
      <c r="K49" s="67">
        <v>0</v>
      </c>
      <c r="L49" s="65">
        <f>'NIVEAU II PV'!N20</f>
        <v>3453</v>
      </c>
      <c r="M49" s="66">
        <f>'NIVEAU II PV'!AT20</f>
        <v>143</v>
      </c>
      <c r="N49" s="66">
        <f>'NIVEAU II PV'!AO20</f>
        <v>91</v>
      </c>
      <c r="O49" s="67">
        <f>'NIVEAU II PV'!AQ20</f>
        <v>24</v>
      </c>
      <c r="P49" s="118">
        <f>'NIVEAU III PV'!T20</f>
        <v>850</v>
      </c>
      <c r="Q49" s="66">
        <f>'NIVEAU III PV'!BI20</f>
        <v>57</v>
      </c>
      <c r="R49" s="66">
        <f>'NIVEAU III PV'!BD20</f>
        <v>16</v>
      </c>
      <c r="S49" s="67">
        <f>'NIVEAU III PV'!BF20</f>
        <v>6</v>
      </c>
    </row>
    <row r="50" spans="1:19">
      <c r="A50" s="115" t="s">
        <v>171</v>
      </c>
      <c r="B50" s="65">
        <f>'PRESCO PV'!H21</f>
        <v>3735</v>
      </c>
      <c r="C50" s="66">
        <f>'PRESCO PV'!U21</f>
        <v>179</v>
      </c>
      <c r="D50" s="66">
        <f>'PRESCO PV'!T21</f>
        <v>232</v>
      </c>
      <c r="E50" s="67">
        <f>'PRESCO PV'!AA21</f>
        <v>85</v>
      </c>
      <c r="F50" s="65">
        <f>+'NIVEAU I PV'!L21</f>
        <v>53400</v>
      </c>
      <c r="G50" s="66">
        <f>+'NIVEAU I PV'!AW21</f>
        <v>1346</v>
      </c>
      <c r="H50" s="66">
        <f>+'NIVEAU I PV'!AR21</f>
        <v>1414</v>
      </c>
      <c r="I50" s="66">
        <f>+'NIVEAU I PV'!AT21</f>
        <v>489</v>
      </c>
      <c r="J50" s="66">
        <v>0</v>
      </c>
      <c r="K50" s="67">
        <v>0</v>
      </c>
      <c r="L50" s="65">
        <f>'NIVEAU II PV'!N21</f>
        <v>15237</v>
      </c>
      <c r="M50" s="66">
        <f>'NIVEAU II PV'!AT21</f>
        <v>431</v>
      </c>
      <c r="N50" s="66">
        <f>'NIVEAU II PV'!AO21</f>
        <v>393</v>
      </c>
      <c r="O50" s="67">
        <f>'NIVEAU II PV'!AQ21</f>
        <v>112</v>
      </c>
      <c r="P50" s="118">
        <f>'NIVEAU III PV'!T21</f>
        <v>5568</v>
      </c>
      <c r="Q50" s="66">
        <f>'NIVEAU III PV'!BI21</f>
        <v>213</v>
      </c>
      <c r="R50" s="66">
        <f>'NIVEAU III PV'!BD21</f>
        <v>149</v>
      </c>
      <c r="S50" s="67">
        <f>'NIVEAU III PV'!BF21</f>
        <v>34</v>
      </c>
    </row>
    <row r="51" spans="1:19">
      <c r="A51" s="115" t="s">
        <v>172</v>
      </c>
      <c r="B51" s="65">
        <f>'PRESCO PV'!H22</f>
        <v>764</v>
      </c>
      <c r="C51" s="66">
        <f>'PRESCO PV'!U22</f>
        <v>20</v>
      </c>
      <c r="D51" s="66">
        <f>'PRESCO PV'!T22</f>
        <v>19</v>
      </c>
      <c r="E51" s="67">
        <f>'PRESCO PV'!AA22</f>
        <v>9</v>
      </c>
      <c r="F51" s="65">
        <f>+'NIVEAU I PV'!L22</f>
        <v>3208</v>
      </c>
      <c r="G51" s="66">
        <f>+'NIVEAU I PV'!AW22</f>
        <v>90</v>
      </c>
      <c r="H51" s="66">
        <f>+'NIVEAU I PV'!AR22</f>
        <v>79</v>
      </c>
      <c r="I51" s="66">
        <f>+'NIVEAU I PV'!AT22</f>
        <v>21</v>
      </c>
      <c r="J51" s="66">
        <v>0</v>
      </c>
      <c r="K51" s="67">
        <v>0</v>
      </c>
      <c r="L51" s="65">
        <f>'NIVEAU II PV'!N22</f>
        <v>1079</v>
      </c>
      <c r="M51" s="66">
        <f>'NIVEAU II PV'!AT22</f>
        <v>53</v>
      </c>
      <c r="N51" s="66">
        <f>'NIVEAU II PV'!AO22</f>
        <v>29</v>
      </c>
      <c r="O51" s="67">
        <f>'NIVEAU II PV'!AQ22</f>
        <v>6</v>
      </c>
      <c r="P51" s="118">
        <f>'NIVEAU III PV'!T22</f>
        <v>240</v>
      </c>
      <c r="Q51" s="66">
        <f>'NIVEAU III PV'!BI22</f>
        <v>25</v>
      </c>
      <c r="R51" s="66">
        <f>'NIVEAU III PV'!BD22</f>
        <v>7</v>
      </c>
      <c r="S51" s="67">
        <f>'NIVEAU III PV'!BF22</f>
        <v>2</v>
      </c>
    </row>
    <row r="52" spans="1:19">
      <c r="A52" s="115" t="s">
        <v>173</v>
      </c>
      <c r="B52" s="65">
        <f>'PRESCO PV'!H23</f>
        <v>4384</v>
      </c>
      <c r="C52" s="66">
        <f>'PRESCO PV'!U23</f>
        <v>157</v>
      </c>
      <c r="D52" s="66">
        <f>'PRESCO PV'!T23</f>
        <v>195</v>
      </c>
      <c r="E52" s="67">
        <f>'PRESCO PV'!AA23</f>
        <v>57</v>
      </c>
      <c r="F52" s="65">
        <f>+'NIVEAU I PV'!L23</f>
        <v>14319</v>
      </c>
      <c r="G52" s="66">
        <f>+'NIVEAU I PV'!AW23</f>
        <v>279</v>
      </c>
      <c r="H52" s="66">
        <f>+'NIVEAU I PV'!AR23</f>
        <v>409</v>
      </c>
      <c r="I52" s="66">
        <f>+'NIVEAU I PV'!AT23</f>
        <v>95</v>
      </c>
      <c r="J52" s="66">
        <v>0</v>
      </c>
      <c r="K52" s="67">
        <v>0</v>
      </c>
      <c r="L52" s="65">
        <f>'NIVEAU II PV'!N23</f>
        <v>6280</v>
      </c>
      <c r="M52" s="66">
        <f>'NIVEAU II PV'!AT23</f>
        <v>245</v>
      </c>
      <c r="N52" s="66">
        <f>'NIVEAU II PV'!AO23</f>
        <v>163</v>
      </c>
      <c r="O52" s="67">
        <f>'NIVEAU II PV'!AQ23</f>
        <v>39</v>
      </c>
      <c r="P52" s="118">
        <f>'NIVEAU III PV'!T23</f>
        <v>2252</v>
      </c>
      <c r="Q52" s="66">
        <f>'NIVEAU III PV'!BI23</f>
        <v>82</v>
      </c>
      <c r="R52" s="66">
        <f>'NIVEAU III PV'!BD23</f>
        <v>55</v>
      </c>
      <c r="S52" s="67">
        <f>'NIVEAU III PV'!BF23</f>
        <v>13</v>
      </c>
    </row>
    <row r="53" spans="1:19">
      <c r="A53" s="115" t="s">
        <v>174</v>
      </c>
      <c r="B53" s="65">
        <f>'PRESCO PV'!H24</f>
        <v>9654</v>
      </c>
      <c r="C53" s="66">
        <f>'PRESCO PV'!U24</f>
        <v>412</v>
      </c>
      <c r="D53" s="66">
        <f>'PRESCO PV'!T24</f>
        <v>570</v>
      </c>
      <c r="E53" s="67">
        <f>'PRESCO PV'!AA24</f>
        <v>147</v>
      </c>
      <c r="F53" s="65">
        <f>+'NIVEAU I PV'!L24</f>
        <v>43202</v>
      </c>
      <c r="G53" s="66">
        <f>+'NIVEAU I PV'!AW24</f>
        <v>1101</v>
      </c>
      <c r="H53" s="66">
        <f>+'NIVEAU I PV'!AR24</f>
        <v>1082</v>
      </c>
      <c r="I53" s="66">
        <f>+'NIVEAU I PV'!AT24</f>
        <v>319</v>
      </c>
      <c r="J53" s="66">
        <v>0</v>
      </c>
      <c r="K53" s="67">
        <v>0</v>
      </c>
      <c r="L53" s="65">
        <f>'NIVEAU II PV'!N24</f>
        <v>27461</v>
      </c>
      <c r="M53" s="66">
        <f>'NIVEAU II PV'!AT24</f>
        <v>818</v>
      </c>
      <c r="N53" s="66">
        <f>'NIVEAU II PV'!AO24</f>
        <v>551</v>
      </c>
      <c r="O53" s="67">
        <f>'NIVEAU II PV'!AQ24</f>
        <v>197</v>
      </c>
      <c r="P53" s="118">
        <f>'NIVEAU III PV'!T24</f>
        <v>9292</v>
      </c>
      <c r="Q53" s="66">
        <f>'NIVEAU III PV'!BI24</f>
        <v>244</v>
      </c>
      <c r="R53" s="66">
        <f>'NIVEAU III PV'!BD24</f>
        <v>146</v>
      </c>
      <c r="S53" s="67">
        <f>'NIVEAU III PV'!BF24</f>
        <v>31</v>
      </c>
    </row>
    <row r="54" spans="1:19">
      <c r="A54" s="115" t="s">
        <v>175</v>
      </c>
      <c r="B54" s="65">
        <f>'PRESCO PV'!H25</f>
        <v>5440</v>
      </c>
      <c r="C54" s="66">
        <f>'PRESCO PV'!U25</f>
        <v>230</v>
      </c>
      <c r="D54" s="66">
        <f>'PRESCO PV'!T25</f>
        <v>312</v>
      </c>
      <c r="E54" s="67">
        <f>'PRESCO PV'!AA25</f>
        <v>118</v>
      </c>
      <c r="F54" s="65">
        <f>+'NIVEAU I PV'!L25</f>
        <v>27402</v>
      </c>
      <c r="G54" s="66">
        <f>+'NIVEAU I PV'!AW25</f>
        <v>671</v>
      </c>
      <c r="H54" s="66">
        <f>+'NIVEAU I PV'!AR25</f>
        <v>628</v>
      </c>
      <c r="I54" s="66">
        <f>+'NIVEAU I PV'!AT25</f>
        <v>157</v>
      </c>
      <c r="J54" s="66">
        <v>0</v>
      </c>
      <c r="K54" s="67">
        <v>0</v>
      </c>
      <c r="L54" s="65">
        <f>'NIVEAU II PV'!N25</f>
        <v>28296</v>
      </c>
      <c r="M54" s="66">
        <f>'NIVEAU II PV'!AT25</f>
        <v>745</v>
      </c>
      <c r="N54" s="66">
        <f>'NIVEAU II PV'!AO25</f>
        <v>538</v>
      </c>
      <c r="O54" s="67">
        <f>'NIVEAU II PV'!AQ25</f>
        <v>137</v>
      </c>
      <c r="P54" s="118">
        <f>'NIVEAU III PV'!T25</f>
        <v>7074</v>
      </c>
      <c r="Q54" s="66">
        <f>'NIVEAU III PV'!BI25</f>
        <v>177</v>
      </c>
      <c r="R54" s="66">
        <f>'NIVEAU III PV'!BD25</f>
        <v>115</v>
      </c>
      <c r="S54" s="67">
        <f>'NIVEAU III PV'!BF25</f>
        <v>23</v>
      </c>
    </row>
    <row r="55" spans="1:19">
      <c r="A55" s="115" t="s">
        <v>176</v>
      </c>
      <c r="B55" s="65">
        <f>'PRESCO PV'!H26</f>
        <v>9417</v>
      </c>
      <c r="C55" s="66">
        <f>'PRESCO PV'!U26</f>
        <v>498</v>
      </c>
      <c r="D55" s="66">
        <f>'PRESCO PV'!T26</f>
        <v>694</v>
      </c>
      <c r="E55" s="67">
        <f>'PRESCO PV'!AA26</f>
        <v>203</v>
      </c>
      <c r="F55" s="65">
        <f>+'NIVEAU I PV'!L26</f>
        <v>109055</v>
      </c>
      <c r="G55" s="66">
        <f>+'NIVEAU I PV'!AW26</f>
        <v>2883</v>
      </c>
      <c r="H55" s="66">
        <f>+'NIVEAU I PV'!AR26</f>
        <v>2955</v>
      </c>
      <c r="I55" s="66">
        <f>+'NIVEAU I PV'!AT26</f>
        <v>984</v>
      </c>
      <c r="J55" s="66">
        <v>0</v>
      </c>
      <c r="K55" s="67">
        <v>0</v>
      </c>
      <c r="L55" s="65">
        <f>'NIVEAU II PV'!N26</f>
        <v>35957</v>
      </c>
      <c r="M55" s="66">
        <f>'NIVEAU II PV'!AT26</f>
        <v>1738</v>
      </c>
      <c r="N55" s="66">
        <f>'NIVEAU II PV'!AO26</f>
        <v>964</v>
      </c>
      <c r="O55" s="67">
        <f>'NIVEAU II PV'!AQ26</f>
        <v>256</v>
      </c>
      <c r="P55" s="118">
        <f>'NIVEAU III PV'!T26</f>
        <v>13145</v>
      </c>
      <c r="Q55" s="66">
        <f>'NIVEAU III PV'!BI26</f>
        <v>738</v>
      </c>
      <c r="R55" s="66">
        <f>'NIVEAU III PV'!BD26</f>
        <v>311</v>
      </c>
      <c r="S55" s="67">
        <f>'NIVEAU III PV'!BF26</f>
        <v>86</v>
      </c>
    </row>
    <row r="56" spans="1:19" ht="15" thickBot="1">
      <c r="A56" s="116" t="s">
        <v>177</v>
      </c>
      <c r="B56" s="109">
        <f>'PRESCO PV'!H27</f>
        <v>6094</v>
      </c>
      <c r="C56" s="110">
        <f>'PRESCO PV'!U27</f>
        <v>209</v>
      </c>
      <c r="D56" s="110">
        <f>'PRESCO PV'!T27</f>
        <v>270</v>
      </c>
      <c r="E56" s="111">
        <f>'PRESCO PV'!AA27</f>
        <v>82</v>
      </c>
      <c r="F56" s="109">
        <f>+'NIVEAU I PV'!L27</f>
        <v>20941</v>
      </c>
      <c r="G56" s="110">
        <f>+'NIVEAU I PV'!AW27</f>
        <v>557</v>
      </c>
      <c r="H56" s="66">
        <f>+'NIVEAU I PV'!AR27</f>
        <v>546</v>
      </c>
      <c r="I56" s="110">
        <f>+'NIVEAU I PV'!AT27</f>
        <v>131</v>
      </c>
      <c r="J56" s="110">
        <v>0</v>
      </c>
      <c r="K56" s="111">
        <v>0</v>
      </c>
      <c r="L56" s="109">
        <f>'NIVEAU II PV'!N27</f>
        <v>7302</v>
      </c>
      <c r="M56" s="110">
        <f>'NIVEAU II PV'!AT27</f>
        <v>281</v>
      </c>
      <c r="N56" s="66">
        <f>'NIVEAU II PV'!AO27</f>
        <v>174</v>
      </c>
      <c r="O56" s="111">
        <f>'NIVEAU II PV'!AQ27</f>
        <v>43</v>
      </c>
      <c r="P56" s="119">
        <f>'NIVEAU III PV'!T27</f>
        <v>1900</v>
      </c>
      <c r="Q56" s="110">
        <f>'NIVEAU III PV'!BI27</f>
        <v>106</v>
      </c>
      <c r="R56" s="110">
        <f>'NIVEAU III PV'!BD27</f>
        <v>48</v>
      </c>
      <c r="S56" s="111">
        <f>'NIVEAU III PV'!BF27</f>
        <v>10</v>
      </c>
    </row>
    <row r="57" spans="1:19" ht="15" thickBot="1">
      <c r="A57" s="114" t="s">
        <v>9</v>
      </c>
      <c r="B57" s="112">
        <f>SUM(B35:B56)</f>
        <v>195978</v>
      </c>
      <c r="C57" s="112">
        <f t="shared" ref="C57:S57" si="1">SUM(C35:C56)</f>
        <v>10065</v>
      </c>
      <c r="D57" s="112">
        <f t="shared" si="1"/>
        <v>10107</v>
      </c>
      <c r="E57" s="112">
        <f t="shared" si="1"/>
        <v>3275</v>
      </c>
      <c r="F57" s="112">
        <f t="shared" si="1"/>
        <v>858509</v>
      </c>
      <c r="G57" s="112">
        <f t="shared" si="1"/>
        <v>24171</v>
      </c>
      <c r="H57" s="112">
        <f t="shared" si="1"/>
        <v>24592</v>
      </c>
      <c r="I57" s="112">
        <f t="shared" si="1"/>
        <v>6528</v>
      </c>
      <c r="J57" s="112">
        <f t="shared" si="1"/>
        <v>0</v>
      </c>
      <c r="K57" s="112">
        <f t="shared" si="1"/>
        <v>0</v>
      </c>
      <c r="L57" s="112">
        <f t="shared" si="1"/>
        <v>417190</v>
      </c>
      <c r="M57" s="112">
        <f t="shared" si="1"/>
        <v>18171</v>
      </c>
      <c r="N57" s="112">
        <f t="shared" si="1"/>
        <v>10914</v>
      </c>
      <c r="O57" s="112">
        <f t="shared" si="1"/>
        <v>2701</v>
      </c>
      <c r="P57" s="112">
        <f t="shared" si="1"/>
        <v>147950</v>
      </c>
      <c r="Q57" s="112">
        <f t="shared" si="1"/>
        <v>7710</v>
      </c>
      <c r="R57" s="112">
        <f t="shared" si="1"/>
        <v>3800</v>
      </c>
      <c r="S57" s="112">
        <f t="shared" si="1"/>
        <v>853</v>
      </c>
    </row>
    <row r="58" spans="1:19">
      <c r="A58" s="438" t="s">
        <v>366</v>
      </c>
      <c r="B58" s="438"/>
      <c r="C58" s="438"/>
      <c r="D58" s="438"/>
      <c r="E58" s="438"/>
      <c r="F58" s="438"/>
      <c r="G58" s="438"/>
      <c r="H58" s="438"/>
      <c r="I58" s="438"/>
      <c r="J58" s="438"/>
      <c r="K58" s="438"/>
      <c r="L58" s="438"/>
      <c r="M58" s="438"/>
      <c r="N58" s="438"/>
      <c r="O58" s="438"/>
      <c r="P58" s="438"/>
      <c r="Q58" s="438"/>
      <c r="R58" s="438"/>
      <c r="S58" s="438"/>
    </row>
    <row r="59" spans="1:19" ht="15" thickBot="1">
      <c r="A59" s="438" t="s">
        <v>22</v>
      </c>
      <c r="B59" s="438"/>
      <c r="C59" s="438"/>
      <c r="D59" s="438"/>
      <c r="E59" s="438"/>
      <c r="F59" s="438"/>
      <c r="G59" s="438"/>
      <c r="H59" s="438"/>
      <c r="I59" s="438"/>
      <c r="J59" s="438"/>
      <c r="K59" s="438"/>
      <c r="L59" s="438"/>
      <c r="M59" s="438"/>
      <c r="N59" s="438"/>
      <c r="O59" s="438"/>
      <c r="P59" s="438"/>
      <c r="Q59" s="438"/>
      <c r="R59" s="438"/>
      <c r="S59" s="438"/>
    </row>
    <row r="60" spans="1:19">
      <c r="A60" s="439" t="s">
        <v>152</v>
      </c>
      <c r="B60" s="441" t="s">
        <v>355</v>
      </c>
      <c r="C60" s="442"/>
      <c r="D60" s="442"/>
      <c r="E60" s="443"/>
      <c r="F60" s="458" t="s">
        <v>356</v>
      </c>
      <c r="G60" s="447"/>
      <c r="H60" s="447"/>
      <c r="I60" s="447"/>
      <c r="J60" s="447"/>
      <c r="K60" s="448"/>
      <c r="L60" s="441" t="s">
        <v>357</v>
      </c>
      <c r="M60" s="449"/>
      <c r="N60" s="449"/>
      <c r="O60" s="450"/>
      <c r="P60" s="441" t="s">
        <v>358</v>
      </c>
      <c r="Q60" s="449"/>
      <c r="R60" s="449"/>
      <c r="S60" s="450"/>
    </row>
    <row r="61" spans="1:19" ht="21.75" customHeight="1">
      <c r="A61" s="440"/>
      <c r="B61" s="444"/>
      <c r="C61" s="445"/>
      <c r="D61" s="445"/>
      <c r="E61" s="446"/>
      <c r="F61" s="451" t="s">
        <v>359</v>
      </c>
      <c r="G61" s="452"/>
      <c r="H61" s="452"/>
      <c r="I61" s="452"/>
      <c r="J61" s="455" t="s">
        <v>360</v>
      </c>
      <c r="K61" s="456"/>
      <c r="L61" s="451"/>
      <c r="M61" s="452"/>
      <c r="N61" s="452"/>
      <c r="O61" s="453"/>
      <c r="P61" s="451"/>
      <c r="Q61" s="452"/>
      <c r="R61" s="452"/>
      <c r="S61" s="453"/>
    </row>
    <row r="62" spans="1:19" ht="28.8">
      <c r="A62" s="440"/>
      <c r="B62" s="68" t="s">
        <v>361</v>
      </c>
      <c r="C62" s="62" t="s">
        <v>339</v>
      </c>
      <c r="D62" s="62" t="s">
        <v>362</v>
      </c>
      <c r="E62" s="63" t="s">
        <v>363</v>
      </c>
      <c r="F62" s="61" t="s">
        <v>361</v>
      </c>
      <c r="G62" s="62" t="s">
        <v>339</v>
      </c>
      <c r="H62" s="62" t="s">
        <v>362</v>
      </c>
      <c r="I62" s="62" t="s">
        <v>364</v>
      </c>
      <c r="J62" s="62" t="s">
        <v>361</v>
      </c>
      <c r="K62" s="63" t="s">
        <v>339</v>
      </c>
      <c r="L62" s="64" t="s">
        <v>361</v>
      </c>
      <c r="M62" s="62" t="s">
        <v>339</v>
      </c>
      <c r="N62" s="62" t="s">
        <v>362</v>
      </c>
      <c r="O62" s="63" t="s">
        <v>364</v>
      </c>
      <c r="P62" s="61" t="s">
        <v>361</v>
      </c>
      <c r="Q62" s="62" t="s">
        <v>339</v>
      </c>
      <c r="R62" s="62" t="s">
        <v>362</v>
      </c>
      <c r="S62" s="63" t="s">
        <v>364</v>
      </c>
    </row>
    <row r="63" spans="1:19">
      <c r="A63" s="115" t="s">
        <v>156</v>
      </c>
      <c r="B63" s="65">
        <f t="shared" ref="B63:S63" si="2">+B7+B35</f>
        <v>11684</v>
      </c>
      <c r="C63" s="66">
        <f t="shared" si="2"/>
        <v>560</v>
      </c>
      <c r="D63" s="66">
        <f t="shared" si="2"/>
        <v>522</v>
      </c>
      <c r="E63" s="67">
        <f t="shared" si="2"/>
        <v>284</v>
      </c>
      <c r="F63" s="65">
        <f t="shared" si="2"/>
        <v>210159</v>
      </c>
      <c r="G63" s="66">
        <f t="shared" si="2"/>
        <v>5854</v>
      </c>
      <c r="H63" s="66">
        <f t="shared" si="2"/>
        <v>4902</v>
      </c>
      <c r="I63" s="66">
        <f t="shared" si="2"/>
        <v>1367</v>
      </c>
      <c r="J63" s="66">
        <f t="shared" si="2"/>
        <v>16673</v>
      </c>
      <c r="K63" s="67">
        <f t="shared" si="2"/>
        <v>326</v>
      </c>
      <c r="L63" s="65">
        <f t="shared" si="2"/>
        <v>48079</v>
      </c>
      <c r="M63" s="66">
        <f t="shared" si="2"/>
        <v>1977</v>
      </c>
      <c r="N63" s="66">
        <f t="shared" si="2"/>
        <v>1201</v>
      </c>
      <c r="O63" s="67">
        <f t="shared" si="2"/>
        <v>234</v>
      </c>
      <c r="P63" s="65">
        <f t="shared" si="2"/>
        <v>16338</v>
      </c>
      <c r="Q63" s="66">
        <f t="shared" si="2"/>
        <v>538</v>
      </c>
      <c r="R63" s="66">
        <f t="shared" si="2"/>
        <v>294</v>
      </c>
      <c r="S63" s="66">
        <f t="shared" si="2"/>
        <v>40</v>
      </c>
    </row>
    <row r="64" spans="1:19">
      <c r="A64" s="115" t="s">
        <v>157</v>
      </c>
      <c r="B64" s="65">
        <f t="shared" ref="B64:S64" si="3">+B8+B36</f>
        <v>7756</v>
      </c>
      <c r="C64" s="66">
        <f t="shared" si="3"/>
        <v>324</v>
      </c>
      <c r="D64" s="66">
        <f t="shared" si="3"/>
        <v>369</v>
      </c>
      <c r="E64" s="67">
        <f t="shared" si="3"/>
        <v>248</v>
      </c>
      <c r="F64" s="65">
        <f t="shared" si="3"/>
        <v>166937</v>
      </c>
      <c r="G64" s="66">
        <f t="shared" si="3"/>
        <v>4882</v>
      </c>
      <c r="H64" s="66">
        <f t="shared" si="3"/>
        <v>4255</v>
      </c>
      <c r="I64" s="66">
        <f t="shared" si="3"/>
        <v>1183</v>
      </c>
      <c r="J64" s="66">
        <f t="shared" si="3"/>
        <v>0</v>
      </c>
      <c r="K64" s="67">
        <f t="shared" si="3"/>
        <v>0</v>
      </c>
      <c r="L64" s="65">
        <f t="shared" si="3"/>
        <v>37936</v>
      </c>
      <c r="M64" s="66">
        <f t="shared" si="3"/>
        <v>1847</v>
      </c>
      <c r="N64" s="66">
        <f t="shared" si="3"/>
        <v>962</v>
      </c>
      <c r="O64" s="67">
        <f t="shared" si="3"/>
        <v>196</v>
      </c>
      <c r="P64" s="65">
        <f t="shared" si="3"/>
        <v>9955</v>
      </c>
      <c r="Q64" s="66">
        <f t="shared" si="3"/>
        <v>469</v>
      </c>
      <c r="R64" s="66">
        <f t="shared" si="3"/>
        <v>201</v>
      </c>
      <c r="S64" s="66">
        <f t="shared" si="3"/>
        <v>39</v>
      </c>
    </row>
    <row r="65" spans="1:19">
      <c r="A65" s="115" t="s">
        <v>158</v>
      </c>
      <c r="B65" s="65">
        <f t="shared" ref="B65:S65" si="4">+B9+B37</f>
        <v>80347</v>
      </c>
      <c r="C65" s="66">
        <f t="shared" si="4"/>
        <v>5100</v>
      </c>
      <c r="D65" s="66">
        <f t="shared" si="4"/>
        <v>3816</v>
      </c>
      <c r="E65" s="67">
        <f t="shared" si="4"/>
        <v>1563</v>
      </c>
      <c r="F65" s="65">
        <f t="shared" si="4"/>
        <v>506262</v>
      </c>
      <c r="G65" s="66">
        <f t="shared" si="4"/>
        <v>16047</v>
      </c>
      <c r="H65" s="66">
        <f t="shared" si="4"/>
        <v>14708</v>
      </c>
      <c r="I65" s="66">
        <f t="shared" si="4"/>
        <v>3396</v>
      </c>
      <c r="J65" s="66">
        <f t="shared" si="4"/>
        <v>0</v>
      </c>
      <c r="K65" s="67">
        <f t="shared" si="4"/>
        <v>0</v>
      </c>
      <c r="L65" s="65">
        <f t="shared" si="4"/>
        <v>234288</v>
      </c>
      <c r="M65" s="66">
        <f t="shared" si="4"/>
        <v>11114</v>
      </c>
      <c r="N65" s="66">
        <f t="shared" si="4"/>
        <v>6167</v>
      </c>
      <c r="O65" s="67">
        <f t="shared" si="4"/>
        <v>1246</v>
      </c>
      <c r="P65" s="65">
        <f t="shared" si="4"/>
        <v>80707</v>
      </c>
      <c r="Q65" s="66">
        <f t="shared" si="4"/>
        <v>5100</v>
      </c>
      <c r="R65" s="66">
        <f t="shared" si="4"/>
        <v>2301</v>
      </c>
      <c r="S65" s="66">
        <f t="shared" si="4"/>
        <v>451</v>
      </c>
    </row>
    <row r="66" spans="1:19">
      <c r="A66" s="115" t="s">
        <v>159</v>
      </c>
      <c r="B66" s="65">
        <f t="shared" ref="B66:S66" si="5">+B10+B38</f>
        <v>16079</v>
      </c>
      <c r="C66" s="66">
        <f t="shared" si="5"/>
        <v>547</v>
      </c>
      <c r="D66" s="66">
        <f t="shared" si="5"/>
        <v>423</v>
      </c>
      <c r="E66" s="67">
        <f t="shared" si="5"/>
        <v>287</v>
      </c>
      <c r="F66" s="65">
        <f t="shared" si="5"/>
        <v>248651</v>
      </c>
      <c r="G66" s="66">
        <f t="shared" si="5"/>
        <v>6307</v>
      </c>
      <c r="H66" s="66">
        <f t="shared" si="5"/>
        <v>5385</v>
      </c>
      <c r="I66" s="66">
        <f t="shared" si="5"/>
        <v>1361</v>
      </c>
      <c r="J66" s="66">
        <f t="shared" si="5"/>
        <v>6454</v>
      </c>
      <c r="K66" s="67">
        <f t="shared" si="5"/>
        <v>110</v>
      </c>
      <c r="L66" s="65">
        <f t="shared" si="5"/>
        <v>66640</v>
      </c>
      <c r="M66" s="66">
        <f t="shared" si="5"/>
        <v>2160</v>
      </c>
      <c r="N66" s="66">
        <f t="shared" si="5"/>
        <v>1222</v>
      </c>
      <c r="O66" s="67">
        <f t="shared" si="5"/>
        <v>210</v>
      </c>
      <c r="P66" s="65">
        <f t="shared" si="5"/>
        <v>13634</v>
      </c>
      <c r="Q66" s="66">
        <f t="shared" si="5"/>
        <v>514</v>
      </c>
      <c r="R66" s="66">
        <f t="shared" si="5"/>
        <v>235</v>
      </c>
      <c r="S66" s="66">
        <f t="shared" si="5"/>
        <v>44</v>
      </c>
    </row>
    <row r="67" spans="1:19">
      <c r="A67" s="115" t="s">
        <v>160</v>
      </c>
      <c r="B67" s="65">
        <f t="shared" ref="B67:S67" si="6">+B11+B39</f>
        <v>2934</v>
      </c>
      <c r="C67" s="66">
        <f t="shared" si="6"/>
        <v>98</v>
      </c>
      <c r="D67" s="66">
        <f t="shared" si="6"/>
        <v>63</v>
      </c>
      <c r="E67" s="67">
        <f t="shared" si="6"/>
        <v>46</v>
      </c>
      <c r="F67" s="65">
        <f t="shared" si="6"/>
        <v>157566</v>
      </c>
      <c r="G67" s="66">
        <f t="shared" si="6"/>
        <v>3245</v>
      </c>
      <c r="H67" s="66">
        <f t="shared" si="6"/>
        <v>2155</v>
      </c>
      <c r="I67" s="66">
        <f t="shared" si="6"/>
        <v>1122</v>
      </c>
      <c r="J67" s="66">
        <f t="shared" si="6"/>
        <v>0</v>
      </c>
      <c r="K67" s="67">
        <f t="shared" si="6"/>
        <v>0</v>
      </c>
      <c r="L67" s="65">
        <f t="shared" si="6"/>
        <v>15843</v>
      </c>
      <c r="M67" s="66">
        <f t="shared" si="6"/>
        <v>363</v>
      </c>
      <c r="N67" s="66">
        <f t="shared" si="6"/>
        <v>217</v>
      </c>
      <c r="O67" s="67">
        <f t="shared" si="6"/>
        <v>51</v>
      </c>
      <c r="P67" s="65">
        <f t="shared" si="6"/>
        <v>3099</v>
      </c>
      <c r="Q67" s="66">
        <f t="shared" si="6"/>
        <v>61</v>
      </c>
      <c r="R67" s="66">
        <f t="shared" si="6"/>
        <v>41</v>
      </c>
      <c r="S67" s="66">
        <f t="shared" si="6"/>
        <v>8</v>
      </c>
    </row>
    <row r="68" spans="1:19">
      <c r="A68" s="115" t="s">
        <v>161</v>
      </c>
      <c r="B68" s="65">
        <f t="shared" ref="B68:S68" si="7">+B12+B40</f>
        <v>5203</v>
      </c>
      <c r="C68" s="66">
        <f t="shared" si="7"/>
        <v>179</v>
      </c>
      <c r="D68" s="66">
        <f t="shared" si="7"/>
        <v>174</v>
      </c>
      <c r="E68" s="67">
        <f t="shared" si="7"/>
        <v>88</v>
      </c>
      <c r="F68" s="65">
        <f t="shared" si="7"/>
        <v>121893</v>
      </c>
      <c r="G68" s="66">
        <f t="shared" si="7"/>
        <v>2497</v>
      </c>
      <c r="H68" s="66">
        <f t="shared" si="7"/>
        <v>1907</v>
      </c>
      <c r="I68" s="66">
        <f t="shared" si="7"/>
        <v>784</v>
      </c>
      <c r="J68" s="66">
        <f t="shared" si="7"/>
        <v>639</v>
      </c>
      <c r="K68" s="67">
        <f t="shared" si="7"/>
        <v>14</v>
      </c>
      <c r="L68" s="65">
        <f t="shared" si="7"/>
        <v>17244</v>
      </c>
      <c r="M68" s="66">
        <f t="shared" si="7"/>
        <v>535</v>
      </c>
      <c r="N68" s="66">
        <f t="shared" si="7"/>
        <v>309</v>
      </c>
      <c r="O68" s="67">
        <f t="shared" si="7"/>
        <v>73</v>
      </c>
      <c r="P68" s="65">
        <f t="shared" si="7"/>
        <v>4397</v>
      </c>
      <c r="Q68" s="66">
        <f t="shared" si="7"/>
        <v>140</v>
      </c>
      <c r="R68" s="66">
        <f t="shared" si="7"/>
        <v>79</v>
      </c>
      <c r="S68" s="66">
        <f t="shared" si="7"/>
        <v>13</v>
      </c>
    </row>
    <row r="69" spans="1:19">
      <c r="A69" s="115" t="s">
        <v>162</v>
      </c>
      <c r="B69" s="65">
        <f t="shared" ref="B69:S69" si="8">+B13+B41</f>
        <v>13583</v>
      </c>
      <c r="C69" s="66">
        <f t="shared" si="8"/>
        <v>451</v>
      </c>
      <c r="D69" s="66">
        <f t="shared" si="8"/>
        <v>517</v>
      </c>
      <c r="E69" s="67">
        <f t="shared" si="8"/>
        <v>148</v>
      </c>
      <c r="F69" s="65">
        <f t="shared" si="8"/>
        <v>267857</v>
      </c>
      <c r="G69" s="66">
        <f t="shared" si="8"/>
        <v>5886</v>
      </c>
      <c r="H69" s="66">
        <f t="shared" si="8"/>
        <v>4160</v>
      </c>
      <c r="I69" s="66">
        <f t="shared" si="8"/>
        <v>1680</v>
      </c>
      <c r="J69" s="66">
        <f t="shared" si="8"/>
        <v>934</v>
      </c>
      <c r="K69" s="67">
        <f t="shared" si="8"/>
        <v>17</v>
      </c>
      <c r="L69" s="65">
        <f t="shared" si="8"/>
        <v>39727</v>
      </c>
      <c r="M69" s="66">
        <f t="shared" si="8"/>
        <v>1502</v>
      </c>
      <c r="N69" s="66">
        <f t="shared" si="8"/>
        <v>681</v>
      </c>
      <c r="O69" s="67">
        <f t="shared" si="8"/>
        <v>151</v>
      </c>
      <c r="P69" s="65">
        <f t="shared" si="8"/>
        <v>13556</v>
      </c>
      <c r="Q69" s="66">
        <f t="shared" si="8"/>
        <v>516</v>
      </c>
      <c r="R69" s="66">
        <f t="shared" si="8"/>
        <v>239</v>
      </c>
      <c r="S69" s="66">
        <f t="shared" si="8"/>
        <v>45</v>
      </c>
    </row>
    <row r="70" spans="1:19">
      <c r="A70" s="115" t="s">
        <v>163</v>
      </c>
      <c r="B70" s="65">
        <f t="shared" ref="B70:S70" si="9">+B14+B42</f>
        <v>8138</v>
      </c>
      <c r="C70" s="66">
        <f t="shared" si="9"/>
        <v>264</v>
      </c>
      <c r="D70" s="66">
        <f t="shared" si="9"/>
        <v>245</v>
      </c>
      <c r="E70" s="67">
        <f t="shared" si="9"/>
        <v>152</v>
      </c>
      <c r="F70" s="65">
        <f t="shared" si="9"/>
        <v>197853</v>
      </c>
      <c r="G70" s="66">
        <f t="shared" si="9"/>
        <v>4415</v>
      </c>
      <c r="H70" s="66">
        <f t="shared" si="9"/>
        <v>3526</v>
      </c>
      <c r="I70" s="66">
        <f t="shared" si="9"/>
        <v>1155</v>
      </c>
      <c r="J70" s="66">
        <f t="shared" si="9"/>
        <v>0</v>
      </c>
      <c r="K70" s="67">
        <f t="shared" si="9"/>
        <v>0</v>
      </c>
      <c r="L70" s="65">
        <f t="shared" si="9"/>
        <v>30385</v>
      </c>
      <c r="M70" s="66">
        <f t="shared" si="9"/>
        <v>909</v>
      </c>
      <c r="N70" s="66">
        <f t="shared" si="9"/>
        <v>583</v>
      </c>
      <c r="O70" s="67">
        <f t="shared" si="9"/>
        <v>114</v>
      </c>
      <c r="P70" s="65">
        <f t="shared" si="9"/>
        <v>4671</v>
      </c>
      <c r="Q70" s="66">
        <f t="shared" si="9"/>
        <v>133</v>
      </c>
      <c r="R70" s="66">
        <f t="shared" si="9"/>
        <v>82</v>
      </c>
      <c r="S70" s="66">
        <f t="shared" si="9"/>
        <v>15</v>
      </c>
    </row>
    <row r="71" spans="1:19">
      <c r="A71" s="115" t="s">
        <v>164</v>
      </c>
      <c r="B71" s="65">
        <f t="shared" ref="B71:S71" si="10">+B15+B43</f>
        <v>15550</v>
      </c>
      <c r="C71" s="66">
        <f t="shared" si="10"/>
        <v>806</v>
      </c>
      <c r="D71" s="66">
        <f t="shared" si="10"/>
        <v>1083</v>
      </c>
      <c r="E71" s="67">
        <f t="shared" si="10"/>
        <v>199</v>
      </c>
      <c r="F71" s="65">
        <f t="shared" si="10"/>
        <v>265245</v>
      </c>
      <c r="G71" s="66">
        <f t="shared" si="10"/>
        <v>6450</v>
      </c>
      <c r="H71" s="66">
        <f t="shared" si="10"/>
        <v>6232</v>
      </c>
      <c r="I71" s="66">
        <f t="shared" si="10"/>
        <v>1756</v>
      </c>
      <c r="J71" s="66">
        <f t="shared" si="10"/>
        <v>2871</v>
      </c>
      <c r="K71" s="67">
        <f t="shared" si="10"/>
        <v>62</v>
      </c>
      <c r="L71" s="65">
        <f t="shared" si="10"/>
        <v>53228</v>
      </c>
      <c r="M71" s="66">
        <f t="shared" si="10"/>
        <v>2050</v>
      </c>
      <c r="N71" s="66">
        <f t="shared" si="10"/>
        <v>1070</v>
      </c>
      <c r="O71" s="67">
        <f t="shared" si="10"/>
        <v>190</v>
      </c>
      <c r="P71" s="65">
        <f t="shared" si="10"/>
        <v>12380</v>
      </c>
      <c r="Q71" s="66">
        <f t="shared" si="10"/>
        <v>542</v>
      </c>
      <c r="R71" s="66">
        <f t="shared" si="10"/>
        <v>256</v>
      </c>
      <c r="S71" s="66">
        <f t="shared" si="10"/>
        <v>30</v>
      </c>
    </row>
    <row r="72" spans="1:19">
      <c r="A72" s="115" t="s">
        <v>165</v>
      </c>
      <c r="B72" s="65">
        <f t="shared" ref="B72:S72" si="11">+B16+B44</f>
        <v>972</v>
      </c>
      <c r="C72" s="66">
        <f t="shared" si="11"/>
        <v>49</v>
      </c>
      <c r="D72" s="66">
        <f t="shared" si="11"/>
        <v>84</v>
      </c>
      <c r="E72" s="67">
        <f t="shared" si="11"/>
        <v>24</v>
      </c>
      <c r="F72" s="65">
        <f t="shared" si="11"/>
        <v>54730</v>
      </c>
      <c r="G72" s="66">
        <f t="shared" si="11"/>
        <v>1329</v>
      </c>
      <c r="H72" s="66">
        <f t="shared" si="11"/>
        <v>1168</v>
      </c>
      <c r="I72" s="66">
        <f t="shared" si="11"/>
        <v>452</v>
      </c>
      <c r="J72" s="66">
        <f t="shared" si="11"/>
        <v>0</v>
      </c>
      <c r="K72" s="67">
        <f t="shared" si="11"/>
        <v>0</v>
      </c>
      <c r="L72" s="65">
        <f t="shared" si="11"/>
        <v>9893</v>
      </c>
      <c r="M72" s="66">
        <f t="shared" si="11"/>
        <v>417</v>
      </c>
      <c r="N72" s="66">
        <f t="shared" si="11"/>
        <v>231</v>
      </c>
      <c r="O72" s="67">
        <f t="shared" si="11"/>
        <v>50</v>
      </c>
      <c r="P72" s="65">
        <f t="shared" si="11"/>
        <v>1524</v>
      </c>
      <c r="Q72" s="66">
        <f t="shared" si="11"/>
        <v>64</v>
      </c>
      <c r="R72" s="66">
        <f t="shared" si="11"/>
        <v>29</v>
      </c>
      <c r="S72" s="66">
        <f t="shared" si="11"/>
        <v>8</v>
      </c>
    </row>
    <row r="73" spans="1:19">
      <c r="A73" s="115" t="s">
        <v>166</v>
      </c>
      <c r="B73" s="65">
        <f t="shared" ref="B73:S73" si="12">+B17+B45</f>
        <v>11291</v>
      </c>
      <c r="C73" s="66">
        <f t="shared" si="12"/>
        <v>495</v>
      </c>
      <c r="D73" s="66">
        <f t="shared" si="12"/>
        <v>602</v>
      </c>
      <c r="E73" s="67">
        <f t="shared" si="12"/>
        <v>216</v>
      </c>
      <c r="F73" s="65">
        <f t="shared" si="12"/>
        <v>125075</v>
      </c>
      <c r="G73" s="66">
        <f t="shared" si="12"/>
        <v>3247</v>
      </c>
      <c r="H73" s="66">
        <f t="shared" si="12"/>
        <v>2569</v>
      </c>
      <c r="I73" s="66">
        <f t="shared" si="12"/>
        <v>824</v>
      </c>
      <c r="J73" s="66">
        <f t="shared" si="12"/>
        <v>3274</v>
      </c>
      <c r="K73" s="67">
        <f t="shared" si="12"/>
        <v>48</v>
      </c>
      <c r="L73" s="65">
        <f t="shared" si="12"/>
        <v>34900</v>
      </c>
      <c r="M73" s="66">
        <f t="shared" si="12"/>
        <v>1354</v>
      </c>
      <c r="N73" s="66">
        <f t="shared" si="12"/>
        <v>739</v>
      </c>
      <c r="O73" s="67">
        <f t="shared" si="12"/>
        <v>166</v>
      </c>
      <c r="P73" s="65">
        <f t="shared" si="12"/>
        <v>9401</v>
      </c>
      <c r="Q73" s="66">
        <f t="shared" si="12"/>
        <v>480</v>
      </c>
      <c r="R73" s="66">
        <f t="shared" si="12"/>
        <v>231</v>
      </c>
      <c r="S73" s="66">
        <f t="shared" si="12"/>
        <v>44</v>
      </c>
    </row>
    <row r="74" spans="1:19">
      <c r="A74" s="115" t="s">
        <v>167</v>
      </c>
      <c r="B74" s="65">
        <f t="shared" ref="B74:S74" si="13">+B18+B46</f>
        <v>3018</v>
      </c>
      <c r="C74" s="66">
        <f t="shared" si="13"/>
        <v>121</v>
      </c>
      <c r="D74" s="66">
        <f t="shared" si="13"/>
        <v>155</v>
      </c>
      <c r="E74" s="67">
        <f t="shared" si="13"/>
        <v>55</v>
      </c>
      <c r="F74" s="65">
        <f t="shared" si="13"/>
        <v>106427</v>
      </c>
      <c r="G74" s="66">
        <f t="shared" si="13"/>
        <v>2697</v>
      </c>
      <c r="H74" s="66">
        <f t="shared" si="13"/>
        <v>2251</v>
      </c>
      <c r="I74" s="66">
        <f t="shared" si="13"/>
        <v>777</v>
      </c>
      <c r="J74" s="66">
        <f t="shared" si="13"/>
        <v>0</v>
      </c>
      <c r="K74" s="67">
        <f t="shared" si="13"/>
        <v>0</v>
      </c>
      <c r="L74" s="65">
        <f t="shared" si="13"/>
        <v>23787</v>
      </c>
      <c r="M74" s="66">
        <f t="shared" si="13"/>
        <v>686</v>
      </c>
      <c r="N74" s="66">
        <f t="shared" si="13"/>
        <v>625</v>
      </c>
      <c r="O74" s="67">
        <f t="shared" si="13"/>
        <v>108</v>
      </c>
      <c r="P74" s="65">
        <f t="shared" si="13"/>
        <v>5697</v>
      </c>
      <c r="Q74" s="66">
        <f t="shared" si="13"/>
        <v>114</v>
      </c>
      <c r="R74" s="66">
        <f t="shared" si="13"/>
        <v>117</v>
      </c>
      <c r="S74" s="66">
        <f t="shared" si="13"/>
        <v>17</v>
      </c>
    </row>
    <row r="75" spans="1:19">
      <c r="A75" s="115" t="s">
        <v>168</v>
      </c>
      <c r="B75" s="65">
        <f t="shared" ref="B75:S75" si="14">+B19+B47</f>
        <v>14970</v>
      </c>
      <c r="C75" s="66">
        <f t="shared" si="14"/>
        <v>590</v>
      </c>
      <c r="D75" s="66">
        <f t="shared" si="14"/>
        <v>733</v>
      </c>
      <c r="E75" s="67">
        <f t="shared" si="14"/>
        <v>289</v>
      </c>
      <c r="F75" s="65">
        <f t="shared" si="14"/>
        <v>135755</v>
      </c>
      <c r="G75" s="66">
        <f t="shared" si="14"/>
        <v>3725</v>
      </c>
      <c r="H75" s="66">
        <f t="shared" si="14"/>
        <v>3256</v>
      </c>
      <c r="I75" s="66">
        <f t="shared" si="14"/>
        <v>919</v>
      </c>
      <c r="J75" s="66">
        <f t="shared" si="14"/>
        <v>1860</v>
      </c>
      <c r="K75" s="67">
        <f t="shared" si="14"/>
        <v>55</v>
      </c>
      <c r="L75" s="65">
        <f t="shared" si="14"/>
        <v>46364</v>
      </c>
      <c r="M75" s="66">
        <f t="shared" si="14"/>
        <v>1509</v>
      </c>
      <c r="N75" s="66">
        <f t="shared" si="14"/>
        <v>949</v>
      </c>
      <c r="O75" s="67">
        <f t="shared" si="14"/>
        <v>199</v>
      </c>
      <c r="P75" s="65">
        <f t="shared" si="14"/>
        <v>13413</v>
      </c>
      <c r="Q75" s="66">
        <f t="shared" si="14"/>
        <v>505</v>
      </c>
      <c r="R75" s="66">
        <f t="shared" si="14"/>
        <v>253</v>
      </c>
      <c r="S75" s="66">
        <f t="shared" si="14"/>
        <v>43</v>
      </c>
    </row>
    <row r="76" spans="1:19">
      <c r="A76" s="115" t="s">
        <v>169</v>
      </c>
      <c r="B76" s="65">
        <f t="shared" ref="B76:S76" si="15">+B20+B48</f>
        <v>10291</v>
      </c>
      <c r="C76" s="66">
        <f t="shared" si="15"/>
        <v>411</v>
      </c>
      <c r="D76" s="66">
        <f t="shared" si="15"/>
        <v>483</v>
      </c>
      <c r="E76" s="67">
        <f t="shared" si="15"/>
        <v>186</v>
      </c>
      <c r="F76" s="65">
        <f t="shared" si="15"/>
        <v>274251</v>
      </c>
      <c r="G76" s="66">
        <f t="shared" si="15"/>
        <v>7118</v>
      </c>
      <c r="H76" s="66">
        <f t="shared" si="15"/>
        <v>5958</v>
      </c>
      <c r="I76" s="66">
        <f t="shared" si="15"/>
        <v>1565</v>
      </c>
      <c r="J76" s="66">
        <f t="shared" si="15"/>
        <v>7043</v>
      </c>
      <c r="K76" s="67">
        <f t="shared" si="15"/>
        <v>155</v>
      </c>
      <c r="L76" s="65">
        <f t="shared" si="15"/>
        <v>62437</v>
      </c>
      <c r="M76" s="66">
        <f t="shared" si="15"/>
        <v>2589</v>
      </c>
      <c r="N76" s="66">
        <f t="shared" si="15"/>
        <v>1431</v>
      </c>
      <c r="O76" s="67">
        <f t="shared" si="15"/>
        <v>241</v>
      </c>
      <c r="P76" s="65">
        <f t="shared" si="15"/>
        <v>20306</v>
      </c>
      <c r="Q76" s="66">
        <f t="shared" si="15"/>
        <v>876</v>
      </c>
      <c r="R76" s="66">
        <f t="shared" si="15"/>
        <v>447</v>
      </c>
      <c r="S76" s="66">
        <f t="shared" si="15"/>
        <v>76</v>
      </c>
    </row>
    <row r="77" spans="1:19">
      <c r="A77" s="115" t="s">
        <v>170</v>
      </c>
      <c r="B77" s="65">
        <f t="shared" ref="B77:S77" si="16">+B21+B49</f>
        <v>3754</v>
      </c>
      <c r="C77" s="66">
        <f t="shared" si="16"/>
        <v>107</v>
      </c>
      <c r="D77" s="66">
        <f t="shared" si="16"/>
        <v>135</v>
      </c>
      <c r="E77" s="67">
        <f t="shared" si="16"/>
        <v>39</v>
      </c>
      <c r="F77" s="65">
        <f t="shared" si="16"/>
        <v>60496</v>
      </c>
      <c r="G77" s="66">
        <f t="shared" si="16"/>
        <v>1490</v>
      </c>
      <c r="H77" s="66">
        <f t="shared" si="16"/>
        <v>1334</v>
      </c>
      <c r="I77" s="66">
        <f t="shared" si="16"/>
        <v>573</v>
      </c>
      <c r="J77" s="66">
        <f t="shared" si="16"/>
        <v>0</v>
      </c>
      <c r="K77" s="67">
        <f t="shared" si="16"/>
        <v>0</v>
      </c>
      <c r="L77" s="65">
        <f t="shared" si="16"/>
        <v>8672</v>
      </c>
      <c r="M77" s="66">
        <f t="shared" si="16"/>
        <v>329</v>
      </c>
      <c r="N77" s="66">
        <f t="shared" si="16"/>
        <v>197</v>
      </c>
      <c r="O77" s="67">
        <f t="shared" si="16"/>
        <v>46</v>
      </c>
      <c r="P77" s="65">
        <f t="shared" si="16"/>
        <v>2213</v>
      </c>
      <c r="Q77" s="66">
        <f t="shared" si="16"/>
        <v>122</v>
      </c>
      <c r="R77" s="66">
        <f t="shared" si="16"/>
        <v>46</v>
      </c>
      <c r="S77" s="66">
        <f t="shared" si="16"/>
        <v>11</v>
      </c>
    </row>
    <row r="78" spans="1:19">
      <c r="A78" s="115" t="s">
        <v>171</v>
      </c>
      <c r="B78" s="65">
        <f t="shared" ref="B78:S78" si="17">+B22+B50</f>
        <v>4689</v>
      </c>
      <c r="C78" s="66">
        <f t="shared" si="17"/>
        <v>215</v>
      </c>
      <c r="D78" s="66">
        <f t="shared" si="17"/>
        <v>265</v>
      </c>
      <c r="E78" s="67">
        <f t="shared" si="17"/>
        <v>118</v>
      </c>
      <c r="F78" s="65">
        <f t="shared" si="17"/>
        <v>162084</v>
      </c>
      <c r="G78" s="66">
        <f t="shared" si="17"/>
        <v>4015</v>
      </c>
      <c r="H78" s="66">
        <f t="shared" si="17"/>
        <v>3660</v>
      </c>
      <c r="I78" s="66">
        <f t="shared" si="17"/>
        <v>1091</v>
      </c>
      <c r="J78" s="66">
        <f t="shared" si="17"/>
        <v>0</v>
      </c>
      <c r="K78" s="67">
        <f t="shared" si="17"/>
        <v>0</v>
      </c>
      <c r="L78" s="65">
        <f t="shared" si="17"/>
        <v>38282</v>
      </c>
      <c r="M78" s="66">
        <f t="shared" si="17"/>
        <v>1356</v>
      </c>
      <c r="N78" s="66">
        <f t="shared" si="17"/>
        <v>859</v>
      </c>
      <c r="O78" s="67">
        <f t="shared" si="17"/>
        <v>189</v>
      </c>
      <c r="P78" s="65">
        <f t="shared" si="17"/>
        <v>9807</v>
      </c>
      <c r="Q78" s="66">
        <f t="shared" si="17"/>
        <v>356</v>
      </c>
      <c r="R78" s="66">
        <f t="shared" si="17"/>
        <v>247</v>
      </c>
      <c r="S78" s="66">
        <f t="shared" si="17"/>
        <v>45</v>
      </c>
    </row>
    <row r="79" spans="1:19">
      <c r="A79" s="115" t="s">
        <v>172</v>
      </c>
      <c r="B79" s="65">
        <f t="shared" ref="B79:S79" si="18">+B23+B51</f>
        <v>2784</v>
      </c>
      <c r="C79" s="66">
        <f t="shared" si="18"/>
        <v>87</v>
      </c>
      <c r="D79" s="66">
        <f t="shared" si="18"/>
        <v>76</v>
      </c>
      <c r="E79" s="67">
        <f t="shared" si="18"/>
        <v>70</v>
      </c>
      <c r="F79" s="65">
        <f t="shared" si="18"/>
        <v>42953</v>
      </c>
      <c r="G79" s="66">
        <f t="shared" si="18"/>
        <v>948</v>
      </c>
      <c r="H79" s="66">
        <f t="shared" si="18"/>
        <v>545</v>
      </c>
      <c r="I79" s="66">
        <f t="shared" si="18"/>
        <v>373</v>
      </c>
      <c r="J79" s="66">
        <f t="shared" si="18"/>
        <v>0</v>
      </c>
      <c r="K79" s="67">
        <f t="shared" si="18"/>
        <v>0</v>
      </c>
      <c r="L79" s="65">
        <f t="shared" si="18"/>
        <v>5057</v>
      </c>
      <c r="M79" s="66">
        <f t="shared" si="18"/>
        <v>185</v>
      </c>
      <c r="N79" s="66">
        <f t="shared" si="18"/>
        <v>114</v>
      </c>
      <c r="O79" s="67">
        <f t="shared" si="18"/>
        <v>19</v>
      </c>
      <c r="P79" s="65">
        <f t="shared" si="18"/>
        <v>1156</v>
      </c>
      <c r="Q79" s="66">
        <f t="shared" si="18"/>
        <v>51</v>
      </c>
      <c r="R79" s="66">
        <f t="shared" si="18"/>
        <v>24</v>
      </c>
      <c r="S79" s="66">
        <f t="shared" si="18"/>
        <v>6</v>
      </c>
    </row>
    <row r="80" spans="1:19">
      <c r="A80" s="115" t="s">
        <v>173</v>
      </c>
      <c r="B80" s="65">
        <f t="shared" ref="B80:S80" si="19">+B24+B52</f>
        <v>6159</v>
      </c>
      <c r="C80" s="66">
        <f t="shared" si="19"/>
        <v>207</v>
      </c>
      <c r="D80" s="66">
        <f t="shared" si="19"/>
        <v>235</v>
      </c>
      <c r="E80" s="67">
        <f t="shared" si="19"/>
        <v>79</v>
      </c>
      <c r="F80" s="65">
        <f t="shared" si="19"/>
        <v>93235</v>
      </c>
      <c r="G80" s="66">
        <f t="shared" si="19"/>
        <v>2119</v>
      </c>
      <c r="H80" s="66">
        <f t="shared" si="19"/>
        <v>1772</v>
      </c>
      <c r="I80" s="66">
        <f t="shared" si="19"/>
        <v>670</v>
      </c>
      <c r="J80" s="66">
        <f t="shared" si="19"/>
        <v>0</v>
      </c>
      <c r="K80" s="67">
        <f t="shared" si="19"/>
        <v>0</v>
      </c>
      <c r="L80" s="65">
        <f t="shared" si="19"/>
        <v>17910</v>
      </c>
      <c r="M80" s="66">
        <f t="shared" si="19"/>
        <v>697</v>
      </c>
      <c r="N80" s="66">
        <f t="shared" si="19"/>
        <v>388</v>
      </c>
      <c r="O80" s="67">
        <f t="shared" si="19"/>
        <v>74</v>
      </c>
      <c r="P80" s="65">
        <f t="shared" si="19"/>
        <v>5148</v>
      </c>
      <c r="Q80" s="66">
        <f t="shared" si="19"/>
        <v>175</v>
      </c>
      <c r="R80" s="66">
        <f t="shared" si="19"/>
        <v>108</v>
      </c>
      <c r="S80" s="66">
        <f t="shared" si="19"/>
        <v>21</v>
      </c>
    </row>
    <row r="81" spans="1:19">
      <c r="A81" s="115" t="s">
        <v>174</v>
      </c>
      <c r="B81" s="65">
        <f t="shared" ref="B81:S81" si="20">+B25+B53</f>
        <v>9854</v>
      </c>
      <c r="C81" s="66">
        <f t="shared" si="20"/>
        <v>420</v>
      </c>
      <c r="D81" s="66">
        <f t="shared" si="20"/>
        <v>578</v>
      </c>
      <c r="E81" s="67">
        <f t="shared" si="20"/>
        <v>149</v>
      </c>
      <c r="F81" s="65">
        <f t="shared" si="20"/>
        <v>276419</v>
      </c>
      <c r="G81" s="66">
        <f t="shared" si="20"/>
        <v>5865</v>
      </c>
      <c r="H81" s="66">
        <f t="shared" si="20"/>
        <v>5505</v>
      </c>
      <c r="I81" s="66">
        <f t="shared" si="20"/>
        <v>1525</v>
      </c>
      <c r="J81" s="66">
        <f t="shared" si="20"/>
        <v>10590</v>
      </c>
      <c r="K81" s="67">
        <f t="shared" si="20"/>
        <v>207</v>
      </c>
      <c r="L81" s="65">
        <f t="shared" si="20"/>
        <v>66815</v>
      </c>
      <c r="M81" s="66">
        <f t="shared" si="20"/>
        <v>1948</v>
      </c>
      <c r="N81" s="66">
        <f t="shared" si="20"/>
        <v>1177</v>
      </c>
      <c r="O81" s="67">
        <f t="shared" si="20"/>
        <v>298</v>
      </c>
      <c r="P81" s="65">
        <f t="shared" si="20"/>
        <v>16875</v>
      </c>
      <c r="Q81" s="66">
        <f t="shared" si="20"/>
        <v>478</v>
      </c>
      <c r="R81" s="66">
        <f t="shared" si="20"/>
        <v>249</v>
      </c>
      <c r="S81" s="66">
        <f t="shared" si="20"/>
        <v>43</v>
      </c>
    </row>
    <row r="82" spans="1:19">
      <c r="A82" s="115" t="s">
        <v>175</v>
      </c>
      <c r="B82" s="65">
        <f t="shared" ref="B82:S82" si="21">+B26+B54</f>
        <v>10359</v>
      </c>
      <c r="C82" s="66">
        <f t="shared" si="21"/>
        <v>413</v>
      </c>
      <c r="D82" s="66">
        <f t="shared" si="21"/>
        <v>481</v>
      </c>
      <c r="E82" s="67">
        <f t="shared" si="21"/>
        <v>279</v>
      </c>
      <c r="F82" s="65">
        <f t="shared" si="21"/>
        <v>310712</v>
      </c>
      <c r="G82" s="66">
        <f t="shared" si="21"/>
        <v>7819</v>
      </c>
      <c r="H82" s="66">
        <f t="shared" si="21"/>
        <v>6433</v>
      </c>
      <c r="I82" s="66">
        <f t="shared" si="21"/>
        <v>2178</v>
      </c>
      <c r="J82" s="66">
        <f t="shared" si="21"/>
        <v>3097</v>
      </c>
      <c r="K82" s="67">
        <f t="shared" si="21"/>
        <v>70</v>
      </c>
      <c r="L82" s="65">
        <f t="shared" si="21"/>
        <v>74387</v>
      </c>
      <c r="M82" s="66">
        <f t="shared" si="21"/>
        <v>2268</v>
      </c>
      <c r="N82" s="66">
        <f t="shared" si="21"/>
        <v>1477</v>
      </c>
      <c r="O82" s="67">
        <f t="shared" si="21"/>
        <v>286</v>
      </c>
      <c r="P82" s="65">
        <f t="shared" si="21"/>
        <v>19275</v>
      </c>
      <c r="Q82" s="66">
        <f t="shared" si="21"/>
        <v>499</v>
      </c>
      <c r="R82" s="66">
        <f t="shared" si="21"/>
        <v>318</v>
      </c>
      <c r="S82" s="66">
        <f t="shared" si="21"/>
        <v>48</v>
      </c>
    </row>
    <row r="83" spans="1:19">
      <c r="A83" s="115" t="s">
        <v>176</v>
      </c>
      <c r="B83" s="65">
        <f t="shared" ref="B83:S83" si="22">+B27+B55</f>
        <v>13183</v>
      </c>
      <c r="C83" s="66">
        <f t="shared" si="22"/>
        <v>681</v>
      </c>
      <c r="D83" s="66">
        <f t="shared" si="22"/>
        <v>890</v>
      </c>
      <c r="E83" s="67">
        <f t="shared" si="22"/>
        <v>368</v>
      </c>
      <c r="F83" s="65">
        <f t="shared" si="22"/>
        <v>350165</v>
      </c>
      <c r="G83" s="66">
        <f t="shared" si="22"/>
        <v>8721</v>
      </c>
      <c r="H83" s="66">
        <f t="shared" si="22"/>
        <v>7767</v>
      </c>
      <c r="I83" s="66">
        <f t="shared" si="22"/>
        <v>2226</v>
      </c>
      <c r="J83" s="66">
        <f t="shared" si="22"/>
        <v>0</v>
      </c>
      <c r="K83" s="67">
        <f t="shared" si="22"/>
        <v>0</v>
      </c>
      <c r="L83" s="65">
        <f t="shared" si="22"/>
        <v>85320</v>
      </c>
      <c r="M83" s="66">
        <f t="shared" si="22"/>
        <v>3664</v>
      </c>
      <c r="N83" s="66">
        <f t="shared" si="22"/>
        <v>1946</v>
      </c>
      <c r="O83" s="67">
        <f t="shared" si="22"/>
        <v>416</v>
      </c>
      <c r="P83" s="65">
        <f t="shared" si="22"/>
        <v>22717</v>
      </c>
      <c r="Q83" s="66">
        <f t="shared" si="22"/>
        <v>1089</v>
      </c>
      <c r="R83" s="66">
        <f t="shared" si="22"/>
        <v>445</v>
      </c>
      <c r="S83" s="66">
        <f t="shared" si="22"/>
        <v>102</v>
      </c>
    </row>
    <row r="84" spans="1:19" ht="15" thickBot="1">
      <c r="A84" s="116" t="s">
        <v>177</v>
      </c>
      <c r="B84" s="109">
        <f t="shared" ref="B84:S84" si="23">+B28+B56</f>
        <v>10518</v>
      </c>
      <c r="C84" s="110">
        <f t="shared" si="23"/>
        <v>343</v>
      </c>
      <c r="D84" s="110">
        <f t="shared" si="23"/>
        <v>387</v>
      </c>
      <c r="E84" s="111">
        <f t="shared" si="23"/>
        <v>195</v>
      </c>
      <c r="F84" s="109">
        <f t="shared" si="23"/>
        <v>351164</v>
      </c>
      <c r="G84" s="110">
        <f t="shared" si="23"/>
        <v>8058</v>
      </c>
      <c r="H84" s="110">
        <f t="shared" si="23"/>
        <v>7116</v>
      </c>
      <c r="I84" s="110">
        <f t="shared" si="23"/>
        <v>2354</v>
      </c>
      <c r="J84" s="110">
        <f t="shared" si="23"/>
        <v>3177</v>
      </c>
      <c r="K84" s="111">
        <f t="shared" si="23"/>
        <v>58</v>
      </c>
      <c r="L84" s="109">
        <f t="shared" si="23"/>
        <v>45400</v>
      </c>
      <c r="M84" s="110">
        <f t="shared" si="23"/>
        <v>1633</v>
      </c>
      <c r="N84" s="110">
        <f t="shared" si="23"/>
        <v>1022</v>
      </c>
      <c r="O84" s="111">
        <f t="shared" si="23"/>
        <v>202</v>
      </c>
      <c r="P84" s="109">
        <f t="shared" si="23"/>
        <v>9751</v>
      </c>
      <c r="Q84" s="110">
        <f t="shared" si="23"/>
        <v>294</v>
      </c>
      <c r="R84" s="66">
        <f t="shared" si="23"/>
        <v>175</v>
      </c>
      <c r="S84" s="66">
        <f t="shared" si="23"/>
        <v>31</v>
      </c>
    </row>
    <row r="85" spans="1:19" ht="15" thickBot="1">
      <c r="A85" s="114" t="s">
        <v>9</v>
      </c>
      <c r="B85" s="218">
        <f t="shared" ref="B85:S85" si="24">SUM(B63:B84)</f>
        <v>263116</v>
      </c>
      <c r="C85" s="218">
        <f t="shared" si="24"/>
        <v>12468</v>
      </c>
      <c r="D85" s="218">
        <f t="shared" si="24"/>
        <v>12316</v>
      </c>
      <c r="E85" s="218">
        <f t="shared" si="24"/>
        <v>5082</v>
      </c>
      <c r="F85" s="218">
        <f t="shared" si="24"/>
        <v>4485889</v>
      </c>
      <c r="G85" s="218">
        <f t="shared" si="24"/>
        <v>112734</v>
      </c>
      <c r="H85" s="420">
        <f t="shared" si="24"/>
        <v>96564</v>
      </c>
      <c r="I85" s="420">
        <f t="shared" si="24"/>
        <v>29331</v>
      </c>
      <c r="J85" s="420">
        <f t="shared" si="24"/>
        <v>56612</v>
      </c>
      <c r="K85" s="420">
        <f t="shared" si="24"/>
        <v>1122</v>
      </c>
      <c r="L85" s="420">
        <f t="shared" si="24"/>
        <v>1062594</v>
      </c>
      <c r="M85" s="420">
        <f t="shared" si="24"/>
        <v>41092</v>
      </c>
      <c r="N85" s="218">
        <f t="shared" si="24"/>
        <v>23567</v>
      </c>
      <c r="O85" s="218">
        <f t="shared" si="24"/>
        <v>4759</v>
      </c>
      <c r="P85" s="218">
        <f>SUM(P63:P84)</f>
        <v>296020</v>
      </c>
      <c r="Q85" s="218">
        <f t="shared" si="24"/>
        <v>13116</v>
      </c>
      <c r="R85" s="218">
        <f t="shared" si="24"/>
        <v>6417</v>
      </c>
      <c r="S85" s="218">
        <f t="shared" si="24"/>
        <v>1180</v>
      </c>
    </row>
    <row r="86" spans="1:19" ht="15" thickBot="1">
      <c r="H86" s="434" t="s">
        <v>492</v>
      </c>
      <c r="I86" s="435"/>
      <c r="J86" s="435"/>
      <c r="K86" s="436"/>
      <c r="L86" s="422">
        <f>+L85+J85</f>
        <v>1119206</v>
      </c>
      <c r="M86" s="421">
        <f>+M85+K85</f>
        <v>42214</v>
      </c>
    </row>
    <row r="87" spans="1:19">
      <c r="L87" s="396"/>
      <c r="N87" s="396"/>
      <c r="P87" s="93"/>
    </row>
  </sheetData>
  <mergeCells count="29">
    <mergeCell ref="A59:S59"/>
    <mergeCell ref="A60:A62"/>
    <mergeCell ref="B60:E61"/>
    <mergeCell ref="F60:K60"/>
    <mergeCell ref="L60:O61"/>
    <mergeCell ref="P60:S61"/>
    <mergeCell ref="F61:I61"/>
    <mergeCell ref="J61:K61"/>
    <mergeCell ref="L32:O33"/>
    <mergeCell ref="P32:S33"/>
    <mergeCell ref="F33:I33"/>
    <mergeCell ref="J33:K33"/>
    <mergeCell ref="A58:S58"/>
    <mergeCell ref="H86:K86"/>
    <mergeCell ref="A1:S1"/>
    <mergeCell ref="A2:S2"/>
    <mergeCell ref="A3:S3"/>
    <mergeCell ref="A4:A6"/>
    <mergeCell ref="B4:E5"/>
    <mergeCell ref="F4:K4"/>
    <mergeCell ref="L4:O5"/>
    <mergeCell ref="P4:S5"/>
    <mergeCell ref="F5:I5"/>
    <mergeCell ref="J5:K5"/>
    <mergeCell ref="A30:S30"/>
    <mergeCell ref="A31:S31"/>
    <mergeCell ref="A32:A34"/>
    <mergeCell ref="B32:E33"/>
    <mergeCell ref="F32:K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Page &amp;P</oddFooter>
  </headerFooter>
  <rowBreaks count="2" manualBreakCount="2">
    <brk id="29" max="16383" man="1"/>
    <brk id="5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80"/>
  <sheetViews>
    <sheetView view="pageBreakPreview" topLeftCell="A159" zoomScaleSheetLayoutView="100" workbookViewId="0">
      <selection activeCell="A181" sqref="A181:XFD183"/>
    </sheetView>
  </sheetViews>
  <sheetFormatPr baseColWidth="10" defaultRowHeight="11.25" customHeight="1"/>
  <cols>
    <col min="1" max="1" width="25.88671875" customWidth="1"/>
    <col min="2" max="6" width="7.6640625" customWidth="1"/>
    <col min="7" max="7" width="7" customWidth="1"/>
    <col min="8" max="8" width="7.6640625" customWidth="1"/>
    <col min="9" max="9" width="7" customWidth="1"/>
    <col min="10" max="10" width="7.6640625" customWidth="1"/>
    <col min="11" max="11" width="6.5546875" customWidth="1"/>
    <col min="12" max="12" width="7.6640625" customWidth="1"/>
    <col min="13" max="13" width="7" customWidth="1"/>
    <col min="14" max="14" width="6.44140625" customWidth="1"/>
    <col min="15" max="18" width="5.6640625" customWidth="1"/>
    <col min="19" max="19" width="7.6640625" customWidth="1"/>
    <col min="20" max="20" width="0.5546875" hidden="1" customWidth="1"/>
    <col min="21" max="21" width="20.33203125" customWidth="1"/>
    <col min="22" max="22" width="8.6640625" customWidth="1"/>
    <col min="23" max="23" width="7.33203125" customWidth="1"/>
    <col min="24" max="24" width="7.109375" customWidth="1"/>
    <col min="25" max="26" width="12.33203125" customWidth="1"/>
    <col min="27" max="27" width="12.6640625" customWidth="1"/>
    <col min="28" max="28" width="7" customWidth="1"/>
    <col min="29" max="29" width="10.5546875" customWidth="1"/>
    <col min="30" max="33" width="8.6640625" customWidth="1"/>
  </cols>
  <sheetData>
    <row r="1" spans="1:33" ht="20.25" customHeight="1">
      <c r="A1" s="460" t="s">
        <v>372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 t="s">
        <v>373</v>
      </c>
      <c r="V1" s="460"/>
      <c r="W1" s="460"/>
      <c r="X1" s="460"/>
      <c r="Y1" s="460"/>
      <c r="Z1" s="460"/>
      <c r="AA1" s="460"/>
      <c r="AB1" s="460"/>
      <c r="AC1" s="460"/>
      <c r="AD1" s="460"/>
      <c r="AE1" s="460"/>
      <c r="AF1" s="460"/>
      <c r="AG1" s="460"/>
    </row>
    <row r="2" spans="1:33" ht="11.25" customHeight="1">
      <c r="A2" s="461" t="s">
        <v>374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2" t="s">
        <v>461</v>
      </c>
      <c r="V2" s="462"/>
      <c r="W2" s="462"/>
      <c r="X2" s="462"/>
      <c r="Y2" s="462"/>
      <c r="Z2" s="462"/>
      <c r="AA2" s="462"/>
      <c r="AB2" s="462"/>
      <c r="AC2" s="462"/>
      <c r="AD2" s="462"/>
      <c r="AE2" s="462"/>
      <c r="AF2" s="462"/>
      <c r="AG2" s="462"/>
    </row>
    <row r="3" spans="1:33" ht="11.25" customHeight="1" thickBot="1">
      <c r="A3" s="462" t="s">
        <v>22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 t="s">
        <v>22</v>
      </c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  <c r="AG3" s="462"/>
    </row>
    <row r="4" spans="1:33" ht="28.5" customHeight="1">
      <c r="A4" s="465" t="s">
        <v>152</v>
      </c>
      <c r="B4" s="467" t="s">
        <v>375</v>
      </c>
      <c r="C4" s="468"/>
      <c r="D4" s="469" t="s">
        <v>376</v>
      </c>
      <c r="E4" s="469"/>
      <c r="F4" s="469" t="s">
        <v>377</v>
      </c>
      <c r="G4" s="469"/>
      <c r="H4" s="469" t="s">
        <v>378</v>
      </c>
      <c r="I4" s="469"/>
      <c r="J4" s="469" t="s">
        <v>379</v>
      </c>
      <c r="K4" s="469"/>
      <c r="L4" s="470" t="s">
        <v>7</v>
      </c>
      <c r="M4" s="470"/>
      <c r="N4" s="469" t="s">
        <v>203</v>
      </c>
      <c r="O4" s="469"/>
      <c r="P4" s="469"/>
      <c r="Q4" s="469"/>
      <c r="R4" s="469"/>
      <c r="S4" s="463"/>
      <c r="T4" s="130"/>
      <c r="U4" s="467" t="s">
        <v>152</v>
      </c>
      <c r="V4" s="469" t="s">
        <v>204</v>
      </c>
      <c r="W4" s="469"/>
      <c r="X4" s="469"/>
      <c r="Y4" s="469" t="s">
        <v>380</v>
      </c>
      <c r="Z4" s="469"/>
      <c r="AA4" s="469"/>
      <c r="AB4" s="469"/>
      <c r="AC4" s="469"/>
      <c r="AD4" s="469"/>
      <c r="AE4" s="469"/>
      <c r="AF4" s="469"/>
      <c r="AG4" s="463" t="s">
        <v>460</v>
      </c>
    </row>
    <row r="5" spans="1:33" ht="45.75" customHeight="1">
      <c r="A5" s="466"/>
      <c r="B5" s="225" t="s">
        <v>154</v>
      </c>
      <c r="C5" s="227" t="s">
        <v>155</v>
      </c>
      <c r="D5" s="227" t="s">
        <v>154</v>
      </c>
      <c r="E5" s="227" t="s">
        <v>155</v>
      </c>
      <c r="F5" s="227" t="s">
        <v>154</v>
      </c>
      <c r="G5" s="227" t="s">
        <v>155</v>
      </c>
      <c r="H5" s="227" t="s">
        <v>154</v>
      </c>
      <c r="I5" s="227" t="s">
        <v>155</v>
      </c>
      <c r="J5" s="227" t="s">
        <v>154</v>
      </c>
      <c r="K5" s="227" t="s">
        <v>155</v>
      </c>
      <c r="L5" s="227" t="s">
        <v>154</v>
      </c>
      <c r="M5" s="227" t="s">
        <v>155</v>
      </c>
      <c r="N5" s="227" t="s">
        <v>381</v>
      </c>
      <c r="O5" s="227" t="s">
        <v>382</v>
      </c>
      <c r="P5" s="227" t="s">
        <v>383</v>
      </c>
      <c r="Q5" s="227" t="s">
        <v>384</v>
      </c>
      <c r="R5" s="227" t="s">
        <v>385</v>
      </c>
      <c r="S5" s="222" t="s">
        <v>20</v>
      </c>
      <c r="T5" s="130"/>
      <c r="U5" s="471"/>
      <c r="V5" s="227" t="s">
        <v>450</v>
      </c>
      <c r="W5" s="328" t="s">
        <v>475</v>
      </c>
      <c r="X5" s="337" t="s">
        <v>20</v>
      </c>
      <c r="Y5" s="227" t="s">
        <v>386</v>
      </c>
      <c r="Z5" s="227" t="s">
        <v>387</v>
      </c>
      <c r="AA5" s="227" t="s">
        <v>388</v>
      </c>
      <c r="AB5" s="227" t="s">
        <v>389</v>
      </c>
      <c r="AC5" s="337" t="s">
        <v>18</v>
      </c>
      <c r="AD5" s="227" t="s">
        <v>300</v>
      </c>
      <c r="AE5" s="227" t="s">
        <v>19</v>
      </c>
      <c r="AF5" s="227" t="s">
        <v>300</v>
      </c>
      <c r="AG5" s="464"/>
    </row>
    <row r="6" spans="1:33" ht="11.25" customHeight="1">
      <c r="A6" s="11" t="s">
        <v>156</v>
      </c>
      <c r="B6" s="124">
        <f t="shared" ref="B6:S6" si="0">SUM(B34:B38)</f>
        <v>0</v>
      </c>
      <c r="C6" s="96">
        <f t="shared" si="0"/>
        <v>0</v>
      </c>
      <c r="D6" s="96">
        <f t="shared" si="0"/>
        <v>51</v>
      </c>
      <c r="E6" s="96">
        <f t="shared" si="0"/>
        <v>26</v>
      </c>
      <c r="F6" s="96">
        <f t="shared" si="0"/>
        <v>76</v>
      </c>
      <c r="G6" s="96">
        <f t="shared" si="0"/>
        <v>49</v>
      </c>
      <c r="H6" s="96">
        <f t="shared" si="0"/>
        <v>431</v>
      </c>
      <c r="I6" s="96">
        <f t="shared" si="0"/>
        <v>226</v>
      </c>
      <c r="J6" s="96">
        <f t="shared" si="0"/>
        <v>2004</v>
      </c>
      <c r="K6" s="96">
        <f t="shared" si="0"/>
        <v>1016</v>
      </c>
      <c r="L6" s="96">
        <f t="shared" si="0"/>
        <v>2562</v>
      </c>
      <c r="M6" s="96">
        <f t="shared" si="0"/>
        <v>1317</v>
      </c>
      <c r="N6" s="96">
        <f t="shared" si="0"/>
        <v>0</v>
      </c>
      <c r="O6" s="96">
        <f t="shared" si="0"/>
        <v>1</v>
      </c>
      <c r="P6" s="96">
        <f t="shared" si="0"/>
        <v>5</v>
      </c>
      <c r="Q6" s="96">
        <f t="shared" si="0"/>
        <v>19</v>
      </c>
      <c r="R6" s="96">
        <f t="shared" si="0"/>
        <v>86</v>
      </c>
      <c r="S6" s="125">
        <f t="shared" si="0"/>
        <v>111</v>
      </c>
      <c r="T6" s="130"/>
      <c r="U6" s="74" t="s">
        <v>156</v>
      </c>
      <c r="V6" s="96">
        <f t="shared" ref="V6:AG6" si="1">SUM(V34:V38)</f>
        <v>53</v>
      </c>
      <c r="W6" s="96">
        <f t="shared" si="1"/>
        <v>45</v>
      </c>
      <c r="X6" s="96">
        <f>SUM(X34:X38)</f>
        <v>98</v>
      </c>
      <c r="Y6" s="96">
        <f t="shared" si="1"/>
        <v>0</v>
      </c>
      <c r="Z6" s="96">
        <f t="shared" si="1"/>
        <v>2</v>
      </c>
      <c r="AA6" s="96">
        <f t="shared" si="1"/>
        <v>101</v>
      </c>
      <c r="AB6" s="96">
        <f t="shared" si="1"/>
        <v>1</v>
      </c>
      <c r="AC6" s="96">
        <f>SUM(AC34:AC38)</f>
        <v>104</v>
      </c>
      <c r="AD6" s="96">
        <f t="shared" si="1"/>
        <v>100</v>
      </c>
      <c r="AE6" s="96">
        <f t="shared" si="1"/>
        <v>4</v>
      </c>
      <c r="AF6" s="96">
        <f t="shared" si="1"/>
        <v>1</v>
      </c>
      <c r="AG6" s="125">
        <f t="shared" si="1"/>
        <v>91</v>
      </c>
    </row>
    <row r="7" spans="1:33" ht="11.25" customHeight="1">
      <c r="A7" s="11" t="s">
        <v>157</v>
      </c>
      <c r="B7" s="226">
        <f t="shared" ref="B7:S7" si="2">SUM(B40:B43)</f>
        <v>0</v>
      </c>
      <c r="C7" s="230">
        <f t="shared" si="2"/>
        <v>0</v>
      </c>
      <c r="D7" s="230">
        <f t="shared" si="2"/>
        <v>1054</v>
      </c>
      <c r="E7" s="230">
        <f t="shared" si="2"/>
        <v>528</v>
      </c>
      <c r="F7" s="230">
        <f t="shared" si="2"/>
        <v>347</v>
      </c>
      <c r="G7" s="230">
        <f t="shared" si="2"/>
        <v>178</v>
      </c>
      <c r="H7" s="230">
        <f t="shared" si="2"/>
        <v>742</v>
      </c>
      <c r="I7" s="230">
        <f t="shared" si="2"/>
        <v>387</v>
      </c>
      <c r="J7" s="230">
        <f t="shared" si="2"/>
        <v>2851</v>
      </c>
      <c r="K7" s="230">
        <f t="shared" si="2"/>
        <v>1440</v>
      </c>
      <c r="L7" s="230">
        <f t="shared" si="2"/>
        <v>4994</v>
      </c>
      <c r="M7" s="230">
        <f t="shared" si="2"/>
        <v>2533</v>
      </c>
      <c r="N7" s="230">
        <f t="shared" si="2"/>
        <v>0</v>
      </c>
      <c r="O7" s="230">
        <f t="shared" si="2"/>
        <v>45</v>
      </c>
      <c r="P7" s="230">
        <f t="shared" si="2"/>
        <v>23</v>
      </c>
      <c r="Q7" s="230">
        <f t="shared" si="2"/>
        <v>45</v>
      </c>
      <c r="R7" s="230">
        <f t="shared" si="2"/>
        <v>130</v>
      </c>
      <c r="S7" s="75">
        <f t="shared" si="2"/>
        <v>243</v>
      </c>
      <c r="T7" s="130"/>
      <c r="U7" s="74" t="s">
        <v>157</v>
      </c>
      <c r="V7" s="230">
        <f t="shared" ref="V7:AG7" si="3">SUM(V40:V43)</f>
        <v>227</v>
      </c>
      <c r="W7" s="230">
        <f t="shared" si="3"/>
        <v>46</v>
      </c>
      <c r="X7" s="230">
        <f t="shared" si="3"/>
        <v>273</v>
      </c>
      <c r="Y7" s="230">
        <f t="shared" si="3"/>
        <v>38</v>
      </c>
      <c r="Z7" s="230">
        <f t="shared" si="3"/>
        <v>7</v>
      </c>
      <c r="AA7" s="230">
        <f t="shared" si="3"/>
        <v>174</v>
      </c>
      <c r="AB7" s="230">
        <f t="shared" si="3"/>
        <v>1</v>
      </c>
      <c r="AC7" s="230">
        <f t="shared" si="3"/>
        <v>220</v>
      </c>
      <c r="AD7" s="230">
        <f t="shared" si="3"/>
        <v>198</v>
      </c>
      <c r="AE7" s="230">
        <f t="shared" si="3"/>
        <v>0</v>
      </c>
      <c r="AF7" s="230">
        <f t="shared" si="3"/>
        <v>0</v>
      </c>
      <c r="AG7" s="75">
        <f t="shared" si="3"/>
        <v>202</v>
      </c>
    </row>
    <row r="8" spans="1:33" ht="11.25" customHeight="1">
      <c r="A8" s="11" t="s">
        <v>158</v>
      </c>
      <c r="B8" s="226">
        <f t="shared" ref="B8:S8" si="4">SUM(B45:B52)</f>
        <v>3</v>
      </c>
      <c r="C8" s="230">
        <f t="shared" si="4"/>
        <v>3</v>
      </c>
      <c r="D8" s="230">
        <f t="shared" si="4"/>
        <v>629</v>
      </c>
      <c r="E8" s="230">
        <f t="shared" si="4"/>
        <v>340</v>
      </c>
      <c r="F8" s="230">
        <f t="shared" si="4"/>
        <v>701</v>
      </c>
      <c r="G8" s="230">
        <f t="shared" si="4"/>
        <v>364</v>
      </c>
      <c r="H8" s="230">
        <f t="shared" si="4"/>
        <v>1853</v>
      </c>
      <c r="I8" s="230">
        <f t="shared" si="4"/>
        <v>941</v>
      </c>
      <c r="J8" s="230">
        <f t="shared" si="4"/>
        <v>4222</v>
      </c>
      <c r="K8" s="230">
        <f t="shared" si="4"/>
        <v>2101</v>
      </c>
      <c r="L8" s="230">
        <f t="shared" si="4"/>
        <v>7408</v>
      </c>
      <c r="M8" s="230">
        <f t="shared" si="4"/>
        <v>3749</v>
      </c>
      <c r="N8" s="230">
        <f t="shared" si="4"/>
        <v>1</v>
      </c>
      <c r="O8" s="230">
        <f t="shared" si="4"/>
        <v>19</v>
      </c>
      <c r="P8" s="230">
        <f t="shared" si="4"/>
        <v>59</v>
      </c>
      <c r="Q8" s="230">
        <f t="shared" si="4"/>
        <v>102</v>
      </c>
      <c r="R8" s="230">
        <f t="shared" si="4"/>
        <v>187</v>
      </c>
      <c r="S8" s="75">
        <f t="shared" si="4"/>
        <v>368</v>
      </c>
      <c r="T8" s="130"/>
      <c r="U8" s="74" t="s">
        <v>158</v>
      </c>
      <c r="V8" s="230">
        <f t="shared" ref="V8:AG8" si="5">SUM(V45:V52)</f>
        <v>310</v>
      </c>
      <c r="W8" s="230">
        <f t="shared" si="5"/>
        <v>22</v>
      </c>
      <c r="X8" s="230">
        <f t="shared" si="5"/>
        <v>332</v>
      </c>
      <c r="Y8" s="230">
        <f t="shared" si="5"/>
        <v>5</v>
      </c>
      <c r="Z8" s="230">
        <f t="shared" si="5"/>
        <v>64</v>
      </c>
      <c r="AA8" s="230">
        <f t="shared" si="5"/>
        <v>211</v>
      </c>
      <c r="AB8" s="230">
        <f t="shared" si="5"/>
        <v>8</v>
      </c>
      <c r="AC8" s="230">
        <f t="shared" si="5"/>
        <v>288</v>
      </c>
      <c r="AD8" s="230">
        <f t="shared" si="5"/>
        <v>265</v>
      </c>
      <c r="AE8" s="230">
        <f t="shared" si="5"/>
        <v>121</v>
      </c>
      <c r="AF8" s="230">
        <f t="shared" si="5"/>
        <v>85</v>
      </c>
      <c r="AG8" s="75">
        <f t="shared" si="5"/>
        <v>212</v>
      </c>
    </row>
    <row r="9" spans="1:33" ht="11.25" customHeight="1">
      <c r="A9" s="11" t="s">
        <v>159</v>
      </c>
      <c r="B9" s="226">
        <f t="shared" ref="B9:S9" si="6">SUM(B54:B59)</f>
        <v>27</v>
      </c>
      <c r="C9" s="230">
        <f t="shared" si="6"/>
        <v>5</v>
      </c>
      <c r="D9" s="230">
        <f t="shared" si="6"/>
        <v>1892</v>
      </c>
      <c r="E9" s="230">
        <f t="shared" si="6"/>
        <v>949</v>
      </c>
      <c r="F9" s="230">
        <f t="shared" si="6"/>
        <v>2220</v>
      </c>
      <c r="G9" s="230">
        <f t="shared" si="6"/>
        <v>1168</v>
      </c>
      <c r="H9" s="230">
        <f t="shared" si="6"/>
        <v>2971</v>
      </c>
      <c r="I9" s="230">
        <f t="shared" si="6"/>
        <v>1588</v>
      </c>
      <c r="J9" s="230">
        <f t="shared" si="6"/>
        <v>3270</v>
      </c>
      <c r="K9" s="230">
        <f t="shared" si="6"/>
        <v>1698</v>
      </c>
      <c r="L9" s="230">
        <f t="shared" si="6"/>
        <v>10380</v>
      </c>
      <c r="M9" s="230">
        <f t="shared" si="6"/>
        <v>5408</v>
      </c>
      <c r="N9" s="230">
        <f t="shared" si="6"/>
        <v>1</v>
      </c>
      <c r="O9" s="230">
        <f t="shared" si="6"/>
        <v>78</v>
      </c>
      <c r="P9" s="230">
        <f t="shared" si="6"/>
        <v>155</v>
      </c>
      <c r="Q9" s="230">
        <f t="shared" si="6"/>
        <v>177</v>
      </c>
      <c r="R9" s="230">
        <f t="shared" si="6"/>
        <v>188</v>
      </c>
      <c r="S9" s="75">
        <f t="shared" si="6"/>
        <v>599</v>
      </c>
      <c r="T9" s="130"/>
      <c r="U9" s="74" t="s">
        <v>159</v>
      </c>
      <c r="V9" s="230">
        <f t="shared" ref="V9:AG9" si="7">SUM(V54:V59)</f>
        <v>206</v>
      </c>
      <c r="W9" s="230">
        <f t="shared" si="7"/>
        <v>44</v>
      </c>
      <c r="X9" s="230">
        <f t="shared" si="7"/>
        <v>250</v>
      </c>
      <c r="Y9" s="230">
        <f t="shared" si="7"/>
        <v>1</v>
      </c>
      <c r="Z9" s="230">
        <f t="shared" si="7"/>
        <v>30</v>
      </c>
      <c r="AA9" s="230">
        <f t="shared" si="7"/>
        <v>267</v>
      </c>
      <c r="AB9" s="230">
        <f t="shared" si="7"/>
        <v>0</v>
      </c>
      <c r="AC9" s="230">
        <f t="shared" si="7"/>
        <v>298</v>
      </c>
      <c r="AD9" s="230">
        <f t="shared" si="7"/>
        <v>291</v>
      </c>
      <c r="AE9" s="230">
        <f t="shared" si="7"/>
        <v>50</v>
      </c>
      <c r="AF9" s="230">
        <f t="shared" si="7"/>
        <v>17</v>
      </c>
      <c r="AG9" s="75">
        <f t="shared" si="7"/>
        <v>229</v>
      </c>
    </row>
    <row r="10" spans="1:33" ht="11.25" customHeight="1">
      <c r="A10" s="11" t="s">
        <v>160</v>
      </c>
      <c r="B10" s="226">
        <f t="shared" ref="B10:S10" si="8">SUM(B61:B64)</f>
        <v>115</v>
      </c>
      <c r="C10" s="230">
        <f t="shared" si="8"/>
        <v>57</v>
      </c>
      <c r="D10" s="230">
        <f t="shared" si="8"/>
        <v>901</v>
      </c>
      <c r="E10" s="230">
        <f t="shared" si="8"/>
        <v>474</v>
      </c>
      <c r="F10" s="230">
        <f t="shared" si="8"/>
        <v>336</v>
      </c>
      <c r="G10" s="230">
        <f t="shared" si="8"/>
        <v>172</v>
      </c>
      <c r="H10" s="230">
        <f t="shared" si="8"/>
        <v>192</v>
      </c>
      <c r="I10" s="230">
        <f t="shared" si="8"/>
        <v>106</v>
      </c>
      <c r="J10" s="230">
        <f t="shared" si="8"/>
        <v>549</v>
      </c>
      <c r="K10" s="230">
        <f t="shared" si="8"/>
        <v>306</v>
      </c>
      <c r="L10" s="230">
        <f t="shared" si="8"/>
        <v>2093</v>
      </c>
      <c r="M10" s="230">
        <f t="shared" si="8"/>
        <v>1115</v>
      </c>
      <c r="N10" s="230">
        <f t="shared" si="8"/>
        <v>1</v>
      </c>
      <c r="O10" s="230">
        <f t="shared" si="8"/>
        <v>18</v>
      </c>
      <c r="P10" s="230">
        <f t="shared" si="8"/>
        <v>9</v>
      </c>
      <c r="Q10" s="230">
        <f t="shared" si="8"/>
        <v>7</v>
      </c>
      <c r="R10" s="230">
        <f t="shared" si="8"/>
        <v>17</v>
      </c>
      <c r="S10" s="75">
        <f t="shared" si="8"/>
        <v>52</v>
      </c>
      <c r="T10" s="130"/>
      <c r="U10" s="74" t="s">
        <v>160</v>
      </c>
      <c r="V10" s="230">
        <f t="shared" ref="V10:AG10" si="9">SUM(V61:V64)</f>
        <v>15</v>
      </c>
      <c r="W10" s="230">
        <f t="shared" si="9"/>
        <v>22</v>
      </c>
      <c r="X10" s="230">
        <f t="shared" si="9"/>
        <v>37</v>
      </c>
      <c r="Y10" s="230">
        <f t="shared" si="9"/>
        <v>0</v>
      </c>
      <c r="Z10" s="230">
        <f t="shared" si="9"/>
        <v>3</v>
      </c>
      <c r="AA10" s="230">
        <f t="shared" si="9"/>
        <v>68</v>
      </c>
      <c r="AB10" s="230">
        <f t="shared" si="9"/>
        <v>2</v>
      </c>
      <c r="AC10" s="230">
        <f t="shared" si="9"/>
        <v>73</v>
      </c>
      <c r="AD10" s="230">
        <f t="shared" si="9"/>
        <v>66</v>
      </c>
      <c r="AE10" s="230">
        <f t="shared" si="9"/>
        <v>0</v>
      </c>
      <c r="AF10" s="230">
        <f t="shared" si="9"/>
        <v>0</v>
      </c>
      <c r="AG10" s="75">
        <f t="shared" si="9"/>
        <v>37</v>
      </c>
    </row>
    <row r="11" spans="1:33" ht="11.25" customHeight="1">
      <c r="A11" s="11" t="s">
        <v>161</v>
      </c>
      <c r="B11" s="226">
        <f t="shared" ref="B11:S11" si="10">SUM(B70:B72)</f>
        <v>0</v>
      </c>
      <c r="C11" s="230">
        <f t="shared" si="10"/>
        <v>0</v>
      </c>
      <c r="D11" s="230">
        <f t="shared" si="10"/>
        <v>712</v>
      </c>
      <c r="E11" s="230">
        <f t="shared" si="10"/>
        <v>367</v>
      </c>
      <c r="F11" s="230">
        <f t="shared" si="10"/>
        <v>307</v>
      </c>
      <c r="G11" s="230">
        <f t="shared" si="10"/>
        <v>161</v>
      </c>
      <c r="H11" s="230">
        <f t="shared" si="10"/>
        <v>632</v>
      </c>
      <c r="I11" s="230">
        <f t="shared" si="10"/>
        <v>331</v>
      </c>
      <c r="J11" s="230">
        <f t="shared" si="10"/>
        <v>496</v>
      </c>
      <c r="K11" s="230">
        <f t="shared" si="10"/>
        <v>262</v>
      </c>
      <c r="L11" s="230">
        <f t="shared" si="10"/>
        <v>2147</v>
      </c>
      <c r="M11" s="230">
        <f t="shared" si="10"/>
        <v>1121</v>
      </c>
      <c r="N11" s="230">
        <f t="shared" si="10"/>
        <v>0</v>
      </c>
      <c r="O11" s="230">
        <f t="shared" si="10"/>
        <v>20</v>
      </c>
      <c r="P11" s="230">
        <f t="shared" si="10"/>
        <v>18</v>
      </c>
      <c r="Q11" s="230">
        <f t="shared" si="10"/>
        <v>24</v>
      </c>
      <c r="R11" s="230">
        <f t="shared" si="10"/>
        <v>20</v>
      </c>
      <c r="S11" s="75">
        <f t="shared" si="10"/>
        <v>82</v>
      </c>
      <c r="T11" s="130"/>
      <c r="U11" s="74" t="s">
        <v>161</v>
      </c>
      <c r="V11" s="230">
        <f t="shared" ref="V11:AG11" si="11">SUM(V70:V72)</f>
        <v>27</v>
      </c>
      <c r="W11" s="230">
        <f t="shared" si="11"/>
        <v>30</v>
      </c>
      <c r="X11" s="230">
        <f t="shared" si="11"/>
        <v>57</v>
      </c>
      <c r="Y11" s="230">
        <f t="shared" si="11"/>
        <v>9</v>
      </c>
      <c r="Z11" s="230">
        <f t="shared" si="11"/>
        <v>43</v>
      </c>
      <c r="AA11" s="230">
        <f t="shared" si="11"/>
        <v>21</v>
      </c>
      <c r="AB11" s="230">
        <f t="shared" si="11"/>
        <v>1</v>
      </c>
      <c r="AC11" s="230">
        <f t="shared" si="11"/>
        <v>74</v>
      </c>
      <c r="AD11" s="230">
        <f t="shared" si="11"/>
        <v>69</v>
      </c>
      <c r="AE11" s="230">
        <f t="shared" si="11"/>
        <v>3</v>
      </c>
      <c r="AF11" s="230">
        <f t="shared" si="11"/>
        <v>3</v>
      </c>
      <c r="AG11" s="75">
        <f t="shared" si="11"/>
        <v>51</v>
      </c>
    </row>
    <row r="12" spans="1:33" ht="11.25" customHeight="1">
      <c r="A12" s="11" t="s">
        <v>162</v>
      </c>
      <c r="B12" s="226">
        <f t="shared" ref="B12:S12" si="12">SUM(B74:B82)</f>
        <v>21</v>
      </c>
      <c r="C12" s="230">
        <f t="shared" si="12"/>
        <v>12</v>
      </c>
      <c r="D12" s="230">
        <f t="shared" si="12"/>
        <v>555</v>
      </c>
      <c r="E12" s="230">
        <f t="shared" si="12"/>
        <v>301</v>
      </c>
      <c r="F12" s="230">
        <f t="shared" si="12"/>
        <v>575</v>
      </c>
      <c r="G12" s="230">
        <f t="shared" si="12"/>
        <v>292</v>
      </c>
      <c r="H12" s="230">
        <f t="shared" si="12"/>
        <v>358</v>
      </c>
      <c r="I12" s="230">
        <f t="shared" si="12"/>
        <v>170</v>
      </c>
      <c r="J12" s="230">
        <f t="shared" si="12"/>
        <v>725</v>
      </c>
      <c r="K12" s="230">
        <f t="shared" si="12"/>
        <v>397</v>
      </c>
      <c r="L12" s="230">
        <f t="shared" si="12"/>
        <v>2234</v>
      </c>
      <c r="M12" s="230">
        <f t="shared" si="12"/>
        <v>1172</v>
      </c>
      <c r="N12" s="230">
        <f t="shared" si="12"/>
        <v>1</v>
      </c>
      <c r="O12" s="230">
        <f t="shared" si="12"/>
        <v>16</v>
      </c>
      <c r="P12" s="230">
        <f t="shared" si="12"/>
        <v>14</v>
      </c>
      <c r="Q12" s="230">
        <f t="shared" si="12"/>
        <v>11</v>
      </c>
      <c r="R12" s="230">
        <f t="shared" si="12"/>
        <v>22</v>
      </c>
      <c r="S12" s="75">
        <f t="shared" si="12"/>
        <v>64</v>
      </c>
      <c r="T12" s="130"/>
      <c r="U12" s="74" t="s">
        <v>162</v>
      </c>
      <c r="V12" s="230">
        <f t="shared" ref="V12:AG12" si="13">SUM(V74:V82)</f>
        <v>32</v>
      </c>
      <c r="W12" s="230">
        <f t="shared" si="13"/>
        <v>10</v>
      </c>
      <c r="X12" s="230">
        <f t="shared" si="13"/>
        <v>42</v>
      </c>
      <c r="Y12" s="230">
        <f t="shared" si="13"/>
        <v>15</v>
      </c>
      <c r="Z12" s="230">
        <f t="shared" si="13"/>
        <v>5</v>
      </c>
      <c r="AA12" s="230">
        <f t="shared" si="13"/>
        <v>50</v>
      </c>
      <c r="AB12" s="230">
        <f t="shared" si="13"/>
        <v>0</v>
      </c>
      <c r="AC12" s="230">
        <f t="shared" si="13"/>
        <v>70</v>
      </c>
      <c r="AD12" s="230">
        <f t="shared" si="13"/>
        <v>66</v>
      </c>
      <c r="AE12" s="230">
        <f t="shared" si="13"/>
        <v>1</v>
      </c>
      <c r="AF12" s="230">
        <f t="shared" si="13"/>
        <v>1</v>
      </c>
      <c r="AG12" s="75">
        <f t="shared" si="13"/>
        <v>35</v>
      </c>
    </row>
    <row r="13" spans="1:33" ht="11.25" customHeight="1">
      <c r="A13" s="11" t="s">
        <v>163</v>
      </c>
      <c r="B13" s="226">
        <f t="shared" ref="B13:S13" si="14">SUM(B84:B88)</f>
        <v>0</v>
      </c>
      <c r="C13" s="230">
        <f t="shared" si="14"/>
        <v>0</v>
      </c>
      <c r="D13" s="230">
        <f t="shared" si="14"/>
        <v>2411</v>
      </c>
      <c r="E13" s="230">
        <f t="shared" si="14"/>
        <v>1248</v>
      </c>
      <c r="F13" s="230">
        <f t="shared" si="14"/>
        <v>965</v>
      </c>
      <c r="G13" s="230">
        <f t="shared" si="14"/>
        <v>537</v>
      </c>
      <c r="H13" s="230">
        <f t="shared" si="14"/>
        <v>1314</v>
      </c>
      <c r="I13" s="230">
        <f t="shared" si="14"/>
        <v>704</v>
      </c>
      <c r="J13" s="230">
        <f t="shared" si="14"/>
        <v>1404</v>
      </c>
      <c r="K13" s="230">
        <f t="shared" si="14"/>
        <v>720</v>
      </c>
      <c r="L13" s="230">
        <f t="shared" si="14"/>
        <v>6094</v>
      </c>
      <c r="M13" s="230">
        <f t="shared" si="14"/>
        <v>3209</v>
      </c>
      <c r="N13" s="230">
        <f t="shared" si="14"/>
        <v>0</v>
      </c>
      <c r="O13" s="230">
        <f t="shared" si="14"/>
        <v>61</v>
      </c>
      <c r="P13" s="230">
        <f t="shared" si="14"/>
        <v>39</v>
      </c>
      <c r="Q13" s="230">
        <f t="shared" si="14"/>
        <v>46</v>
      </c>
      <c r="R13" s="230">
        <f t="shared" si="14"/>
        <v>49</v>
      </c>
      <c r="S13" s="75">
        <f t="shared" si="14"/>
        <v>195</v>
      </c>
      <c r="T13" s="130"/>
      <c r="U13" s="74" t="s">
        <v>163</v>
      </c>
      <c r="V13" s="230">
        <f t="shared" ref="V13:AG13" si="15">SUM(V84:V88)</f>
        <v>55</v>
      </c>
      <c r="W13" s="230">
        <f t="shared" si="15"/>
        <v>87</v>
      </c>
      <c r="X13" s="230">
        <f t="shared" si="15"/>
        <v>142</v>
      </c>
      <c r="Y13" s="230">
        <f t="shared" si="15"/>
        <v>5</v>
      </c>
      <c r="Z13" s="230">
        <f t="shared" si="15"/>
        <v>71</v>
      </c>
      <c r="AA13" s="230">
        <f t="shared" si="15"/>
        <v>113</v>
      </c>
      <c r="AB13" s="230">
        <f t="shared" si="15"/>
        <v>0</v>
      </c>
      <c r="AC13" s="230">
        <f t="shared" si="15"/>
        <v>189</v>
      </c>
      <c r="AD13" s="230">
        <f t="shared" si="15"/>
        <v>183</v>
      </c>
      <c r="AE13" s="230">
        <f t="shared" si="15"/>
        <v>0</v>
      </c>
      <c r="AF13" s="230">
        <f t="shared" si="15"/>
        <v>0</v>
      </c>
      <c r="AG13" s="75">
        <f t="shared" si="15"/>
        <v>126</v>
      </c>
    </row>
    <row r="14" spans="1:33" ht="11.25" customHeight="1">
      <c r="A14" s="11" t="s">
        <v>164</v>
      </c>
      <c r="B14" s="226">
        <f t="shared" ref="B14:S14" si="16">SUM(B90:B96)</f>
        <v>0</v>
      </c>
      <c r="C14" s="230">
        <f t="shared" si="16"/>
        <v>0</v>
      </c>
      <c r="D14" s="230">
        <f t="shared" si="16"/>
        <v>105</v>
      </c>
      <c r="E14" s="230">
        <f t="shared" si="16"/>
        <v>47</v>
      </c>
      <c r="F14" s="230">
        <f t="shared" si="16"/>
        <v>769</v>
      </c>
      <c r="G14" s="230">
        <f t="shared" si="16"/>
        <v>386</v>
      </c>
      <c r="H14" s="230">
        <f t="shared" si="16"/>
        <v>972</v>
      </c>
      <c r="I14" s="230">
        <f t="shared" si="16"/>
        <v>523</v>
      </c>
      <c r="J14" s="230">
        <f t="shared" si="16"/>
        <v>918</v>
      </c>
      <c r="K14" s="230">
        <f t="shared" si="16"/>
        <v>485</v>
      </c>
      <c r="L14" s="230">
        <f t="shared" si="16"/>
        <v>2764</v>
      </c>
      <c r="M14" s="230">
        <f t="shared" si="16"/>
        <v>1441</v>
      </c>
      <c r="N14" s="230">
        <f t="shared" si="16"/>
        <v>0</v>
      </c>
      <c r="O14" s="230">
        <f t="shared" si="16"/>
        <v>4</v>
      </c>
      <c r="P14" s="230">
        <f t="shared" si="16"/>
        <v>47</v>
      </c>
      <c r="Q14" s="230">
        <f t="shared" si="16"/>
        <v>47</v>
      </c>
      <c r="R14" s="230">
        <f t="shared" si="16"/>
        <v>48</v>
      </c>
      <c r="S14" s="75">
        <f t="shared" si="16"/>
        <v>146</v>
      </c>
      <c r="T14" s="130"/>
      <c r="U14" s="74" t="s">
        <v>164</v>
      </c>
      <c r="V14" s="230">
        <f t="shared" ref="V14:AG14" si="17">SUM(V90:V96)</f>
        <v>66</v>
      </c>
      <c r="W14" s="230">
        <f t="shared" si="17"/>
        <v>24</v>
      </c>
      <c r="X14" s="230">
        <f t="shared" si="17"/>
        <v>90</v>
      </c>
      <c r="Y14" s="230">
        <f t="shared" si="17"/>
        <v>14</v>
      </c>
      <c r="Z14" s="230">
        <f t="shared" si="17"/>
        <v>20</v>
      </c>
      <c r="AA14" s="230">
        <f t="shared" si="17"/>
        <v>83</v>
      </c>
      <c r="AB14" s="230">
        <f t="shared" si="17"/>
        <v>8</v>
      </c>
      <c r="AC14" s="230">
        <f t="shared" si="17"/>
        <v>125</v>
      </c>
      <c r="AD14" s="230">
        <f t="shared" si="17"/>
        <v>118</v>
      </c>
      <c r="AE14" s="230">
        <f t="shared" si="17"/>
        <v>25</v>
      </c>
      <c r="AF14" s="230">
        <f t="shared" si="17"/>
        <v>13</v>
      </c>
      <c r="AG14" s="75">
        <f t="shared" si="17"/>
        <v>47</v>
      </c>
    </row>
    <row r="15" spans="1:33" ht="11.25" customHeight="1">
      <c r="A15" s="11" t="s">
        <v>165</v>
      </c>
      <c r="B15" s="226">
        <f t="shared" ref="B15:S15" si="18">SUM(B98:B100)</f>
        <v>0</v>
      </c>
      <c r="C15" s="230">
        <f t="shared" si="18"/>
        <v>0</v>
      </c>
      <c r="D15" s="230">
        <f t="shared" si="18"/>
        <v>0</v>
      </c>
      <c r="E15" s="230">
        <f t="shared" si="18"/>
        <v>0</v>
      </c>
      <c r="F15" s="230">
        <f t="shared" si="18"/>
        <v>6</v>
      </c>
      <c r="G15" s="230">
        <f t="shared" si="18"/>
        <v>2</v>
      </c>
      <c r="H15" s="230">
        <f t="shared" si="18"/>
        <v>9</v>
      </c>
      <c r="I15" s="230">
        <f t="shared" si="18"/>
        <v>5</v>
      </c>
      <c r="J15" s="230">
        <f t="shared" si="18"/>
        <v>5</v>
      </c>
      <c r="K15" s="230">
        <f t="shared" si="18"/>
        <v>1</v>
      </c>
      <c r="L15" s="230">
        <f t="shared" si="18"/>
        <v>20</v>
      </c>
      <c r="M15" s="230">
        <f t="shared" si="18"/>
        <v>8</v>
      </c>
      <c r="N15" s="230">
        <f t="shared" si="18"/>
        <v>0</v>
      </c>
      <c r="O15" s="230">
        <f t="shared" si="18"/>
        <v>0</v>
      </c>
      <c r="P15" s="230">
        <f t="shared" si="18"/>
        <v>1</v>
      </c>
      <c r="Q15" s="230">
        <f t="shared" si="18"/>
        <v>1</v>
      </c>
      <c r="R15" s="230">
        <f t="shared" si="18"/>
        <v>1</v>
      </c>
      <c r="S15" s="75">
        <f t="shared" si="18"/>
        <v>3</v>
      </c>
      <c r="T15" s="130"/>
      <c r="U15" s="74" t="s">
        <v>165</v>
      </c>
      <c r="V15" s="230">
        <f t="shared" ref="V15:AG15" si="19">SUM(V98:V100)</f>
        <v>1</v>
      </c>
      <c r="W15" s="230">
        <f t="shared" si="19"/>
        <v>0</v>
      </c>
      <c r="X15" s="230">
        <f t="shared" si="19"/>
        <v>1</v>
      </c>
      <c r="Y15" s="230">
        <f t="shared" si="19"/>
        <v>0</v>
      </c>
      <c r="Z15" s="230">
        <f t="shared" si="19"/>
        <v>0</v>
      </c>
      <c r="AA15" s="230">
        <f t="shared" si="19"/>
        <v>0</v>
      </c>
      <c r="AB15" s="230">
        <f t="shared" si="19"/>
        <v>0</v>
      </c>
      <c r="AC15" s="230">
        <f t="shared" si="19"/>
        <v>0</v>
      </c>
      <c r="AD15" s="230">
        <f t="shared" si="19"/>
        <v>0</v>
      </c>
      <c r="AE15" s="230">
        <f t="shared" si="19"/>
        <v>1</v>
      </c>
      <c r="AF15" s="230">
        <f t="shared" si="19"/>
        <v>1</v>
      </c>
      <c r="AG15" s="75">
        <f t="shared" si="19"/>
        <v>1</v>
      </c>
    </row>
    <row r="16" spans="1:33" ht="11.25" customHeight="1">
      <c r="A16" s="11" t="s">
        <v>166</v>
      </c>
      <c r="B16" s="226">
        <f t="shared" ref="B16:S16" si="20">SUM(B106:B111)</f>
        <v>0</v>
      </c>
      <c r="C16" s="230">
        <f t="shared" si="20"/>
        <v>0</v>
      </c>
      <c r="D16" s="230">
        <f t="shared" si="20"/>
        <v>467</v>
      </c>
      <c r="E16" s="230">
        <f t="shared" si="20"/>
        <v>238</v>
      </c>
      <c r="F16" s="230">
        <f t="shared" si="20"/>
        <v>182</v>
      </c>
      <c r="G16" s="230">
        <f t="shared" si="20"/>
        <v>89</v>
      </c>
      <c r="H16" s="230">
        <f t="shared" si="20"/>
        <v>345</v>
      </c>
      <c r="I16" s="230">
        <f t="shared" si="20"/>
        <v>190</v>
      </c>
      <c r="J16" s="230">
        <f t="shared" si="20"/>
        <v>1158</v>
      </c>
      <c r="K16" s="230">
        <f t="shared" si="20"/>
        <v>605</v>
      </c>
      <c r="L16" s="230">
        <f t="shared" si="20"/>
        <v>2152</v>
      </c>
      <c r="M16" s="230">
        <f t="shared" si="20"/>
        <v>1122</v>
      </c>
      <c r="N16" s="230">
        <f t="shared" si="20"/>
        <v>0</v>
      </c>
      <c r="O16" s="230">
        <f t="shared" si="20"/>
        <v>15</v>
      </c>
      <c r="P16" s="230">
        <f t="shared" si="20"/>
        <v>17</v>
      </c>
      <c r="Q16" s="230">
        <f t="shared" si="20"/>
        <v>23</v>
      </c>
      <c r="R16" s="230">
        <f t="shared" si="20"/>
        <v>53</v>
      </c>
      <c r="S16" s="75">
        <f t="shared" si="20"/>
        <v>108</v>
      </c>
      <c r="T16" s="130"/>
      <c r="U16" s="74" t="s">
        <v>166</v>
      </c>
      <c r="V16" s="230">
        <f t="shared" ref="V16:AG16" si="21">SUM(V106:V111)</f>
        <v>66</v>
      </c>
      <c r="W16" s="230">
        <f t="shared" si="21"/>
        <v>7</v>
      </c>
      <c r="X16" s="230">
        <f t="shared" si="21"/>
        <v>73</v>
      </c>
      <c r="Y16" s="230">
        <f t="shared" si="21"/>
        <v>32</v>
      </c>
      <c r="Z16" s="230">
        <f t="shared" si="21"/>
        <v>19</v>
      </c>
      <c r="AA16" s="230">
        <f t="shared" si="21"/>
        <v>47</v>
      </c>
      <c r="AB16" s="230">
        <f t="shared" si="21"/>
        <v>0</v>
      </c>
      <c r="AC16" s="230">
        <f t="shared" si="21"/>
        <v>98</v>
      </c>
      <c r="AD16" s="230">
        <f t="shared" si="21"/>
        <v>87</v>
      </c>
      <c r="AE16" s="230">
        <f t="shared" si="21"/>
        <v>7</v>
      </c>
      <c r="AF16" s="230">
        <f t="shared" si="21"/>
        <v>7</v>
      </c>
      <c r="AG16" s="75">
        <f t="shared" si="21"/>
        <v>62</v>
      </c>
    </row>
    <row r="17" spans="1:33" ht="11.25" customHeight="1">
      <c r="A17" s="11" t="s">
        <v>167</v>
      </c>
      <c r="B17" s="226">
        <f t="shared" ref="B17:S17" si="22">SUM(B113:B114)</f>
        <v>0</v>
      </c>
      <c r="C17" s="230">
        <f t="shared" si="22"/>
        <v>0</v>
      </c>
      <c r="D17" s="230">
        <f t="shared" si="22"/>
        <v>38</v>
      </c>
      <c r="E17" s="230">
        <f t="shared" si="22"/>
        <v>19</v>
      </c>
      <c r="F17" s="230">
        <f t="shared" si="22"/>
        <v>0</v>
      </c>
      <c r="G17" s="230">
        <f t="shared" si="22"/>
        <v>0</v>
      </c>
      <c r="H17" s="230">
        <f t="shared" si="22"/>
        <v>23</v>
      </c>
      <c r="I17" s="230">
        <f t="shared" si="22"/>
        <v>16</v>
      </c>
      <c r="J17" s="230">
        <f t="shared" si="22"/>
        <v>149</v>
      </c>
      <c r="K17" s="230">
        <f t="shared" si="22"/>
        <v>71</v>
      </c>
      <c r="L17" s="230">
        <f t="shared" si="22"/>
        <v>210</v>
      </c>
      <c r="M17" s="230">
        <f t="shared" si="22"/>
        <v>106</v>
      </c>
      <c r="N17" s="230">
        <f t="shared" si="22"/>
        <v>0</v>
      </c>
      <c r="O17" s="230">
        <f t="shared" si="22"/>
        <v>2</v>
      </c>
      <c r="P17" s="230">
        <f t="shared" si="22"/>
        <v>0</v>
      </c>
      <c r="Q17" s="230">
        <f t="shared" si="22"/>
        <v>2</v>
      </c>
      <c r="R17" s="230">
        <f t="shared" si="22"/>
        <v>6</v>
      </c>
      <c r="S17" s="75">
        <f t="shared" si="22"/>
        <v>10</v>
      </c>
      <c r="T17" s="130"/>
      <c r="U17" s="74" t="s">
        <v>167</v>
      </c>
      <c r="V17" s="230">
        <f t="shared" ref="V17:AG17" si="23">SUM(V113:V114)</f>
        <v>4</v>
      </c>
      <c r="W17" s="230">
        <f t="shared" si="23"/>
        <v>5</v>
      </c>
      <c r="X17" s="230">
        <f t="shared" si="23"/>
        <v>9</v>
      </c>
      <c r="Y17" s="230">
        <f t="shared" si="23"/>
        <v>0</v>
      </c>
      <c r="Z17" s="230">
        <f t="shared" si="23"/>
        <v>2</v>
      </c>
      <c r="AA17" s="230">
        <f t="shared" si="23"/>
        <v>7</v>
      </c>
      <c r="AB17" s="230">
        <f t="shared" si="23"/>
        <v>0</v>
      </c>
      <c r="AC17" s="230">
        <f t="shared" si="23"/>
        <v>9</v>
      </c>
      <c r="AD17" s="230">
        <f t="shared" si="23"/>
        <v>9</v>
      </c>
      <c r="AE17" s="230">
        <f t="shared" si="23"/>
        <v>0</v>
      </c>
      <c r="AF17" s="230">
        <f t="shared" si="23"/>
        <v>0</v>
      </c>
      <c r="AG17" s="75">
        <f t="shared" si="23"/>
        <v>7</v>
      </c>
    </row>
    <row r="18" spans="1:33" ht="11.25" customHeight="1">
      <c r="A18" s="11" t="s">
        <v>168</v>
      </c>
      <c r="B18" s="226">
        <f t="shared" ref="B18:S18" si="24">SUM(B116:B120)</f>
        <v>0</v>
      </c>
      <c r="C18" s="230">
        <f t="shared" si="24"/>
        <v>0</v>
      </c>
      <c r="D18" s="230">
        <f t="shared" si="24"/>
        <v>361</v>
      </c>
      <c r="E18" s="230">
        <f t="shared" si="24"/>
        <v>168</v>
      </c>
      <c r="F18" s="230">
        <f t="shared" si="24"/>
        <v>676</v>
      </c>
      <c r="G18" s="230">
        <f t="shared" si="24"/>
        <v>338</v>
      </c>
      <c r="H18" s="230">
        <f t="shared" si="24"/>
        <v>1517</v>
      </c>
      <c r="I18" s="230">
        <f t="shared" si="24"/>
        <v>779</v>
      </c>
      <c r="J18" s="230">
        <f t="shared" si="24"/>
        <v>1443</v>
      </c>
      <c r="K18" s="230">
        <f t="shared" si="24"/>
        <v>740</v>
      </c>
      <c r="L18" s="230">
        <f t="shared" si="24"/>
        <v>3997</v>
      </c>
      <c r="M18" s="230">
        <f t="shared" si="24"/>
        <v>2025</v>
      </c>
      <c r="N18" s="230">
        <f t="shared" si="24"/>
        <v>1</v>
      </c>
      <c r="O18" s="230">
        <f t="shared" si="24"/>
        <v>16</v>
      </c>
      <c r="P18" s="230">
        <f t="shared" si="24"/>
        <v>40</v>
      </c>
      <c r="Q18" s="230">
        <f t="shared" si="24"/>
        <v>68</v>
      </c>
      <c r="R18" s="230">
        <f t="shared" si="24"/>
        <v>61</v>
      </c>
      <c r="S18" s="75">
        <f t="shared" si="24"/>
        <v>186</v>
      </c>
      <c r="T18" s="130"/>
      <c r="U18" s="74" t="s">
        <v>168</v>
      </c>
      <c r="V18" s="230">
        <f t="shared" ref="V18:AG18" si="25">SUM(V116:V120)</f>
        <v>86</v>
      </c>
      <c r="W18" s="230">
        <f t="shared" si="25"/>
        <v>39</v>
      </c>
      <c r="X18" s="230">
        <f t="shared" si="25"/>
        <v>125</v>
      </c>
      <c r="Y18" s="230">
        <f t="shared" si="25"/>
        <v>0</v>
      </c>
      <c r="Z18" s="230">
        <f t="shared" si="25"/>
        <v>36</v>
      </c>
      <c r="AA18" s="230">
        <f t="shared" si="25"/>
        <v>81</v>
      </c>
      <c r="AB18" s="230">
        <f t="shared" si="25"/>
        <v>7</v>
      </c>
      <c r="AC18" s="230">
        <f t="shared" si="25"/>
        <v>124</v>
      </c>
      <c r="AD18" s="230">
        <f t="shared" si="25"/>
        <v>107</v>
      </c>
      <c r="AE18" s="230">
        <f t="shared" si="25"/>
        <v>1</v>
      </c>
      <c r="AF18" s="230">
        <f t="shared" si="25"/>
        <v>1</v>
      </c>
      <c r="AG18" s="75">
        <f t="shared" si="25"/>
        <v>92</v>
      </c>
    </row>
    <row r="19" spans="1:33" ht="11.25" customHeight="1">
      <c r="A19" s="11" t="s">
        <v>169</v>
      </c>
      <c r="B19" s="226">
        <f t="shared" ref="B19:S19" si="26">SUM(B122:B128)</f>
        <v>2</v>
      </c>
      <c r="C19" s="230">
        <f t="shared" si="26"/>
        <v>2</v>
      </c>
      <c r="D19" s="230">
        <f t="shared" si="26"/>
        <v>198</v>
      </c>
      <c r="E19" s="230">
        <f t="shared" si="26"/>
        <v>93</v>
      </c>
      <c r="F19" s="230">
        <f t="shared" si="26"/>
        <v>93</v>
      </c>
      <c r="G19" s="230">
        <f t="shared" si="26"/>
        <v>50</v>
      </c>
      <c r="H19" s="230">
        <f t="shared" si="26"/>
        <v>375</v>
      </c>
      <c r="I19" s="230">
        <f t="shared" si="26"/>
        <v>201</v>
      </c>
      <c r="J19" s="230">
        <f t="shared" si="26"/>
        <v>1212</v>
      </c>
      <c r="K19" s="230">
        <f t="shared" si="26"/>
        <v>639</v>
      </c>
      <c r="L19" s="230">
        <f t="shared" si="26"/>
        <v>1880</v>
      </c>
      <c r="M19" s="230">
        <f t="shared" si="26"/>
        <v>985</v>
      </c>
      <c r="N19" s="230">
        <f t="shared" si="26"/>
        <v>1</v>
      </c>
      <c r="O19" s="230">
        <f t="shared" si="26"/>
        <v>9</v>
      </c>
      <c r="P19" s="230">
        <f t="shared" si="26"/>
        <v>8</v>
      </c>
      <c r="Q19" s="230">
        <f t="shared" si="26"/>
        <v>18</v>
      </c>
      <c r="R19" s="230">
        <f t="shared" si="26"/>
        <v>46</v>
      </c>
      <c r="S19" s="75">
        <f t="shared" si="26"/>
        <v>82</v>
      </c>
      <c r="T19" s="130"/>
      <c r="U19" s="74" t="s">
        <v>169</v>
      </c>
      <c r="V19" s="230">
        <f t="shared" ref="V19:AG19" si="27">SUM(V122:V128)</f>
        <v>40</v>
      </c>
      <c r="W19" s="230">
        <f t="shared" si="27"/>
        <v>17</v>
      </c>
      <c r="X19" s="230">
        <f t="shared" si="27"/>
        <v>57</v>
      </c>
      <c r="Y19" s="230">
        <f t="shared" si="27"/>
        <v>24</v>
      </c>
      <c r="Z19" s="230">
        <f t="shared" si="27"/>
        <v>7</v>
      </c>
      <c r="AA19" s="230">
        <f t="shared" si="27"/>
        <v>32</v>
      </c>
      <c r="AB19" s="230">
        <f t="shared" si="27"/>
        <v>2</v>
      </c>
      <c r="AC19" s="230">
        <f t="shared" si="27"/>
        <v>65</v>
      </c>
      <c r="AD19" s="230">
        <f t="shared" si="27"/>
        <v>57</v>
      </c>
      <c r="AE19" s="230">
        <f t="shared" si="27"/>
        <v>4</v>
      </c>
      <c r="AF19" s="230">
        <f t="shared" si="27"/>
        <v>4</v>
      </c>
      <c r="AG19" s="75">
        <f t="shared" si="27"/>
        <v>55</v>
      </c>
    </row>
    <row r="20" spans="1:33" ht="11.25" customHeight="1">
      <c r="A20" s="11" t="s">
        <v>170</v>
      </c>
      <c r="B20" s="226">
        <f t="shared" ref="B20:S20" si="28">SUM(B130:B132)</f>
        <v>0</v>
      </c>
      <c r="C20" s="230">
        <f t="shared" si="28"/>
        <v>0</v>
      </c>
      <c r="D20" s="230">
        <f t="shared" si="28"/>
        <v>58</v>
      </c>
      <c r="E20" s="230">
        <f t="shared" si="28"/>
        <v>32</v>
      </c>
      <c r="F20" s="230">
        <f t="shared" si="28"/>
        <v>0</v>
      </c>
      <c r="G20" s="230">
        <f t="shared" si="28"/>
        <v>0</v>
      </c>
      <c r="H20" s="230">
        <f t="shared" si="28"/>
        <v>0</v>
      </c>
      <c r="I20" s="230">
        <f t="shared" si="28"/>
        <v>0</v>
      </c>
      <c r="J20" s="230">
        <f t="shared" si="28"/>
        <v>87</v>
      </c>
      <c r="K20" s="230">
        <f t="shared" si="28"/>
        <v>50</v>
      </c>
      <c r="L20" s="230">
        <f t="shared" si="28"/>
        <v>145</v>
      </c>
      <c r="M20" s="230">
        <f t="shared" si="28"/>
        <v>82</v>
      </c>
      <c r="N20" s="230">
        <f t="shared" si="28"/>
        <v>0</v>
      </c>
      <c r="O20" s="230">
        <f t="shared" si="28"/>
        <v>1</v>
      </c>
      <c r="P20" s="230">
        <f t="shared" si="28"/>
        <v>0</v>
      </c>
      <c r="Q20" s="230">
        <f t="shared" si="28"/>
        <v>0</v>
      </c>
      <c r="R20" s="230">
        <f t="shared" si="28"/>
        <v>2</v>
      </c>
      <c r="S20" s="75">
        <f t="shared" si="28"/>
        <v>3</v>
      </c>
      <c r="T20" s="130"/>
      <c r="U20" s="74" t="s">
        <v>170</v>
      </c>
      <c r="V20" s="230">
        <f t="shared" ref="V20:AG20" si="29">SUM(V130:V132)</f>
        <v>0</v>
      </c>
      <c r="W20" s="230">
        <f t="shared" si="29"/>
        <v>3</v>
      </c>
      <c r="X20" s="230">
        <f t="shared" si="29"/>
        <v>3</v>
      </c>
      <c r="Y20" s="230">
        <f t="shared" si="29"/>
        <v>0</v>
      </c>
      <c r="Z20" s="230">
        <f t="shared" si="29"/>
        <v>1</v>
      </c>
      <c r="AA20" s="230">
        <f t="shared" si="29"/>
        <v>4</v>
      </c>
      <c r="AB20" s="230">
        <f t="shared" si="29"/>
        <v>0</v>
      </c>
      <c r="AC20" s="230">
        <f t="shared" si="29"/>
        <v>5</v>
      </c>
      <c r="AD20" s="230">
        <f t="shared" si="29"/>
        <v>3</v>
      </c>
      <c r="AE20" s="230">
        <f t="shared" si="29"/>
        <v>0</v>
      </c>
      <c r="AF20" s="230">
        <f t="shared" si="29"/>
        <v>0</v>
      </c>
      <c r="AG20" s="75">
        <f t="shared" si="29"/>
        <v>3</v>
      </c>
    </row>
    <row r="21" spans="1:33" ht="11.25" customHeight="1">
      <c r="A21" s="11" t="s">
        <v>171</v>
      </c>
      <c r="B21" s="226">
        <f t="shared" ref="B21:S21" si="30">SUM(B134:B136)</f>
        <v>0</v>
      </c>
      <c r="C21" s="230">
        <f t="shared" si="30"/>
        <v>0</v>
      </c>
      <c r="D21" s="230">
        <f t="shared" si="30"/>
        <v>208</v>
      </c>
      <c r="E21" s="230">
        <f t="shared" si="30"/>
        <v>119</v>
      </c>
      <c r="F21" s="230">
        <f t="shared" si="30"/>
        <v>129</v>
      </c>
      <c r="G21" s="230">
        <f t="shared" si="30"/>
        <v>66</v>
      </c>
      <c r="H21" s="230">
        <f t="shared" si="30"/>
        <v>131</v>
      </c>
      <c r="I21" s="230">
        <f t="shared" si="30"/>
        <v>64</v>
      </c>
      <c r="J21" s="230">
        <f t="shared" si="30"/>
        <v>486</v>
      </c>
      <c r="K21" s="230">
        <f t="shared" si="30"/>
        <v>253</v>
      </c>
      <c r="L21" s="230">
        <f t="shared" si="30"/>
        <v>954</v>
      </c>
      <c r="M21" s="230">
        <f t="shared" si="30"/>
        <v>502</v>
      </c>
      <c r="N21" s="230">
        <f t="shared" si="30"/>
        <v>1</v>
      </c>
      <c r="O21" s="230">
        <f t="shared" si="30"/>
        <v>7</v>
      </c>
      <c r="P21" s="230">
        <f t="shared" si="30"/>
        <v>7</v>
      </c>
      <c r="Q21" s="230">
        <f t="shared" si="30"/>
        <v>12</v>
      </c>
      <c r="R21" s="230">
        <f t="shared" si="30"/>
        <v>22</v>
      </c>
      <c r="S21" s="75">
        <f t="shared" si="30"/>
        <v>49</v>
      </c>
      <c r="T21" s="130"/>
      <c r="U21" s="74" t="s">
        <v>171</v>
      </c>
      <c r="V21" s="230">
        <f t="shared" ref="V21:AG21" si="31">SUM(V134:V136)</f>
        <v>28</v>
      </c>
      <c r="W21" s="230">
        <f t="shared" si="31"/>
        <v>5</v>
      </c>
      <c r="X21" s="230">
        <f t="shared" si="31"/>
        <v>33</v>
      </c>
      <c r="Y21" s="230">
        <f t="shared" si="31"/>
        <v>2</v>
      </c>
      <c r="Z21" s="230">
        <f t="shared" si="31"/>
        <v>8</v>
      </c>
      <c r="AA21" s="230">
        <f t="shared" si="31"/>
        <v>26</v>
      </c>
      <c r="AB21" s="230">
        <f t="shared" si="31"/>
        <v>0</v>
      </c>
      <c r="AC21" s="230">
        <f t="shared" si="31"/>
        <v>36</v>
      </c>
      <c r="AD21" s="230">
        <f t="shared" si="31"/>
        <v>33</v>
      </c>
      <c r="AE21" s="230">
        <f t="shared" si="31"/>
        <v>5</v>
      </c>
      <c r="AF21" s="230">
        <f t="shared" si="31"/>
        <v>4</v>
      </c>
      <c r="AG21" s="75">
        <f t="shared" si="31"/>
        <v>33</v>
      </c>
    </row>
    <row r="22" spans="1:33" ht="11.25" customHeight="1">
      <c r="A22" s="11" t="s">
        <v>172</v>
      </c>
      <c r="B22" s="226">
        <f t="shared" ref="B22:S22" si="32">SUM(B138:B142)</f>
        <v>0</v>
      </c>
      <c r="C22" s="230">
        <f t="shared" si="32"/>
        <v>0</v>
      </c>
      <c r="D22" s="230">
        <f t="shared" si="32"/>
        <v>1389</v>
      </c>
      <c r="E22" s="230">
        <f t="shared" si="32"/>
        <v>704</v>
      </c>
      <c r="F22" s="230">
        <f t="shared" si="32"/>
        <v>196</v>
      </c>
      <c r="G22" s="230">
        <f t="shared" si="32"/>
        <v>113</v>
      </c>
      <c r="H22" s="230">
        <f t="shared" si="32"/>
        <v>205</v>
      </c>
      <c r="I22" s="230">
        <f t="shared" si="32"/>
        <v>109</v>
      </c>
      <c r="J22" s="230">
        <f t="shared" si="32"/>
        <v>230</v>
      </c>
      <c r="K22" s="230">
        <f t="shared" si="32"/>
        <v>117</v>
      </c>
      <c r="L22" s="230">
        <f t="shared" si="32"/>
        <v>2020</v>
      </c>
      <c r="M22" s="230">
        <f t="shared" si="32"/>
        <v>1043</v>
      </c>
      <c r="N22" s="230">
        <f t="shared" si="32"/>
        <v>1</v>
      </c>
      <c r="O22" s="230">
        <f t="shared" si="32"/>
        <v>41</v>
      </c>
      <c r="P22" s="230">
        <f t="shared" si="32"/>
        <v>13</v>
      </c>
      <c r="Q22" s="230">
        <f t="shared" si="32"/>
        <v>15</v>
      </c>
      <c r="R22" s="230">
        <f t="shared" si="32"/>
        <v>13</v>
      </c>
      <c r="S22" s="75">
        <f t="shared" si="32"/>
        <v>83</v>
      </c>
      <c r="T22" s="130"/>
      <c r="U22" s="74" t="s">
        <v>172</v>
      </c>
      <c r="V22" s="230">
        <f t="shared" ref="V22:AG22" si="33">SUM(V138:V142)</f>
        <v>27</v>
      </c>
      <c r="W22" s="230">
        <f t="shared" si="33"/>
        <v>30</v>
      </c>
      <c r="X22" s="230">
        <f t="shared" si="33"/>
        <v>57</v>
      </c>
      <c r="Y22" s="230">
        <f t="shared" si="33"/>
        <v>0</v>
      </c>
      <c r="Z22" s="230">
        <f t="shared" si="33"/>
        <v>1</v>
      </c>
      <c r="AA22" s="230">
        <f t="shared" si="33"/>
        <v>66</v>
      </c>
      <c r="AB22" s="230">
        <f t="shared" si="33"/>
        <v>0</v>
      </c>
      <c r="AC22" s="230">
        <f t="shared" si="33"/>
        <v>67</v>
      </c>
      <c r="AD22" s="230">
        <f t="shared" si="33"/>
        <v>55</v>
      </c>
      <c r="AE22" s="230">
        <f t="shared" si="33"/>
        <v>0</v>
      </c>
      <c r="AF22" s="230">
        <f t="shared" si="33"/>
        <v>0</v>
      </c>
      <c r="AG22" s="75">
        <f t="shared" si="33"/>
        <v>61</v>
      </c>
    </row>
    <row r="23" spans="1:33" ht="11.25" customHeight="1">
      <c r="A23" s="11" t="s">
        <v>173</v>
      </c>
      <c r="B23" s="226">
        <f t="shared" ref="B23:S23" si="34">SUM(B148:B152)</f>
        <v>6</v>
      </c>
      <c r="C23" s="230">
        <f t="shared" si="34"/>
        <v>4</v>
      </c>
      <c r="D23" s="230">
        <f t="shared" si="34"/>
        <v>653</v>
      </c>
      <c r="E23" s="230">
        <f t="shared" si="34"/>
        <v>408</v>
      </c>
      <c r="F23" s="230">
        <f t="shared" si="34"/>
        <v>346</v>
      </c>
      <c r="G23" s="230">
        <f t="shared" si="34"/>
        <v>196</v>
      </c>
      <c r="H23" s="230">
        <f t="shared" si="34"/>
        <v>334</v>
      </c>
      <c r="I23" s="230">
        <f t="shared" si="34"/>
        <v>182</v>
      </c>
      <c r="J23" s="230">
        <f t="shared" si="34"/>
        <v>436</v>
      </c>
      <c r="K23" s="230">
        <f t="shared" si="34"/>
        <v>238</v>
      </c>
      <c r="L23" s="230">
        <f t="shared" si="34"/>
        <v>1775</v>
      </c>
      <c r="M23" s="230">
        <f t="shared" si="34"/>
        <v>1028</v>
      </c>
      <c r="N23" s="230">
        <f t="shared" si="34"/>
        <v>1</v>
      </c>
      <c r="O23" s="230">
        <f t="shared" si="34"/>
        <v>17</v>
      </c>
      <c r="P23" s="230">
        <f t="shared" si="34"/>
        <v>13</v>
      </c>
      <c r="Q23" s="230">
        <f t="shared" si="34"/>
        <v>13</v>
      </c>
      <c r="R23" s="230">
        <f t="shared" si="34"/>
        <v>16</v>
      </c>
      <c r="S23" s="75">
        <f t="shared" si="34"/>
        <v>60</v>
      </c>
      <c r="T23" s="130"/>
      <c r="U23" s="74" t="s">
        <v>173</v>
      </c>
      <c r="V23" s="230">
        <f t="shared" ref="V23:AG23" si="35">SUM(V148:V152)</f>
        <v>28</v>
      </c>
      <c r="W23" s="230">
        <f t="shared" si="35"/>
        <v>12</v>
      </c>
      <c r="X23" s="230">
        <f t="shared" si="35"/>
        <v>40</v>
      </c>
      <c r="Y23" s="230">
        <f t="shared" si="35"/>
        <v>1</v>
      </c>
      <c r="Z23" s="230">
        <f t="shared" si="35"/>
        <v>32</v>
      </c>
      <c r="AA23" s="230">
        <f t="shared" si="35"/>
        <v>16</v>
      </c>
      <c r="AB23" s="230">
        <f t="shared" si="35"/>
        <v>1</v>
      </c>
      <c r="AC23" s="230">
        <f t="shared" si="35"/>
        <v>50</v>
      </c>
      <c r="AD23" s="230">
        <f t="shared" si="35"/>
        <v>46</v>
      </c>
      <c r="AE23" s="230">
        <f t="shared" si="35"/>
        <v>0</v>
      </c>
      <c r="AF23" s="230">
        <f t="shared" si="35"/>
        <v>0</v>
      </c>
      <c r="AG23" s="75">
        <f t="shared" si="35"/>
        <v>22</v>
      </c>
    </row>
    <row r="24" spans="1:33" ht="11.25" customHeight="1">
      <c r="A24" s="11" t="s">
        <v>174</v>
      </c>
      <c r="B24" s="226">
        <f t="shared" ref="B24:S24" si="36">SUM(B154:B157)</f>
        <v>0</v>
      </c>
      <c r="C24" s="230">
        <f t="shared" si="36"/>
        <v>0</v>
      </c>
      <c r="D24" s="230">
        <f t="shared" si="36"/>
        <v>89</v>
      </c>
      <c r="E24" s="230">
        <f t="shared" si="36"/>
        <v>49</v>
      </c>
      <c r="F24" s="230">
        <f t="shared" si="36"/>
        <v>0</v>
      </c>
      <c r="G24" s="230">
        <f t="shared" si="36"/>
        <v>0</v>
      </c>
      <c r="H24" s="230">
        <f t="shared" si="36"/>
        <v>31</v>
      </c>
      <c r="I24" s="230">
        <f t="shared" si="36"/>
        <v>18</v>
      </c>
      <c r="J24" s="230">
        <f t="shared" si="36"/>
        <v>80</v>
      </c>
      <c r="K24" s="230">
        <f t="shared" si="36"/>
        <v>35</v>
      </c>
      <c r="L24" s="230">
        <f t="shared" si="36"/>
        <v>200</v>
      </c>
      <c r="M24" s="230">
        <f t="shared" si="36"/>
        <v>102</v>
      </c>
      <c r="N24" s="230">
        <f t="shared" si="36"/>
        <v>0</v>
      </c>
      <c r="O24" s="230">
        <f t="shared" si="36"/>
        <v>4</v>
      </c>
      <c r="P24" s="230">
        <f t="shared" si="36"/>
        <v>0</v>
      </c>
      <c r="Q24" s="230">
        <f t="shared" si="36"/>
        <v>1</v>
      </c>
      <c r="R24" s="230">
        <f t="shared" si="36"/>
        <v>2</v>
      </c>
      <c r="S24" s="75">
        <f t="shared" si="36"/>
        <v>7</v>
      </c>
      <c r="T24" s="130"/>
      <c r="U24" s="74" t="s">
        <v>174</v>
      </c>
      <c r="V24" s="230">
        <f t="shared" ref="V24:AG24" si="37">SUM(V154:V157)</f>
        <v>8</v>
      </c>
      <c r="W24" s="230">
        <f t="shared" si="37"/>
        <v>0</v>
      </c>
      <c r="X24" s="230">
        <f t="shared" si="37"/>
        <v>8</v>
      </c>
      <c r="Y24" s="230">
        <f t="shared" si="37"/>
        <v>7</v>
      </c>
      <c r="Z24" s="230">
        <f t="shared" si="37"/>
        <v>0</v>
      </c>
      <c r="AA24" s="230">
        <f t="shared" si="37"/>
        <v>1</v>
      </c>
      <c r="AB24" s="230">
        <f t="shared" si="37"/>
        <v>0</v>
      </c>
      <c r="AC24" s="230">
        <f t="shared" si="37"/>
        <v>8</v>
      </c>
      <c r="AD24" s="230">
        <f t="shared" si="37"/>
        <v>8</v>
      </c>
      <c r="AE24" s="230">
        <f t="shared" si="37"/>
        <v>2</v>
      </c>
      <c r="AF24" s="230">
        <f t="shared" si="37"/>
        <v>1</v>
      </c>
      <c r="AG24" s="75">
        <f t="shared" si="37"/>
        <v>2</v>
      </c>
    </row>
    <row r="25" spans="1:33" ht="11.25" customHeight="1">
      <c r="A25" s="11" t="s">
        <v>175</v>
      </c>
      <c r="B25" s="226">
        <f t="shared" ref="B25:S25" si="38">SUM(B159:B165)</f>
        <v>0</v>
      </c>
      <c r="C25" s="230">
        <f t="shared" si="38"/>
        <v>0</v>
      </c>
      <c r="D25" s="230">
        <f t="shared" si="38"/>
        <v>837</v>
      </c>
      <c r="E25" s="230">
        <f t="shared" si="38"/>
        <v>438</v>
      </c>
      <c r="F25" s="230">
        <f t="shared" si="38"/>
        <v>134</v>
      </c>
      <c r="G25" s="230">
        <f t="shared" si="38"/>
        <v>74</v>
      </c>
      <c r="H25" s="230">
        <f t="shared" si="38"/>
        <v>849</v>
      </c>
      <c r="I25" s="230">
        <f t="shared" si="38"/>
        <v>441</v>
      </c>
      <c r="J25" s="230">
        <f t="shared" si="38"/>
        <v>3099</v>
      </c>
      <c r="K25" s="230">
        <f t="shared" si="38"/>
        <v>1661</v>
      </c>
      <c r="L25" s="230">
        <f t="shared" si="38"/>
        <v>4919</v>
      </c>
      <c r="M25" s="230">
        <f t="shared" si="38"/>
        <v>2614</v>
      </c>
      <c r="N25" s="230">
        <f t="shared" si="38"/>
        <v>0</v>
      </c>
      <c r="O25" s="230">
        <f t="shared" si="38"/>
        <v>29</v>
      </c>
      <c r="P25" s="230">
        <f t="shared" si="38"/>
        <v>9</v>
      </c>
      <c r="Q25" s="230">
        <f t="shared" si="38"/>
        <v>34</v>
      </c>
      <c r="R25" s="230">
        <f t="shared" si="38"/>
        <v>119</v>
      </c>
      <c r="S25" s="75">
        <f t="shared" si="38"/>
        <v>191</v>
      </c>
      <c r="T25" s="130"/>
      <c r="U25" s="74" t="s">
        <v>175</v>
      </c>
      <c r="V25" s="230">
        <f t="shared" ref="V25:AG25" si="39">SUM(V159:V165)</f>
        <v>69</v>
      </c>
      <c r="W25" s="230">
        <f t="shared" si="39"/>
        <v>100</v>
      </c>
      <c r="X25" s="230">
        <f t="shared" si="39"/>
        <v>169</v>
      </c>
      <c r="Y25" s="230">
        <f t="shared" si="39"/>
        <v>3</v>
      </c>
      <c r="Z25" s="230">
        <f t="shared" si="39"/>
        <v>12</v>
      </c>
      <c r="AA25" s="230">
        <f t="shared" si="39"/>
        <v>168</v>
      </c>
      <c r="AB25" s="230">
        <f t="shared" si="39"/>
        <v>0</v>
      </c>
      <c r="AC25" s="230">
        <f t="shared" si="39"/>
        <v>183</v>
      </c>
      <c r="AD25" s="230">
        <f t="shared" si="39"/>
        <v>157</v>
      </c>
      <c r="AE25" s="230">
        <f t="shared" si="39"/>
        <v>0</v>
      </c>
      <c r="AF25" s="230">
        <f t="shared" si="39"/>
        <v>0</v>
      </c>
      <c r="AG25" s="75">
        <f t="shared" si="39"/>
        <v>161</v>
      </c>
    </row>
    <row r="26" spans="1:33" ht="11.25" customHeight="1">
      <c r="A26" s="11" t="s">
        <v>176</v>
      </c>
      <c r="B26" s="226">
        <f t="shared" ref="B26:S26" si="40">SUM(B167:B173)</f>
        <v>0</v>
      </c>
      <c r="C26" s="230">
        <f t="shared" si="40"/>
        <v>0</v>
      </c>
      <c r="D26" s="230">
        <f t="shared" si="40"/>
        <v>442</v>
      </c>
      <c r="E26" s="230">
        <f t="shared" si="40"/>
        <v>213</v>
      </c>
      <c r="F26" s="230">
        <f t="shared" si="40"/>
        <v>99</v>
      </c>
      <c r="G26" s="230">
        <f t="shared" si="40"/>
        <v>43</v>
      </c>
      <c r="H26" s="230">
        <f t="shared" si="40"/>
        <v>87</v>
      </c>
      <c r="I26" s="230">
        <f t="shared" si="40"/>
        <v>50</v>
      </c>
      <c r="J26" s="230">
        <f t="shared" si="40"/>
        <v>3138</v>
      </c>
      <c r="K26" s="230">
        <f t="shared" si="40"/>
        <v>1554</v>
      </c>
      <c r="L26" s="230">
        <f t="shared" si="40"/>
        <v>3766</v>
      </c>
      <c r="M26" s="230">
        <f t="shared" si="40"/>
        <v>1860</v>
      </c>
      <c r="N26" s="230">
        <f t="shared" si="40"/>
        <v>0</v>
      </c>
      <c r="O26" s="230">
        <f t="shared" si="40"/>
        <v>18</v>
      </c>
      <c r="P26" s="230">
        <f t="shared" si="40"/>
        <v>6</v>
      </c>
      <c r="Q26" s="230">
        <f t="shared" si="40"/>
        <v>4</v>
      </c>
      <c r="R26" s="230">
        <f t="shared" si="40"/>
        <v>149</v>
      </c>
      <c r="S26" s="75">
        <f t="shared" si="40"/>
        <v>177</v>
      </c>
      <c r="T26" s="130"/>
      <c r="U26" s="74" t="s">
        <v>176</v>
      </c>
      <c r="V26" s="230">
        <f t="shared" ref="V26:AG26" si="41">SUM(V167:V173)</f>
        <v>126</v>
      </c>
      <c r="W26" s="230">
        <f t="shared" si="41"/>
        <v>70</v>
      </c>
      <c r="X26" s="230">
        <f t="shared" si="41"/>
        <v>196</v>
      </c>
      <c r="Y26" s="230">
        <f t="shared" si="41"/>
        <v>3</v>
      </c>
      <c r="Z26" s="230">
        <f t="shared" si="41"/>
        <v>49</v>
      </c>
      <c r="AA26" s="230">
        <f t="shared" si="41"/>
        <v>130</v>
      </c>
      <c r="AB26" s="230">
        <f t="shared" si="41"/>
        <v>1</v>
      </c>
      <c r="AC26" s="230">
        <f t="shared" si="41"/>
        <v>183</v>
      </c>
      <c r="AD26" s="230">
        <f t="shared" si="41"/>
        <v>149</v>
      </c>
      <c r="AE26" s="230">
        <f t="shared" si="41"/>
        <v>18</v>
      </c>
      <c r="AF26" s="230">
        <f t="shared" si="41"/>
        <v>12</v>
      </c>
      <c r="AG26" s="75">
        <f t="shared" si="41"/>
        <v>165</v>
      </c>
    </row>
    <row r="27" spans="1:33" ht="11.25" customHeight="1">
      <c r="A27" s="11" t="s">
        <v>177</v>
      </c>
      <c r="B27" s="226">
        <f t="shared" ref="B27:S27" si="42">SUM(B175:B180)</f>
        <v>0</v>
      </c>
      <c r="C27" s="230">
        <f t="shared" si="42"/>
        <v>0</v>
      </c>
      <c r="D27" s="230">
        <f t="shared" si="42"/>
        <v>1651</v>
      </c>
      <c r="E27" s="230">
        <f t="shared" si="42"/>
        <v>890</v>
      </c>
      <c r="F27" s="230">
        <f t="shared" si="42"/>
        <v>355</v>
      </c>
      <c r="G27" s="230">
        <f t="shared" si="42"/>
        <v>189</v>
      </c>
      <c r="H27" s="230">
        <f t="shared" si="42"/>
        <v>968</v>
      </c>
      <c r="I27" s="230">
        <f t="shared" si="42"/>
        <v>511</v>
      </c>
      <c r="J27" s="230">
        <f t="shared" si="42"/>
        <v>1450</v>
      </c>
      <c r="K27" s="230">
        <f t="shared" si="42"/>
        <v>735</v>
      </c>
      <c r="L27" s="230">
        <f t="shared" si="42"/>
        <v>4424</v>
      </c>
      <c r="M27" s="230">
        <f t="shared" si="42"/>
        <v>2325</v>
      </c>
      <c r="N27" s="230">
        <f t="shared" si="42"/>
        <v>0</v>
      </c>
      <c r="O27" s="230">
        <f t="shared" si="42"/>
        <v>48</v>
      </c>
      <c r="P27" s="230">
        <f t="shared" si="42"/>
        <v>12</v>
      </c>
      <c r="Q27" s="230">
        <f t="shared" si="42"/>
        <v>36</v>
      </c>
      <c r="R27" s="230">
        <f t="shared" si="42"/>
        <v>41</v>
      </c>
      <c r="S27" s="75">
        <f t="shared" si="42"/>
        <v>137</v>
      </c>
      <c r="T27" s="130"/>
      <c r="U27" s="74" t="s">
        <v>177</v>
      </c>
      <c r="V27" s="230">
        <f t="shared" ref="V27:AG27" si="43">SUM(V175:V180)</f>
        <v>70</v>
      </c>
      <c r="W27" s="230">
        <f t="shared" si="43"/>
        <v>47</v>
      </c>
      <c r="X27" s="230">
        <f t="shared" si="43"/>
        <v>117</v>
      </c>
      <c r="Y27" s="230">
        <f t="shared" si="43"/>
        <v>7</v>
      </c>
      <c r="Z27" s="230">
        <f t="shared" si="43"/>
        <v>16</v>
      </c>
      <c r="AA27" s="230">
        <f t="shared" si="43"/>
        <v>110</v>
      </c>
      <c r="AB27" s="230">
        <f t="shared" si="43"/>
        <v>1</v>
      </c>
      <c r="AC27" s="230">
        <f t="shared" si="43"/>
        <v>134</v>
      </c>
      <c r="AD27" s="230">
        <f t="shared" si="43"/>
        <v>107</v>
      </c>
      <c r="AE27" s="230">
        <f t="shared" si="43"/>
        <v>2</v>
      </c>
      <c r="AF27" s="230">
        <f t="shared" si="43"/>
        <v>0</v>
      </c>
      <c r="AG27" s="75">
        <f t="shared" si="43"/>
        <v>113</v>
      </c>
    </row>
    <row r="28" spans="1:33" ht="11.25" customHeight="1" thickBot="1">
      <c r="A28" s="12" t="s">
        <v>9</v>
      </c>
      <c r="B28" s="10">
        <f>SUM(B6:B27)</f>
        <v>174</v>
      </c>
      <c r="C28" s="76">
        <f t="shared" ref="C28:M28" si="44">SUM(C6:C27)</f>
        <v>83</v>
      </c>
      <c r="D28" s="76">
        <f t="shared" si="44"/>
        <v>14701</v>
      </c>
      <c r="E28" s="76">
        <f t="shared" si="44"/>
        <v>7651</v>
      </c>
      <c r="F28" s="76">
        <f t="shared" si="44"/>
        <v>8512</v>
      </c>
      <c r="G28" s="76">
        <f t="shared" si="44"/>
        <v>4467</v>
      </c>
      <c r="H28" s="76">
        <f t="shared" si="44"/>
        <v>14339</v>
      </c>
      <c r="I28" s="76">
        <f t="shared" si="44"/>
        <v>7542</v>
      </c>
      <c r="J28" s="76">
        <f t="shared" si="44"/>
        <v>29412</v>
      </c>
      <c r="K28" s="76">
        <f t="shared" si="44"/>
        <v>15124</v>
      </c>
      <c r="L28" s="76">
        <f>SUM(L6:L27)</f>
        <v>67138</v>
      </c>
      <c r="M28" s="76">
        <f t="shared" si="44"/>
        <v>34867</v>
      </c>
      <c r="N28" s="76">
        <f>SUM(N6:N27)</f>
        <v>9</v>
      </c>
      <c r="O28" s="76">
        <f t="shared" ref="O28" si="45">SUM(O6:O27)</f>
        <v>469</v>
      </c>
      <c r="P28" s="76">
        <f t="shared" ref="P28" si="46">SUM(P6:P27)</f>
        <v>495</v>
      </c>
      <c r="Q28" s="76">
        <f>SUM(Q6:Q27)</f>
        <v>705</v>
      </c>
      <c r="R28" s="76">
        <f t="shared" ref="R28" si="47">SUM(R6:R27)</f>
        <v>1278</v>
      </c>
      <c r="S28" s="77">
        <f>SUM(S6:S27)</f>
        <v>2956</v>
      </c>
      <c r="T28" s="130"/>
      <c r="U28" s="10" t="s">
        <v>9</v>
      </c>
      <c r="V28" s="76">
        <f>SUM(V6:V27)</f>
        <v>1544</v>
      </c>
      <c r="W28" s="76">
        <f t="shared" ref="W28:AG28" si="48">SUM(W6:W27)</f>
        <v>665</v>
      </c>
      <c r="X28" s="76">
        <f t="shared" si="48"/>
        <v>2209</v>
      </c>
      <c r="Y28" s="76">
        <f t="shared" si="48"/>
        <v>166</v>
      </c>
      <c r="Z28" s="76">
        <f t="shared" si="48"/>
        <v>428</v>
      </c>
      <c r="AA28" s="76">
        <f t="shared" si="48"/>
        <v>1776</v>
      </c>
      <c r="AB28" s="76">
        <f t="shared" si="48"/>
        <v>33</v>
      </c>
      <c r="AC28" s="76">
        <f t="shared" si="48"/>
        <v>2403</v>
      </c>
      <c r="AD28" s="76">
        <f t="shared" si="48"/>
        <v>2174</v>
      </c>
      <c r="AE28" s="76">
        <f t="shared" si="48"/>
        <v>244</v>
      </c>
      <c r="AF28" s="76">
        <f t="shared" si="48"/>
        <v>150</v>
      </c>
      <c r="AG28" s="77">
        <f t="shared" si="48"/>
        <v>1807</v>
      </c>
    </row>
    <row r="29" spans="1:33" ht="11.25" customHeight="1">
      <c r="A29" s="472" t="s">
        <v>390</v>
      </c>
      <c r="B29" s="472"/>
      <c r="C29" s="472"/>
      <c r="D29" s="472"/>
      <c r="E29" s="472"/>
      <c r="F29" s="472"/>
      <c r="G29" s="472"/>
      <c r="H29" s="472"/>
      <c r="I29" s="472"/>
      <c r="J29" s="472"/>
      <c r="K29" s="472"/>
      <c r="L29" s="472"/>
      <c r="M29" s="472"/>
      <c r="N29" s="472"/>
      <c r="O29" s="472"/>
      <c r="P29" s="472"/>
      <c r="Q29" s="472"/>
      <c r="R29" s="472"/>
      <c r="S29" s="472"/>
      <c r="T29" s="472"/>
      <c r="U29" s="462" t="s">
        <v>462</v>
      </c>
      <c r="V29" s="462"/>
      <c r="W29" s="462"/>
      <c r="X29" s="462"/>
      <c r="Y29" s="462"/>
      <c r="Z29" s="462"/>
      <c r="AA29" s="462"/>
      <c r="AB29" s="462"/>
      <c r="AC29" s="462"/>
      <c r="AD29" s="462"/>
      <c r="AE29" s="462"/>
      <c r="AF29" s="462"/>
      <c r="AG29" s="462"/>
    </row>
    <row r="30" spans="1:33" ht="11.25" customHeight="1" thickBot="1">
      <c r="A30" s="462" t="s">
        <v>22</v>
      </c>
      <c r="B30" s="462"/>
      <c r="C30" s="462"/>
      <c r="D30" s="462"/>
      <c r="E30" s="462"/>
      <c r="F30" s="462"/>
      <c r="G30" s="462"/>
      <c r="H30" s="462"/>
      <c r="I30" s="462"/>
      <c r="J30" s="462"/>
      <c r="K30" s="462"/>
      <c r="L30" s="462"/>
      <c r="M30" s="462"/>
      <c r="N30" s="462"/>
      <c r="O30" s="462"/>
      <c r="P30" s="462"/>
      <c r="Q30" s="462"/>
      <c r="R30" s="462"/>
      <c r="S30" s="462"/>
      <c r="T30" s="462"/>
      <c r="U30" s="473" t="s">
        <v>22</v>
      </c>
      <c r="V30" s="474"/>
      <c r="W30" s="474"/>
      <c r="X30" s="474"/>
      <c r="Y30" s="474"/>
      <c r="Z30" s="474"/>
      <c r="AA30" s="474"/>
      <c r="AB30" s="474"/>
      <c r="AC30" s="474"/>
      <c r="AD30" s="474"/>
      <c r="AE30" s="474"/>
      <c r="AF30" s="474"/>
      <c r="AG30" s="474"/>
    </row>
    <row r="31" spans="1:33" ht="18" customHeight="1">
      <c r="A31" s="467" t="s">
        <v>137</v>
      </c>
      <c r="B31" s="475" t="s">
        <v>375</v>
      </c>
      <c r="C31" s="475"/>
      <c r="D31" s="469" t="s">
        <v>376</v>
      </c>
      <c r="E31" s="469"/>
      <c r="F31" s="469" t="s">
        <v>377</v>
      </c>
      <c r="G31" s="469"/>
      <c r="H31" s="469" t="s">
        <v>378</v>
      </c>
      <c r="I31" s="469"/>
      <c r="J31" s="469" t="s">
        <v>379</v>
      </c>
      <c r="K31" s="469"/>
      <c r="L31" s="470" t="s">
        <v>7</v>
      </c>
      <c r="M31" s="470"/>
      <c r="N31" s="469" t="s">
        <v>203</v>
      </c>
      <c r="O31" s="469"/>
      <c r="P31" s="469"/>
      <c r="Q31" s="469"/>
      <c r="R31" s="469"/>
      <c r="S31" s="463"/>
      <c r="T31" s="130"/>
      <c r="U31" s="476" t="s">
        <v>137</v>
      </c>
      <c r="V31" s="469" t="s">
        <v>204</v>
      </c>
      <c r="W31" s="469"/>
      <c r="X31" s="469"/>
      <c r="Y31" s="469" t="s">
        <v>380</v>
      </c>
      <c r="Z31" s="469"/>
      <c r="AA31" s="469"/>
      <c r="AB31" s="469"/>
      <c r="AC31" s="469"/>
      <c r="AD31" s="469"/>
      <c r="AE31" s="469"/>
      <c r="AF31" s="469"/>
      <c r="AG31" s="463" t="s">
        <v>408</v>
      </c>
    </row>
    <row r="32" spans="1:33" ht="42.75" customHeight="1">
      <c r="A32" s="471"/>
      <c r="B32" s="227" t="s">
        <v>154</v>
      </c>
      <c r="C32" s="227" t="s">
        <v>155</v>
      </c>
      <c r="D32" s="134" t="s">
        <v>154</v>
      </c>
      <c r="E32" s="134" t="s">
        <v>155</v>
      </c>
      <c r="F32" s="227" t="s">
        <v>154</v>
      </c>
      <c r="G32" s="227" t="s">
        <v>155</v>
      </c>
      <c r="H32" s="227" t="s">
        <v>154</v>
      </c>
      <c r="I32" s="227" t="s">
        <v>155</v>
      </c>
      <c r="J32" s="227" t="s">
        <v>154</v>
      </c>
      <c r="K32" s="227" t="s">
        <v>155</v>
      </c>
      <c r="L32" s="227" t="s">
        <v>154</v>
      </c>
      <c r="M32" s="227" t="s">
        <v>155</v>
      </c>
      <c r="N32" s="227" t="s">
        <v>381</v>
      </c>
      <c r="O32" s="227" t="s">
        <v>382</v>
      </c>
      <c r="P32" s="227" t="s">
        <v>383</v>
      </c>
      <c r="Q32" s="227" t="s">
        <v>384</v>
      </c>
      <c r="R32" s="227" t="s">
        <v>385</v>
      </c>
      <c r="S32" s="222" t="s">
        <v>20</v>
      </c>
      <c r="T32" s="130"/>
      <c r="U32" s="477"/>
      <c r="V32" s="227" t="s">
        <v>450</v>
      </c>
      <c r="W32" s="328" t="s">
        <v>475</v>
      </c>
      <c r="X32" s="337" t="s">
        <v>20</v>
      </c>
      <c r="Y32" s="227" t="s">
        <v>386</v>
      </c>
      <c r="Z32" s="227" t="s">
        <v>387</v>
      </c>
      <c r="AA32" s="227" t="s">
        <v>388</v>
      </c>
      <c r="AB32" s="227" t="s">
        <v>389</v>
      </c>
      <c r="AC32" s="337" t="s">
        <v>18</v>
      </c>
      <c r="AD32" s="227" t="s">
        <v>300</v>
      </c>
      <c r="AE32" s="227" t="s">
        <v>19</v>
      </c>
      <c r="AF32" s="227" t="s">
        <v>300</v>
      </c>
      <c r="AG32" s="464"/>
    </row>
    <row r="33" spans="1:33" ht="11.25" customHeight="1">
      <c r="A33" s="78" t="s">
        <v>156</v>
      </c>
      <c r="B33" s="231"/>
      <c r="C33" s="227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27"/>
      <c r="O33" s="227"/>
      <c r="P33" s="227"/>
      <c r="Q33" s="227"/>
      <c r="R33" s="227"/>
      <c r="S33" s="222"/>
      <c r="T33" s="130"/>
      <c r="U33" s="78" t="s">
        <v>156</v>
      </c>
      <c r="V33" s="79"/>
      <c r="W33" s="227"/>
      <c r="X33" s="227"/>
      <c r="Y33" s="81"/>
      <c r="Z33" s="227"/>
      <c r="AA33" s="227"/>
      <c r="AB33" s="227"/>
      <c r="AC33" s="227"/>
      <c r="AD33" s="227"/>
      <c r="AE33" s="227"/>
      <c r="AF33" s="227"/>
      <c r="AG33" s="80"/>
    </row>
    <row r="34" spans="1:33" ht="11.25" customHeight="1">
      <c r="A34" s="82" t="s">
        <v>215</v>
      </c>
      <c r="B34" s="231">
        <v>0</v>
      </c>
      <c r="C34" s="231">
        <v>0</v>
      </c>
      <c r="D34" s="231">
        <v>51</v>
      </c>
      <c r="E34" s="231">
        <v>26</v>
      </c>
      <c r="F34" s="231">
        <v>45</v>
      </c>
      <c r="G34" s="231">
        <v>26</v>
      </c>
      <c r="H34" s="231">
        <v>123</v>
      </c>
      <c r="I34" s="231">
        <v>60</v>
      </c>
      <c r="J34" s="231">
        <v>304</v>
      </c>
      <c r="K34" s="231">
        <v>159</v>
      </c>
      <c r="L34" s="230">
        <f>B34+D34+F34+H34+J34</f>
        <v>523</v>
      </c>
      <c r="M34" s="236">
        <f>C34+E34+G34+I34+K34</f>
        <v>271</v>
      </c>
      <c r="N34" s="231">
        <v>0</v>
      </c>
      <c r="O34" s="231">
        <v>1</v>
      </c>
      <c r="P34" s="231">
        <v>3</v>
      </c>
      <c r="Q34" s="231">
        <v>6</v>
      </c>
      <c r="R34" s="231">
        <v>12</v>
      </c>
      <c r="S34" s="222">
        <f>SUM(N34:R34)</f>
        <v>22</v>
      </c>
      <c r="T34" s="130"/>
      <c r="U34" s="82" t="s">
        <v>215</v>
      </c>
      <c r="V34" s="79">
        <v>12</v>
      </c>
      <c r="W34" s="79">
        <v>3</v>
      </c>
      <c r="X34" s="337">
        <f>+V34+W34</f>
        <v>15</v>
      </c>
      <c r="Y34" s="79">
        <v>0</v>
      </c>
      <c r="Z34" s="79">
        <v>1</v>
      </c>
      <c r="AA34" s="79">
        <v>18</v>
      </c>
      <c r="AB34" s="79">
        <v>0</v>
      </c>
      <c r="AC34" s="337">
        <f>SUM(Y34:AB34)</f>
        <v>19</v>
      </c>
      <c r="AD34" s="79">
        <v>19</v>
      </c>
      <c r="AE34" s="79">
        <v>2</v>
      </c>
      <c r="AF34" s="79">
        <v>1</v>
      </c>
      <c r="AG34" s="80">
        <v>13</v>
      </c>
    </row>
    <row r="35" spans="1:33" ht="11.25" customHeight="1">
      <c r="A35" s="82" t="s">
        <v>216</v>
      </c>
      <c r="B35" s="231">
        <v>0</v>
      </c>
      <c r="C35" s="231">
        <v>0</v>
      </c>
      <c r="D35" s="231">
        <v>0</v>
      </c>
      <c r="E35" s="231">
        <v>0</v>
      </c>
      <c r="F35" s="231">
        <v>0</v>
      </c>
      <c r="G35" s="231">
        <v>0</v>
      </c>
      <c r="H35" s="231">
        <v>210</v>
      </c>
      <c r="I35" s="231">
        <v>115</v>
      </c>
      <c r="J35" s="231">
        <v>188</v>
      </c>
      <c r="K35" s="231">
        <v>99</v>
      </c>
      <c r="L35" s="236">
        <f t="shared" ref="L35:L64" si="49">B35+D35+F35+H35+J35</f>
        <v>398</v>
      </c>
      <c r="M35" s="236">
        <f t="shared" ref="M35:M64" si="50">C35+E35+G35+I35+K35</f>
        <v>214</v>
      </c>
      <c r="N35" s="231">
        <v>0</v>
      </c>
      <c r="O35" s="231">
        <v>0</v>
      </c>
      <c r="P35" s="231">
        <v>0</v>
      </c>
      <c r="Q35" s="231">
        <v>8</v>
      </c>
      <c r="R35" s="231">
        <v>7</v>
      </c>
      <c r="S35" s="234">
        <f t="shared" ref="S35:S64" si="51">SUM(N35:R35)</f>
        <v>15</v>
      </c>
      <c r="T35" s="130"/>
      <c r="U35" s="82" t="s">
        <v>216</v>
      </c>
      <c r="V35" s="79">
        <v>5</v>
      </c>
      <c r="W35" s="79">
        <v>8</v>
      </c>
      <c r="X35" s="337">
        <f>+V35+W35</f>
        <v>13</v>
      </c>
      <c r="Y35" s="79">
        <v>0</v>
      </c>
      <c r="Z35" s="79">
        <v>0</v>
      </c>
      <c r="AA35" s="79">
        <v>13</v>
      </c>
      <c r="AB35" s="79">
        <v>0</v>
      </c>
      <c r="AC35" s="337">
        <f t="shared" ref="AC35:AC64" si="52">SUM(Y35:AB35)</f>
        <v>13</v>
      </c>
      <c r="AD35" s="79">
        <v>13</v>
      </c>
      <c r="AE35" s="79">
        <v>0</v>
      </c>
      <c r="AF35" s="79">
        <v>0</v>
      </c>
      <c r="AG35" s="80">
        <v>12</v>
      </c>
    </row>
    <row r="36" spans="1:33" ht="11.25" customHeight="1">
      <c r="A36" s="82" t="s">
        <v>23</v>
      </c>
      <c r="B36" s="231">
        <v>0</v>
      </c>
      <c r="C36" s="231">
        <v>0</v>
      </c>
      <c r="D36" s="231">
        <v>0</v>
      </c>
      <c r="E36" s="231">
        <v>0</v>
      </c>
      <c r="F36" s="231">
        <v>31</v>
      </c>
      <c r="G36" s="231">
        <v>23</v>
      </c>
      <c r="H36" s="231">
        <v>86</v>
      </c>
      <c r="I36" s="231">
        <v>48</v>
      </c>
      <c r="J36" s="231">
        <v>231</v>
      </c>
      <c r="K36" s="231">
        <v>128</v>
      </c>
      <c r="L36" s="236">
        <f t="shared" si="49"/>
        <v>348</v>
      </c>
      <c r="M36" s="236">
        <f t="shared" si="50"/>
        <v>199</v>
      </c>
      <c r="N36" s="231">
        <v>0</v>
      </c>
      <c r="O36" s="231">
        <v>0</v>
      </c>
      <c r="P36" s="231">
        <v>2</v>
      </c>
      <c r="Q36" s="231">
        <v>4</v>
      </c>
      <c r="R36" s="231">
        <v>8</v>
      </c>
      <c r="S36" s="234">
        <f t="shared" si="51"/>
        <v>14</v>
      </c>
      <c r="T36" s="130"/>
      <c r="U36" s="82" t="s">
        <v>23</v>
      </c>
      <c r="V36" s="79">
        <v>3</v>
      </c>
      <c r="W36" s="79">
        <v>8</v>
      </c>
      <c r="X36" s="337">
        <f>+V36+W36</f>
        <v>11</v>
      </c>
      <c r="Y36" s="79">
        <v>0</v>
      </c>
      <c r="Z36" s="79">
        <v>0</v>
      </c>
      <c r="AA36" s="79">
        <v>10</v>
      </c>
      <c r="AB36" s="79">
        <v>1</v>
      </c>
      <c r="AC36" s="337">
        <f t="shared" si="52"/>
        <v>11</v>
      </c>
      <c r="AD36" s="79">
        <v>11</v>
      </c>
      <c r="AE36" s="79">
        <v>0</v>
      </c>
      <c r="AF36" s="79">
        <v>0</v>
      </c>
      <c r="AG36" s="80">
        <v>9</v>
      </c>
    </row>
    <row r="37" spans="1:33" ht="11.25" customHeight="1">
      <c r="A37" s="82" t="s">
        <v>217</v>
      </c>
      <c r="B37" s="231">
        <v>0</v>
      </c>
      <c r="C37" s="231">
        <v>0</v>
      </c>
      <c r="D37" s="231">
        <v>0</v>
      </c>
      <c r="E37" s="231">
        <v>0</v>
      </c>
      <c r="F37" s="231">
        <v>0</v>
      </c>
      <c r="G37" s="231">
        <v>0</v>
      </c>
      <c r="H37" s="231">
        <v>0</v>
      </c>
      <c r="I37" s="231">
        <v>0</v>
      </c>
      <c r="J37" s="231">
        <v>65</v>
      </c>
      <c r="K37" s="231">
        <v>30</v>
      </c>
      <c r="L37" s="236">
        <f t="shared" si="49"/>
        <v>65</v>
      </c>
      <c r="M37" s="236">
        <f t="shared" si="50"/>
        <v>30</v>
      </c>
      <c r="N37" s="231">
        <v>0</v>
      </c>
      <c r="O37" s="231">
        <v>0</v>
      </c>
      <c r="P37" s="231">
        <v>0</v>
      </c>
      <c r="Q37" s="231">
        <v>0</v>
      </c>
      <c r="R37" s="231">
        <v>3</v>
      </c>
      <c r="S37" s="234">
        <f t="shared" si="51"/>
        <v>3</v>
      </c>
      <c r="T37" s="130"/>
      <c r="U37" s="82" t="s">
        <v>217</v>
      </c>
      <c r="V37" s="79">
        <v>2</v>
      </c>
      <c r="W37" s="79">
        <v>1</v>
      </c>
      <c r="X37" s="337">
        <f>+V37+W37</f>
        <v>3</v>
      </c>
      <c r="Y37" s="79">
        <v>0</v>
      </c>
      <c r="Z37" s="79">
        <v>0</v>
      </c>
      <c r="AA37" s="79">
        <v>4</v>
      </c>
      <c r="AB37" s="79">
        <v>0</v>
      </c>
      <c r="AC37" s="337">
        <f t="shared" si="52"/>
        <v>4</v>
      </c>
      <c r="AD37" s="79">
        <v>4</v>
      </c>
      <c r="AE37" s="79">
        <v>0</v>
      </c>
      <c r="AF37" s="79">
        <v>0</v>
      </c>
      <c r="AG37" s="80">
        <v>3</v>
      </c>
    </row>
    <row r="38" spans="1:33" ht="11.25" customHeight="1">
      <c r="A38" s="82" t="s">
        <v>24</v>
      </c>
      <c r="B38" s="231">
        <v>0</v>
      </c>
      <c r="C38" s="231">
        <v>0</v>
      </c>
      <c r="D38" s="231">
        <v>0</v>
      </c>
      <c r="E38" s="231">
        <v>0</v>
      </c>
      <c r="F38" s="231">
        <v>0</v>
      </c>
      <c r="G38" s="231">
        <v>0</v>
      </c>
      <c r="H38" s="231">
        <v>12</v>
      </c>
      <c r="I38" s="231">
        <v>3</v>
      </c>
      <c r="J38" s="231">
        <v>1216</v>
      </c>
      <c r="K38" s="231">
        <v>600</v>
      </c>
      <c r="L38" s="236">
        <f t="shared" si="49"/>
        <v>1228</v>
      </c>
      <c r="M38" s="236">
        <f t="shared" si="50"/>
        <v>603</v>
      </c>
      <c r="N38" s="231">
        <v>0</v>
      </c>
      <c r="O38" s="231">
        <v>0</v>
      </c>
      <c r="P38" s="231">
        <v>0</v>
      </c>
      <c r="Q38" s="231">
        <v>1</v>
      </c>
      <c r="R38" s="231">
        <v>56</v>
      </c>
      <c r="S38" s="234">
        <f t="shared" si="51"/>
        <v>57</v>
      </c>
      <c r="T38" s="130"/>
      <c r="U38" s="82" t="s">
        <v>24</v>
      </c>
      <c r="V38" s="79">
        <v>31</v>
      </c>
      <c r="W38" s="79">
        <v>25</v>
      </c>
      <c r="X38" s="337">
        <f>+V38+W38</f>
        <v>56</v>
      </c>
      <c r="Y38" s="79">
        <v>0</v>
      </c>
      <c r="Z38" s="79">
        <v>1</v>
      </c>
      <c r="AA38" s="79">
        <v>56</v>
      </c>
      <c r="AB38" s="79">
        <v>0</v>
      </c>
      <c r="AC38" s="337">
        <f t="shared" si="52"/>
        <v>57</v>
      </c>
      <c r="AD38" s="79">
        <v>53</v>
      </c>
      <c r="AE38" s="79">
        <v>2</v>
      </c>
      <c r="AF38" s="79">
        <v>0</v>
      </c>
      <c r="AG38" s="80">
        <v>54</v>
      </c>
    </row>
    <row r="39" spans="1:33" ht="11.25" customHeight="1">
      <c r="A39" s="78" t="s">
        <v>157</v>
      </c>
      <c r="B39" s="231"/>
      <c r="C39" s="227"/>
      <c r="D39" s="230"/>
      <c r="E39" s="230"/>
      <c r="F39" s="230"/>
      <c r="G39" s="230"/>
      <c r="H39" s="230"/>
      <c r="I39" s="230"/>
      <c r="J39" s="230"/>
      <c r="K39" s="230"/>
      <c r="L39" s="236"/>
      <c r="M39" s="236"/>
      <c r="N39" s="227"/>
      <c r="O39" s="227"/>
      <c r="P39" s="227"/>
      <c r="Q39" s="227"/>
      <c r="R39" s="227"/>
      <c r="S39" s="234"/>
      <c r="T39" s="130"/>
      <c r="U39" s="78" t="s">
        <v>157</v>
      </c>
      <c r="V39" s="79"/>
      <c r="W39" s="79"/>
      <c r="X39" s="337"/>
      <c r="Y39" s="79"/>
      <c r="Z39" s="79"/>
      <c r="AA39" s="79"/>
      <c r="AB39" s="79"/>
      <c r="AC39" s="337"/>
      <c r="AD39" s="79"/>
      <c r="AE39" s="79"/>
      <c r="AF39" s="79"/>
      <c r="AG39" s="80"/>
    </row>
    <row r="40" spans="1:33" ht="11.25" customHeight="1">
      <c r="A40" s="82" t="s">
        <v>25</v>
      </c>
      <c r="B40" s="231">
        <v>0</v>
      </c>
      <c r="C40" s="231">
        <v>0</v>
      </c>
      <c r="D40" s="231">
        <v>154</v>
      </c>
      <c r="E40" s="231">
        <v>76</v>
      </c>
      <c r="F40" s="231">
        <v>61</v>
      </c>
      <c r="G40" s="231">
        <v>29</v>
      </c>
      <c r="H40" s="231">
        <v>185</v>
      </c>
      <c r="I40" s="231">
        <v>94</v>
      </c>
      <c r="J40" s="231">
        <v>318</v>
      </c>
      <c r="K40" s="231">
        <v>149</v>
      </c>
      <c r="L40" s="236">
        <f t="shared" si="49"/>
        <v>718</v>
      </c>
      <c r="M40" s="236">
        <f t="shared" si="50"/>
        <v>348</v>
      </c>
      <c r="N40" s="231">
        <v>0</v>
      </c>
      <c r="O40" s="231">
        <v>4</v>
      </c>
      <c r="P40" s="231">
        <v>5</v>
      </c>
      <c r="Q40" s="231">
        <v>7</v>
      </c>
      <c r="R40" s="231">
        <v>12</v>
      </c>
      <c r="S40" s="234">
        <f t="shared" si="51"/>
        <v>28</v>
      </c>
      <c r="T40" s="130"/>
      <c r="U40" s="82" t="s">
        <v>25</v>
      </c>
      <c r="V40" s="79">
        <v>17</v>
      </c>
      <c r="W40" s="79">
        <v>0</v>
      </c>
      <c r="X40" s="337">
        <f>+V40+W40</f>
        <v>17</v>
      </c>
      <c r="Y40" s="79">
        <v>1</v>
      </c>
      <c r="Z40" s="79">
        <v>2</v>
      </c>
      <c r="AA40" s="79">
        <v>19</v>
      </c>
      <c r="AB40" s="79">
        <v>0</v>
      </c>
      <c r="AC40" s="337">
        <f t="shared" si="52"/>
        <v>22</v>
      </c>
      <c r="AD40" s="79">
        <v>18</v>
      </c>
      <c r="AE40" s="79">
        <v>0</v>
      </c>
      <c r="AF40" s="79">
        <v>0</v>
      </c>
      <c r="AG40" s="80">
        <v>19</v>
      </c>
    </row>
    <row r="41" spans="1:33" ht="11.25" customHeight="1">
      <c r="A41" s="82" t="s">
        <v>218</v>
      </c>
      <c r="B41" s="231">
        <v>0</v>
      </c>
      <c r="C41" s="231">
        <v>0</v>
      </c>
      <c r="D41" s="231">
        <v>383</v>
      </c>
      <c r="E41" s="231">
        <v>203</v>
      </c>
      <c r="F41" s="231">
        <v>31</v>
      </c>
      <c r="G41" s="231">
        <v>18</v>
      </c>
      <c r="H41" s="231">
        <v>139</v>
      </c>
      <c r="I41" s="231">
        <v>71</v>
      </c>
      <c r="J41" s="231">
        <v>1191</v>
      </c>
      <c r="K41" s="231">
        <v>615</v>
      </c>
      <c r="L41" s="236">
        <f t="shared" si="49"/>
        <v>1744</v>
      </c>
      <c r="M41" s="236">
        <f t="shared" si="50"/>
        <v>907</v>
      </c>
      <c r="N41" s="231">
        <v>0</v>
      </c>
      <c r="O41" s="231">
        <v>13</v>
      </c>
      <c r="P41" s="231">
        <v>5</v>
      </c>
      <c r="Q41" s="231">
        <v>9</v>
      </c>
      <c r="R41" s="231">
        <v>51</v>
      </c>
      <c r="S41" s="234">
        <f t="shared" si="51"/>
        <v>78</v>
      </c>
      <c r="T41" s="130"/>
      <c r="U41" s="82" t="s">
        <v>218</v>
      </c>
      <c r="V41" s="79">
        <v>85</v>
      </c>
      <c r="W41" s="79">
        <v>46</v>
      </c>
      <c r="X41" s="337">
        <f>+V41+W41</f>
        <v>131</v>
      </c>
      <c r="Y41" s="79">
        <v>1</v>
      </c>
      <c r="Z41" s="79">
        <v>1</v>
      </c>
      <c r="AA41" s="79">
        <v>68</v>
      </c>
      <c r="AB41" s="79">
        <v>0</v>
      </c>
      <c r="AC41" s="337">
        <f t="shared" si="52"/>
        <v>70</v>
      </c>
      <c r="AD41" s="79">
        <v>69</v>
      </c>
      <c r="AE41" s="79">
        <v>0</v>
      </c>
      <c r="AF41" s="79">
        <v>0</v>
      </c>
      <c r="AG41" s="80">
        <v>67</v>
      </c>
    </row>
    <row r="42" spans="1:33" ht="11.25" customHeight="1">
      <c r="A42" s="82" t="s">
        <v>26</v>
      </c>
      <c r="B42" s="231">
        <v>0</v>
      </c>
      <c r="C42" s="231">
        <v>0</v>
      </c>
      <c r="D42" s="231">
        <v>517</v>
      </c>
      <c r="E42" s="231">
        <v>249</v>
      </c>
      <c r="F42" s="231">
        <v>245</v>
      </c>
      <c r="G42" s="231">
        <v>125</v>
      </c>
      <c r="H42" s="231">
        <v>310</v>
      </c>
      <c r="I42" s="231">
        <v>156</v>
      </c>
      <c r="J42" s="231">
        <v>1279</v>
      </c>
      <c r="K42" s="231">
        <v>640</v>
      </c>
      <c r="L42" s="236">
        <f t="shared" si="49"/>
        <v>2351</v>
      </c>
      <c r="M42" s="236">
        <f t="shared" si="50"/>
        <v>1170</v>
      </c>
      <c r="N42" s="231">
        <v>0</v>
      </c>
      <c r="O42" s="231">
        <v>28</v>
      </c>
      <c r="P42" s="231">
        <v>12</v>
      </c>
      <c r="Q42" s="231">
        <v>22</v>
      </c>
      <c r="R42" s="231">
        <v>62</v>
      </c>
      <c r="S42" s="234">
        <f t="shared" si="51"/>
        <v>124</v>
      </c>
      <c r="T42" s="130"/>
      <c r="U42" s="82" t="s">
        <v>26</v>
      </c>
      <c r="V42" s="79">
        <v>116</v>
      </c>
      <c r="W42" s="79">
        <v>0</v>
      </c>
      <c r="X42" s="337">
        <f>+V42+W42</f>
        <v>116</v>
      </c>
      <c r="Y42" s="79">
        <v>36</v>
      </c>
      <c r="Z42" s="79">
        <v>2</v>
      </c>
      <c r="AA42" s="79">
        <v>79</v>
      </c>
      <c r="AB42" s="79">
        <v>1</v>
      </c>
      <c r="AC42" s="337">
        <f t="shared" si="52"/>
        <v>118</v>
      </c>
      <c r="AD42" s="79">
        <v>103</v>
      </c>
      <c r="AE42" s="79">
        <v>0</v>
      </c>
      <c r="AF42" s="79">
        <v>0</v>
      </c>
      <c r="AG42" s="80">
        <v>106</v>
      </c>
    </row>
    <row r="43" spans="1:33" ht="11.25" customHeight="1">
      <c r="A43" s="82" t="s">
        <v>27</v>
      </c>
      <c r="B43" s="231">
        <v>0</v>
      </c>
      <c r="C43" s="231">
        <v>0</v>
      </c>
      <c r="D43" s="231">
        <v>0</v>
      </c>
      <c r="E43" s="231">
        <v>0</v>
      </c>
      <c r="F43" s="231">
        <v>10</v>
      </c>
      <c r="G43" s="231">
        <v>6</v>
      </c>
      <c r="H43" s="231">
        <v>108</v>
      </c>
      <c r="I43" s="231">
        <v>66</v>
      </c>
      <c r="J43" s="231">
        <v>63</v>
      </c>
      <c r="K43" s="231">
        <v>36</v>
      </c>
      <c r="L43" s="236">
        <f t="shared" si="49"/>
        <v>181</v>
      </c>
      <c r="M43" s="236">
        <f t="shared" si="50"/>
        <v>108</v>
      </c>
      <c r="N43" s="231">
        <v>0</v>
      </c>
      <c r="O43" s="231">
        <v>0</v>
      </c>
      <c r="P43" s="231">
        <v>1</v>
      </c>
      <c r="Q43" s="231">
        <v>7</v>
      </c>
      <c r="R43" s="231">
        <v>5</v>
      </c>
      <c r="S43" s="234">
        <f t="shared" si="51"/>
        <v>13</v>
      </c>
      <c r="T43" s="130"/>
      <c r="U43" s="82" t="s">
        <v>27</v>
      </c>
      <c r="V43" s="79">
        <v>9</v>
      </c>
      <c r="W43" s="79">
        <v>0</v>
      </c>
      <c r="X43" s="337">
        <f>+V43+W43</f>
        <v>9</v>
      </c>
      <c r="Y43" s="79">
        <v>0</v>
      </c>
      <c r="Z43" s="79">
        <v>2</v>
      </c>
      <c r="AA43" s="79">
        <v>8</v>
      </c>
      <c r="AB43" s="79">
        <v>0</v>
      </c>
      <c r="AC43" s="337">
        <f t="shared" si="52"/>
        <v>10</v>
      </c>
      <c r="AD43" s="79">
        <v>8</v>
      </c>
      <c r="AE43" s="79">
        <v>0</v>
      </c>
      <c r="AF43" s="79">
        <v>0</v>
      </c>
      <c r="AG43" s="80">
        <v>10</v>
      </c>
    </row>
    <row r="44" spans="1:33" ht="11.25" customHeight="1">
      <c r="A44" s="78" t="s">
        <v>158</v>
      </c>
      <c r="B44" s="227"/>
      <c r="C44" s="227"/>
      <c r="D44" s="230"/>
      <c r="E44" s="230"/>
      <c r="F44" s="230"/>
      <c r="G44" s="230"/>
      <c r="H44" s="230"/>
      <c r="I44" s="230"/>
      <c r="J44" s="230"/>
      <c r="K44" s="230"/>
      <c r="L44" s="236"/>
      <c r="M44" s="236"/>
      <c r="N44" s="227"/>
      <c r="O44" s="227"/>
      <c r="P44" s="227"/>
      <c r="Q44" s="227"/>
      <c r="R44" s="227"/>
      <c r="S44" s="234"/>
      <c r="T44" s="130"/>
      <c r="U44" s="78" t="s">
        <v>158</v>
      </c>
      <c r="V44" s="79"/>
      <c r="W44" s="79"/>
      <c r="X44" s="337"/>
      <c r="Y44" s="79"/>
      <c r="Z44" s="79"/>
      <c r="AA44" s="79"/>
      <c r="AB44" s="79"/>
      <c r="AC44" s="337"/>
      <c r="AD44" s="79"/>
      <c r="AE44" s="79"/>
      <c r="AF44" s="79"/>
      <c r="AG44" s="80"/>
    </row>
    <row r="45" spans="1:33" ht="11.25" customHeight="1">
      <c r="A45" s="82" t="s">
        <v>219</v>
      </c>
      <c r="B45" s="231">
        <v>0</v>
      </c>
      <c r="C45" s="231">
        <v>0</v>
      </c>
      <c r="D45" s="231">
        <v>0</v>
      </c>
      <c r="E45" s="231">
        <v>0</v>
      </c>
      <c r="F45" s="231">
        <v>0</v>
      </c>
      <c r="G45" s="231">
        <v>0</v>
      </c>
      <c r="H45" s="231">
        <v>0</v>
      </c>
      <c r="I45" s="231">
        <v>0</v>
      </c>
      <c r="J45" s="231">
        <v>1059</v>
      </c>
      <c r="K45" s="231">
        <v>548</v>
      </c>
      <c r="L45" s="236">
        <f t="shared" si="49"/>
        <v>1059</v>
      </c>
      <c r="M45" s="236">
        <f t="shared" si="50"/>
        <v>548</v>
      </c>
      <c r="N45" s="231">
        <v>0</v>
      </c>
      <c r="O45" s="231">
        <v>0</v>
      </c>
      <c r="P45" s="231">
        <v>0</v>
      </c>
      <c r="Q45" s="231">
        <v>0</v>
      </c>
      <c r="R45" s="231">
        <v>41</v>
      </c>
      <c r="S45" s="234">
        <f t="shared" si="51"/>
        <v>41</v>
      </c>
      <c r="T45" s="130"/>
      <c r="U45" s="82" t="s">
        <v>219</v>
      </c>
      <c r="V45" s="79">
        <v>35</v>
      </c>
      <c r="W45" s="79">
        <v>10</v>
      </c>
      <c r="X45" s="337">
        <f t="shared" ref="X45:X52" si="53">+V45+W45</f>
        <v>45</v>
      </c>
      <c r="Y45" s="79">
        <v>1</v>
      </c>
      <c r="Z45" s="79">
        <v>20</v>
      </c>
      <c r="AA45" s="79">
        <v>21</v>
      </c>
      <c r="AB45" s="79">
        <v>0</v>
      </c>
      <c r="AC45" s="337">
        <f t="shared" si="52"/>
        <v>42</v>
      </c>
      <c r="AD45" s="79">
        <v>40</v>
      </c>
      <c r="AE45" s="79">
        <v>34</v>
      </c>
      <c r="AF45" s="79">
        <v>23</v>
      </c>
      <c r="AG45" s="80">
        <v>37</v>
      </c>
    </row>
    <row r="46" spans="1:33" ht="11.25" customHeight="1">
      <c r="A46" s="82" t="s">
        <v>220</v>
      </c>
      <c r="B46" s="231">
        <v>3</v>
      </c>
      <c r="C46" s="231">
        <v>3</v>
      </c>
      <c r="D46" s="231">
        <v>65</v>
      </c>
      <c r="E46" s="231">
        <v>41</v>
      </c>
      <c r="F46" s="231">
        <v>5</v>
      </c>
      <c r="G46" s="231">
        <v>1</v>
      </c>
      <c r="H46" s="231">
        <v>20</v>
      </c>
      <c r="I46" s="231">
        <v>8</v>
      </c>
      <c r="J46" s="231">
        <v>157</v>
      </c>
      <c r="K46" s="231">
        <v>71</v>
      </c>
      <c r="L46" s="236">
        <f t="shared" si="49"/>
        <v>250</v>
      </c>
      <c r="M46" s="236">
        <f t="shared" si="50"/>
        <v>124</v>
      </c>
      <c r="N46" s="231">
        <v>1</v>
      </c>
      <c r="O46" s="231">
        <v>3</v>
      </c>
      <c r="P46" s="231">
        <v>1</v>
      </c>
      <c r="Q46" s="231">
        <v>1</v>
      </c>
      <c r="R46" s="231">
        <v>11</v>
      </c>
      <c r="S46" s="234">
        <f t="shared" si="51"/>
        <v>17</v>
      </c>
      <c r="T46" s="130"/>
      <c r="U46" s="82" t="s">
        <v>220</v>
      </c>
      <c r="V46" s="79">
        <v>8</v>
      </c>
      <c r="W46" s="79">
        <v>6</v>
      </c>
      <c r="X46" s="337">
        <f t="shared" si="53"/>
        <v>14</v>
      </c>
      <c r="Y46" s="79">
        <v>0</v>
      </c>
      <c r="Z46" s="79">
        <v>0</v>
      </c>
      <c r="AA46" s="79">
        <v>14</v>
      </c>
      <c r="AB46" s="79">
        <v>0</v>
      </c>
      <c r="AC46" s="337">
        <f t="shared" si="52"/>
        <v>14</v>
      </c>
      <c r="AD46" s="79">
        <v>11</v>
      </c>
      <c r="AE46" s="79">
        <v>0</v>
      </c>
      <c r="AF46" s="79">
        <v>0</v>
      </c>
      <c r="AG46" s="80">
        <v>14</v>
      </c>
    </row>
    <row r="47" spans="1:33" ht="11.25" customHeight="1">
      <c r="A47" s="82" t="s">
        <v>28</v>
      </c>
      <c r="B47" s="231">
        <v>0</v>
      </c>
      <c r="C47" s="231">
        <v>0</v>
      </c>
      <c r="D47" s="231">
        <v>1</v>
      </c>
      <c r="E47" s="231">
        <v>1</v>
      </c>
      <c r="F47" s="231">
        <v>24</v>
      </c>
      <c r="G47" s="231">
        <v>15</v>
      </c>
      <c r="H47" s="231">
        <v>115</v>
      </c>
      <c r="I47" s="231">
        <v>54</v>
      </c>
      <c r="J47" s="231">
        <v>38</v>
      </c>
      <c r="K47" s="231">
        <v>16</v>
      </c>
      <c r="L47" s="236">
        <f t="shared" si="49"/>
        <v>178</v>
      </c>
      <c r="M47" s="236">
        <f t="shared" si="50"/>
        <v>86</v>
      </c>
      <c r="N47" s="231">
        <v>0</v>
      </c>
      <c r="O47" s="231">
        <v>1</v>
      </c>
      <c r="P47" s="231">
        <v>4</v>
      </c>
      <c r="Q47" s="231">
        <v>9</v>
      </c>
      <c r="R47" s="231">
        <v>5</v>
      </c>
      <c r="S47" s="234">
        <f t="shared" si="51"/>
        <v>19</v>
      </c>
      <c r="T47" s="130"/>
      <c r="U47" s="82" t="s">
        <v>28</v>
      </c>
      <c r="V47" s="79">
        <v>7</v>
      </c>
      <c r="W47" s="79">
        <v>2</v>
      </c>
      <c r="X47" s="337">
        <f t="shared" si="53"/>
        <v>9</v>
      </c>
      <c r="Y47" s="79">
        <v>0</v>
      </c>
      <c r="Z47" s="79">
        <v>0</v>
      </c>
      <c r="AA47" s="79">
        <v>9</v>
      </c>
      <c r="AB47" s="79">
        <v>0</v>
      </c>
      <c r="AC47" s="337">
        <f t="shared" si="52"/>
        <v>9</v>
      </c>
      <c r="AD47" s="79">
        <v>9</v>
      </c>
      <c r="AE47" s="79">
        <v>0</v>
      </c>
      <c r="AF47" s="79">
        <v>0</v>
      </c>
      <c r="AG47" s="80">
        <v>9</v>
      </c>
    </row>
    <row r="48" spans="1:33" ht="11.25" customHeight="1">
      <c r="A48" s="82" t="s">
        <v>221</v>
      </c>
      <c r="B48" s="231">
        <v>0</v>
      </c>
      <c r="C48" s="231">
        <v>0</v>
      </c>
      <c r="D48" s="231">
        <v>67</v>
      </c>
      <c r="E48" s="231">
        <v>39</v>
      </c>
      <c r="F48" s="231">
        <v>23</v>
      </c>
      <c r="G48" s="231">
        <v>12</v>
      </c>
      <c r="H48" s="231">
        <v>149</v>
      </c>
      <c r="I48" s="231">
        <v>73</v>
      </c>
      <c r="J48" s="231">
        <v>100</v>
      </c>
      <c r="K48" s="231">
        <v>47</v>
      </c>
      <c r="L48" s="236">
        <f t="shared" si="49"/>
        <v>339</v>
      </c>
      <c r="M48" s="236">
        <f t="shared" si="50"/>
        <v>171</v>
      </c>
      <c r="N48" s="231">
        <v>0</v>
      </c>
      <c r="O48" s="231">
        <v>2</v>
      </c>
      <c r="P48" s="231">
        <v>4</v>
      </c>
      <c r="Q48" s="231">
        <v>10</v>
      </c>
      <c r="R48" s="231">
        <v>9</v>
      </c>
      <c r="S48" s="234">
        <f t="shared" si="51"/>
        <v>25</v>
      </c>
      <c r="T48" s="130"/>
      <c r="U48" s="82" t="s">
        <v>221</v>
      </c>
      <c r="V48" s="79">
        <v>13</v>
      </c>
      <c r="W48" s="79">
        <v>0</v>
      </c>
      <c r="X48" s="337">
        <f t="shared" si="53"/>
        <v>13</v>
      </c>
      <c r="Y48" s="79">
        <v>0</v>
      </c>
      <c r="Z48" s="79">
        <v>2</v>
      </c>
      <c r="AA48" s="79">
        <v>13</v>
      </c>
      <c r="AB48" s="79">
        <v>0</v>
      </c>
      <c r="AC48" s="337">
        <f t="shared" si="52"/>
        <v>15</v>
      </c>
      <c r="AD48" s="79">
        <v>12</v>
      </c>
      <c r="AE48" s="79">
        <v>5</v>
      </c>
      <c r="AF48" s="79">
        <v>2</v>
      </c>
      <c r="AG48" s="80">
        <v>13</v>
      </c>
    </row>
    <row r="49" spans="1:33" ht="12" customHeight="1">
      <c r="A49" s="329" t="s">
        <v>222</v>
      </c>
      <c r="B49" s="231">
        <v>0</v>
      </c>
      <c r="C49" s="231">
        <v>0</v>
      </c>
      <c r="D49" s="231">
        <v>218</v>
      </c>
      <c r="E49" s="231">
        <v>125</v>
      </c>
      <c r="F49" s="231">
        <v>155</v>
      </c>
      <c r="G49" s="231">
        <v>75</v>
      </c>
      <c r="H49" s="231">
        <v>421</v>
      </c>
      <c r="I49" s="231">
        <v>200</v>
      </c>
      <c r="J49" s="231">
        <v>752</v>
      </c>
      <c r="K49" s="231">
        <v>392</v>
      </c>
      <c r="L49" s="236">
        <f t="shared" si="49"/>
        <v>1546</v>
      </c>
      <c r="M49" s="236">
        <f t="shared" si="50"/>
        <v>792</v>
      </c>
      <c r="N49" s="231">
        <v>0</v>
      </c>
      <c r="O49" s="231">
        <v>5</v>
      </c>
      <c r="P49" s="231">
        <v>13</v>
      </c>
      <c r="Q49" s="231">
        <v>20</v>
      </c>
      <c r="R49" s="231">
        <v>31</v>
      </c>
      <c r="S49" s="234">
        <f t="shared" si="51"/>
        <v>69</v>
      </c>
      <c r="T49" s="130"/>
      <c r="U49" s="82" t="s">
        <v>222</v>
      </c>
      <c r="V49" s="79">
        <v>46</v>
      </c>
      <c r="W49" s="79">
        <v>1</v>
      </c>
      <c r="X49" s="337">
        <f t="shared" si="53"/>
        <v>47</v>
      </c>
      <c r="Y49" s="79">
        <v>1</v>
      </c>
      <c r="Z49" s="79">
        <v>4</v>
      </c>
      <c r="AA49" s="79">
        <v>51</v>
      </c>
      <c r="AB49" s="79">
        <v>4</v>
      </c>
      <c r="AC49" s="337">
        <f t="shared" si="52"/>
        <v>60</v>
      </c>
      <c r="AD49" s="79">
        <v>53</v>
      </c>
      <c r="AE49" s="79">
        <v>0</v>
      </c>
      <c r="AF49" s="79">
        <v>0</v>
      </c>
      <c r="AG49" s="80">
        <v>37</v>
      </c>
    </row>
    <row r="50" spans="1:33" ht="13.5" customHeight="1">
      <c r="A50" s="329" t="s">
        <v>223</v>
      </c>
      <c r="B50" s="231">
        <v>0</v>
      </c>
      <c r="C50" s="231">
        <v>0</v>
      </c>
      <c r="D50" s="231">
        <v>0</v>
      </c>
      <c r="E50" s="231">
        <v>0</v>
      </c>
      <c r="F50" s="231">
        <v>244</v>
      </c>
      <c r="G50" s="231">
        <v>134</v>
      </c>
      <c r="H50" s="231">
        <v>425</v>
      </c>
      <c r="I50" s="231">
        <v>206</v>
      </c>
      <c r="J50" s="231">
        <v>928</v>
      </c>
      <c r="K50" s="231">
        <v>443</v>
      </c>
      <c r="L50" s="236">
        <f t="shared" si="49"/>
        <v>1597</v>
      </c>
      <c r="M50" s="236">
        <f t="shared" si="50"/>
        <v>783</v>
      </c>
      <c r="N50" s="231">
        <v>0</v>
      </c>
      <c r="O50" s="231">
        <v>0</v>
      </c>
      <c r="P50" s="231">
        <v>20</v>
      </c>
      <c r="Q50" s="231">
        <v>29</v>
      </c>
      <c r="R50" s="231">
        <v>52</v>
      </c>
      <c r="S50" s="234">
        <f t="shared" si="51"/>
        <v>101</v>
      </c>
      <c r="T50" s="130"/>
      <c r="U50" s="82" t="s">
        <v>223</v>
      </c>
      <c r="V50" s="79">
        <v>131</v>
      </c>
      <c r="W50" s="79">
        <v>0</v>
      </c>
      <c r="X50" s="337">
        <f t="shared" si="53"/>
        <v>131</v>
      </c>
      <c r="Y50" s="79">
        <v>0</v>
      </c>
      <c r="Z50" s="79">
        <v>11</v>
      </c>
      <c r="AA50" s="79">
        <v>46</v>
      </c>
      <c r="AB50" s="79">
        <v>0</v>
      </c>
      <c r="AC50" s="337">
        <f t="shared" si="52"/>
        <v>57</v>
      </c>
      <c r="AD50" s="79">
        <v>54</v>
      </c>
      <c r="AE50" s="79">
        <v>52</v>
      </c>
      <c r="AF50" s="79">
        <v>39</v>
      </c>
      <c r="AG50" s="80">
        <v>55</v>
      </c>
    </row>
    <row r="51" spans="1:33" ht="12.75" customHeight="1">
      <c r="A51" s="329" t="s">
        <v>224</v>
      </c>
      <c r="B51" s="231">
        <v>0</v>
      </c>
      <c r="C51" s="231">
        <v>0</v>
      </c>
      <c r="D51" s="231">
        <v>173</v>
      </c>
      <c r="E51" s="231">
        <v>79</v>
      </c>
      <c r="F51" s="231">
        <v>156</v>
      </c>
      <c r="G51" s="231">
        <v>78</v>
      </c>
      <c r="H51" s="231">
        <v>555</v>
      </c>
      <c r="I51" s="231">
        <v>309</v>
      </c>
      <c r="J51" s="231">
        <v>953</v>
      </c>
      <c r="K51" s="231">
        <v>463</v>
      </c>
      <c r="L51" s="236">
        <f t="shared" si="49"/>
        <v>1837</v>
      </c>
      <c r="M51" s="236">
        <f t="shared" si="50"/>
        <v>929</v>
      </c>
      <c r="N51" s="231">
        <v>0</v>
      </c>
      <c r="O51" s="231">
        <v>5</v>
      </c>
      <c r="P51" s="231">
        <v>7</v>
      </c>
      <c r="Q51" s="231">
        <v>16</v>
      </c>
      <c r="R51" s="231">
        <v>22</v>
      </c>
      <c r="S51" s="234">
        <f t="shared" si="51"/>
        <v>50</v>
      </c>
      <c r="T51" s="130"/>
      <c r="U51" s="82" t="s">
        <v>224</v>
      </c>
      <c r="V51" s="79">
        <v>44</v>
      </c>
      <c r="W51" s="79">
        <v>1</v>
      </c>
      <c r="X51" s="337">
        <f t="shared" si="53"/>
        <v>45</v>
      </c>
      <c r="Y51" s="79">
        <v>3</v>
      </c>
      <c r="Z51" s="79">
        <v>12</v>
      </c>
      <c r="AA51" s="79">
        <v>34</v>
      </c>
      <c r="AB51" s="79">
        <v>4</v>
      </c>
      <c r="AC51" s="337">
        <f t="shared" si="52"/>
        <v>53</v>
      </c>
      <c r="AD51" s="79">
        <v>49</v>
      </c>
      <c r="AE51" s="79">
        <v>30</v>
      </c>
      <c r="AF51" s="79">
        <v>21</v>
      </c>
      <c r="AG51" s="80">
        <v>23</v>
      </c>
    </row>
    <row r="52" spans="1:33" ht="11.25" customHeight="1">
      <c r="A52" s="82" t="s">
        <v>225</v>
      </c>
      <c r="B52" s="231">
        <v>0</v>
      </c>
      <c r="C52" s="231">
        <v>0</v>
      </c>
      <c r="D52" s="231">
        <v>105</v>
      </c>
      <c r="E52" s="231">
        <v>55</v>
      </c>
      <c r="F52" s="231">
        <v>94</v>
      </c>
      <c r="G52" s="231">
        <v>49</v>
      </c>
      <c r="H52" s="231">
        <v>168</v>
      </c>
      <c r="I52" s="231">
        <v>91</v>
      </c>
      <c r="J52" s="231">
        <v>235</v>
      </c>
      <c r="K52" s="231">
        <v>121</v>
      </c>
      <c r="L52" s="236">
        <f t="shared" si="49"/>
        <v>602</v>
      </c>
      <c r="M52" s="236">
        <f t="shared" si="50"/>
        <v>316</v>
      </c>
      <c r="N52" s="231">
        <v>0</v>
      </c>
      <c r="O52" s="231">
        <v>3</v>
      </c>
      <c r="P52" s="231">
        <v>10</v>
      </c>
      <c r="Q52" s="231">
        <v>17</v>
      </c>
      <c r="R52" s="231">
        <v>16</v>
      </c>
      <c r="S52" s="234">
        <f t="shared" si="51"/>
        <v>46</v>
      </c>
      <c r="T52" s="130"/>
      <c r="U52" s="82" t="s">
        <v>225</v>
      </c>
      <c r="V52" s="79">
        <v>26</v>
      </c>
      <c r="W52" s="79">
        <v>2</v>
      </c>
      <c r="X52" s="337">
        <f t="shared" si="53"/>
        <v>28</v>
      </c>
      <c r="Y52" s="79">
        <v>0</v>
      </c>
      <c r="Z52" s="79">
        <v>15</v>
      </c>
      <c r="AA52" s="79">
        <v>23</v>
      </c>
      <c r="AB52" s="79">
        <v>0</v>
      </c>
      <c r="AC52" s="337">
        <f t="shared" si="52"/>
        <v>38</v>
      </c>
      <c r="AD52" s="79">
        <v>37</v>
      </c>
      <c r="AE52" s="79">
        <v>0</v>
      </c>
      <c r="AF52" s="79">
        <v>0</v>
      </c>
      <c r="AG52" s="80">
        <v>24</v>
      </c>
    </row>
    <row r="53" spans="1:33" ht="11.25" customHeight="1">
      <c r="A53" s="78" t="s">
        <v>159</v>
      </c>
      <c r="B53" s="227"/>
      <c r="C53" s="227"/>
      <c r="D53" s="230"/>
      <c r="E53" s="230"/>
      <c r="F53" s="230"/>
      <c r="G53" s="230"/>
      <c r="H53" s="230"/>
      <c r="I53" s="230"/>
      <c r="J53" s="230"/>
      <c r="K53" s="230"/>
      <c r="L53" s="236"/>
      <c r="M53" s="236"/>
      <c r="N53" s="227"/>
      <c r="O53" s="227"/>
      <c r="P53" s="227"/>
      <c r="Q53" s="227"/>
      <c r="R53" s="227"/>
      <c r="S53" s="234"/>
      <c r="T53" s="130"/>
      <c r="U53" s="78" t="s">
        <v>159</v>
      </c>
      <c r="V53" s="79"/>
      <c r="W53" s="79"/>
      <c r="X53" s="337"/>
      <c r="Y53" s="79"/>
      <c r="Z53" s="79"/>
      <c r="AA53" s="79"/>
      <c r="AB53" s="79"/>
      <c r="AC53" s="337"/>
      <c r="AD53" s="79"/>
      <c r="AE53" s="79"/>
      <c r="AF53" s="79"/>
      <c r="AG53" s="80"/>
    </row>
    <row r="54" spans="1:33" ht="11.25" customHeight="1">
      <c r="A54" s="82" t="s">
        <v>391</v>
      </c>
      <c r="B54" s="231">
        <v>0</v>
      </c>
      <c r="C54" s="231">
        <v>0</v>
      </c>
      <c r="D54" s="231">
        <v>242</v>
      </c>
      <c r="E54" s="231">
        <v>121</v>
      </c>
      <c r="F54" s="231">
        <v>267</v>
      </c>
      <c r="G54" s="231">
        <v>131</v>
      </c>
      <c r="H54" s="231">
        <v>226</v>
      </c>
      <c r="I54" s="231">
        <v>122</v>
      </c>
      <c r="J54" s="231">
        <v>305</v>
      </c>
      <c r="K54" s="231">
        <v>178</v>
      </c>
      <c r="L54" s="236">
        <f t="shared" si="49"/>
        <v>1040</v>
      </c>
      <c r="M54" s="236">
        <f t="shared" si="50"/>
        <v>552</v>
      </c>
      <c r="N54" s="231">
        <v>0</v>
      </c>
      <c r="O54" s="231">
        <v>10</v>
      </c>
      <c r="P54" s="231">
        <v>16</v>
      </c>
      <c r="Q54" s="231">
        <v>14</v>
      </c>
      <c r="R54" s="231">
        <v>17</v>
      </c>
      <c r="S54" s="234">
        <f t="shared" si="51"/>
        <v>57</v>
      </c>
      <c r="T54" s="130"/>
      <c r="U54" s="82" t="s">
        <v>391</v>
      </c>
      <c r="V54" s="79">
        <v>15</v>
      </c>
      <c r="W54" s="79">
        <v>16</v>
      </c>
      <c r="X54" s="337">
        <f t="shared" ref="X54:X59" si="54">+V54+W54</f>
        <v>31</v>
      </c>
      <c r="Y54" s="79">
        <v>0</v>
      </c>
      <c r="Z54" s="79">
        <v>2</v>
      </c>
      <c r="AA54" s="79">
        <v>32</v>
      </c>
      <c r="AB54" s="79">
        <v>0</v>
      </c>
      <c r="AC54" s="337">
        <f t="shared" si="52"/>
        <v>34</v>
      </c>
      <c r="AD54" s="79">
        <v>34</v>
      </c>
      <c r="AE54" s="79">
        <v>0</v>
      </c>
      <c r="AF54" s="79">
        <v>0</v>
      </c>
      <c r="AG54" s="80">
        <v>0</v>
      </c>
    </row>
    <row r="55" spans="1:33" ht="11.25" customHeight="1">
      <c r="A55" s="82" t="s">
        <v>226</v>
      </c>
      <c r="B55" s="231">
        <v>2</v>
      </c>
      <c r="C55" s="231">
        <v>1</v>
      </c>
      <c r="D55" s="231">
        <v>106</v>
      </c>
      <c r="E55" s="231">
        <v>48</v>
      </c>
      <c r="F55" s="231">
        <v>1167</v>
      </c>
      <c r="G55" s="231">
        <v>605</v>
      </c>
      <c r="H55" s="231">
        <v>1256</v>
      </c>
      <c r="I55" s="231">
        <v>669</v>
      </c>
      <c r="J55" s="231">
        <v>1139</v>
      </c>
      <c r="K55" s="231">
        <v>593</v>
      </c>
      <c r="L55" s="236">
        <f t="shared" si="49"/>
        <v>3670</v>
      </c>
      <c r="M55" s="236">
        <f t="shared" si="50"/>
        <v>1916</v>
      </c>
      <c r="N55" s="231">
        <v>0</v>
      </c>
      <c r="O55" s="231">
        <v>14</v>
      </c>
      <c r="P55" s="231">
        <v>79</v>
      </c>
      <c r="Q55" s="231">
        <v>80</v>
      </c>
      <c r="R55" s="231">
        <v>78</v>
      </c>
      <c r="S55" s="234">
        <f t="shared" si="51"/>
        <v>251</v>
      </c>
      <c r="T55" s="130"/>
      <c r="U55" s="82" t="s">
        <v>226</v>
      </c>
      <c r="V55" s="79">
        <v>93</v>
      </c>
      <c r="W55" s="79">
        <v>8</v>
      </c>
      <c r="X55" s="337">
        <f t="shared" si="54"/>
        <v>101</v>
      </c>
      <c r="Y55" s="79">
        <v>0</v>
      </c>
      <c r="Z55" s="79">
        <v>22</v>
      </c>
      <c r="AA55" s="79">
        <v>77</v>
      </c>
      <c r="AB55" s="79">
        <v>0</v>
      </c>
      <c r="AC55" s="337">
        <f t="shared" si="52"/>
        <v>99</v>
      </c>
      <c r="AD55" s="79">
        <v>96</v>
      </c>
      <c r="AE55" s="79">
        <v>3</v>
      </c>
      <c r="AF55" s="79">
        <v>0</v>
      </c>
      <c r="AG55" s="80">
        <v>78</v>
      </c>
    </row>
    <row r="56" spans="1:33" ht="11.25" customHeight="1">
      <c r="A56" s="82" t="s">
        <v>30</v>
      </c>
      <c r="B56" s="231">
        <v>0</v>
      </c>
      <c r="C56" s="231">
        <v>0</v>
      </c>
      <c r="D56" s="231">
        <v>30</v>
      </c>
      <c r="E56" s="231">
        <v>16</v>
      </c>
      <c r="F56" s="231">
        <v>172</v>
      </c>
      <c r="G56" s="231">
        <v>99</v>
      </c>
      <c r="H56" s="231">
        <v>708</v>
      </c>
      <c r="I56" s="231">
        <v>395</v>
      </c>
      <c r="J56" s="231">
        <v>913</v>
      </c>
      <c r="K56" s="231">
        <v>468</v>
      </c>
      <c r="L56" s="236">
        <f t="shared" si="49"/>
        <v>1823</v>
      </c>
      <c r="M56" s="236">
        <f t="shared" si="50"/>
        <v>978</v>
      </c>
      <c r="N56" s="231">
        <v>0</v>
      </c>
      <c r="O56" s="231">
        <v>1</v>
      </c>
      <c r="P56" s="231">
        <v>19</v>
      </c>
      <c r="Q56" s="231">
        <v>32</v>
      </c>
      <c r="R56" s="231">
        <v>42</v>
      </c>
      <c r="S56" s="234">
        <f t="shared" si="51"/>
        <v>94</v>
      </c>
      <c r="T56" s="130"/>
      <c r="U56" s="82" t="s">
        <v>30</v>
      </c>
      <c r="V56" s="79">
        <v>3</v>
      </c>
      <c r="W56" s="79">
        <v>1</v>
      </c>
      <c r="X56" s="337">
        <f t="shared" si="54"/>
        <v>4</v>
      </c>
      <c r="Y56" s="79">
        <v>0</v>
      </c>
      <c r="Z56" s="79">
        <v>5</v>
      </c>
      <c r="AA56" s="79">
        <v>42</v>
      </c>
      <c r="AB56" s="79">
        <v>0</v>
      </c>
      <c r="AC56" s="337">
        <f t="shared" si="52"/>
        <v>47</v>
      </c>
      <c r="AD56" s="79">
        <v>44</v>
      </c>
      <c r="AE56" s="79">
        <v>46</v>
      </c>
      <c r="AF56" s="79">
        <v>16</v>
      </c>
      <c r="AG56" s="80">
        <v>46</v>
      </c>
    </row>
    <row r="57" spans="1:33" ht="11.25" customHeight="1">
      <c r="A57" s="82" t="s">
        <v>227</v>
      </c>
      <c r="B57" s="231">
        <v>0</v>
      </c>
      <c r="C57" s="231">
        <v>0</v>
      </c>
      <c r="D57" s="231">
        <v>0</v>
      </c>
      <c r="E57" s="231">
        <v>0</v>
      </c>
      <c r="F57" s="231">
        <v>0</v>
      </c>
      <c r="G57" s="231">
        <v>0</v>
      </c>
      <c r="H57" s="231">
        <v>0</v>
      </c>
      <c r="I57" s="231">
        <v>0</v>
      </c>
      <c r="J57" s="231">
        <v>0</v>
      </c>
      <c r="K57" s="231">
        <v>0</v>
      </c>
      <c r="L57" s="236"/>
      <c r="M57" s="236"/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234">
        <f t="shared" si="51"/>
        <v>0</v>
      </c>
      <c r="T57" s="130"/>
      <c r="U57" s="82" t="s">
        <v>227</v>
      </c>
      <c r="V57" s="79">
        <v>0</v>
      </c>
      <c r="W57" s="79">
        <v>0</v>
      </c>
      <c r="X57" s="337">
        <f t="shared" si="54"/>
        <v>0</v>
      </c>
      <c r="Y57" s="79">
        <v>0</v>
      </c>
      <c r="Z57" s="79">
        <v>0</v>
      </c>
      <c r="AA57" s="79">
        <v>0</v>
      </c>
      <c r="AB57" s="79">
        <v>0</v>
      </c>
      <c r="AC57" s="337">
        <f t="shared" si="52"/>
        <v>0</v>
      </c>
      <c r="AD57" s="79">
        <v>0</v>
      </c>
      <c r="AE57" s="79">
        <v>0</v>
      </c>
      <c r="AF57" s="79">
        <v>0</v>
      </c>
      <c r="AG57" s="80">
        <v>0</v>
      </c>
    </row>
    <row r="58" spans="1:33" ht="11.25" customHeight="1">
      <c r="A58" s="82" t="s">
        <v>31</v>
      </c>
      <c r="B58" s="231">
        <v>0</v>
      </c>
      <c r="C58" s="231">
        <v>0</v>
      </c>
      <c r="D58" s="231">
        <v>701</v>
      </c>
      <c r="E58" s="231">
        <v>350</v>
      </c>
      <c r="F58" s="231">
        <v>32</v>
      </c>
      <c r="G58" s="231">
        <v>19</v>
      </c>
      <c r="H58" s="231">
        <v>65</v>
      </c>
      <c r="I58" s="231">
        <v>31</v>
      </c>
      <c r="J58" s="231">
        <v>26</v>
      </c>
      <c r="K58" s="231">
        <v>9</v>
      </c>
      <c r="L58" s="236">
        <f t="shared" si="49"/>
        <v>824</v>
      </c>
      <c r="M58" s="236">
        <f t="shared" si="50"/>
        <v>409</v>
      </c>
      <c r="N58" s="231">
        <v>0</v>
      </c>
      <c r="O58" s="231">
        <v>25</v>
      </c>
      <c r="P58" s="231">
        <v>1</v>
      </c>
      <c r="Q58" s="231">
        <v>2</v>
      </c>
      <c r="R58" s="231">
        <v>1</v>
      </c>
      <c r="S58" s="234">
        <f t="shared" si="51"/>
        <v>29</v>
      </c>
      <c r="T58" s="130"/>
      <c r="U58" s="82" t="s">
        <v>31</v>
      </c>
      <c r="V58" s="79">
        <v>14</v>
      </c>
      <c r="W58" s="79">
        <v>15</v>
      </c>
      <c r="X58" s="337">
        <f t="shared" si="54"/>
        <v>29</v>
      </c>
      <c r="Y58" s="79">
        <v>0</v>
      </c>
      <c r="Z58" s="79">
        <v>0</v>
      </c>
      <c r="AA58" s="79">
        <v>30</v>
      </c>
      <c r="AB58" s="79">
        <v>0</v>
      </c>
      <c r="AC58" s="337">
        <f t="shared" si="52"/>
        <v>30</v>
      </c>
      <c r="AD58" s="79">
        <v>30</v>
      </c>
      <c r="AE58" s="79">
        <v>0</v>
      </c>
      <c r="AF58" s="79">
        <v>0</v>
      </c>
      <c r="AG58" s="80">
        <v>27</v>
      </c>
    </row>
    <row r="59" spans="1:33" ht="11.25" customHeight="1">
      <c r="A59" s="82" t="s">
        <v>32</v>
      </c>
      <c r="B59" s="231">
        <v>25</v>
      </c>
      <c r="C59" s="231">
        <v>4</v>
      </c>
      <c r="D59" s="231">
        <v>813</v>
      </c>
      <c r="E59" s="231">
        <v>414</v>
      </c>
      <c r="F59" s="231">
        <v>582</v>
      </c>
      <c r="G59" s="231">
        <v>314</v>
      </c>
      <c r="H59" s="231">
        <v>716</v>
      </c>
      <c r="I59" s="231">
        <v>371</v>
      </c>
      <c r="J59" s="231">
        <v>887</v>
      </c>
      <c r="K59" s="231">
        <v>450</v>
      </c>
      <c r="L59" s="236">
        <f t="shared" si="49"/>
        <v>3023</v>
      </c>
      <c r="M59" s="236">
        <f t="shared" si="50"/>
        <v>1553</v>
      </c>
      <c r="N59" s="231">
        <v>1</v>
      </c>
      <c r="O59" s="231">
        <v>28</v>
      </c>
      <c r="P59" s="231">
        <v>40</v>
      </c>
      <c r="Q59" s="231">
        <v>49</v>
      </c>
      <c r="R59" s="231">
        <v>50</v>
      </c>
      <c r="S59" s="234">
        <f t="shared" si="51"/>
        <v>168</v>
      </c>
      <c r="T59" s="130"/>
      <c r="U59" s="82" t="s">
        <v>32</v>
      </c>
      <c r="V59" s="79">
        <v>81</v>
      </c>
      <c r="W59" s="79">
        <v>4</v>
      </c>
      <c r="X59" s="337">
        <f t="shared" si="54"/>
        <v>85</v>
      </c>
      <c r="Y59" s="79">
        <v>1</v>
      </c>
      <c r="Z59" s="79">
        <v>1</v>
      </c>
      <c r="AA59" s="79">
        <v>86</v>
      </c>
      <c r="AB59" s="79">
        <v>0</v>
      </c>
      <c r="AC59" s="337">
        <f t="shared" si="52"/>
        <v>88</v>
      </c>
      <c r="AD59" s="79">
        <v>87</v>
      </c>
      <c r="AE59" s="79">
        <v>1</v>
      </c>
      <c r="AF59" s="79">
        <v>1</v>
      </c>
      <c r="AG59" s="80">
        <v>78</v>
      </c>
    </row>
    <row r="60" spans="1:33" ht="11.25" customHeight="1">
      <c r="A60" s="78" t="s">
        <v>160</v>
      </c>
      <c r="B60" s="227"/>
      <c r="C60" s="227"/>
      <c r="D60" s="230"/>
      <c r="E60" s="230"/>
      <c r="F60" s="230"/>
      <c r="G60" s="230"/>
      <c r="H60" s="230"/>
      <c r="I60" s="230"/>
      <c r="J60" s="230"/>
      <c r="K60" s="230"/>
      <c r="L60" s="236"/>
      <c r="M60" s="236"/>
      <c r="N60" s="227"/>
      <c r="O60" s="227"/>
      <c r="P60" s="227"/>
      <c r="Q60" s="227"/>
      <c r="R60" s="227"/>
      <c r="S60" s="234"/>
      <c r="T60" s="130"/>
      <c r="U60" s="78" t="s">
        <v>160</v>
      </c>
      <c r="V60" s="79"/>
      <c r="W60" s="79"/>
      <c r="X60" s="337"/>
      <c r="Y60" s="79"/>
      <c r="Z60" s="79"/>
      <c r="AA60" s="79"/>
      <c r="AB60" s="79"/>
      <c r="AC60" s="337"/>
      <c r="AD60" s="79"/>
      <c r="AE60" s="79"/>
      <c r="AF60" s="79"/>
      <c r="AG60" s="80"/>
    </row>
    <row r="61" spans="1:33" ht="11.25" customHeight="1">
      <c r="A61" s="82" t="s">
        <v>228</v>
      </c>
      <c r="B61" s="231">
        <v>115</v>
      </c>
      <c r="C61" s="231">
        <v>57</v>
      </c>
      <c r="D61" s="231">
        <v>168</v>
      </c>
      <c r="E61" s="231">
        <v>86</v>
      </c>
      <c r="F61" s="231">
        <v>148</v>
      </c>
      <c r="G61" s="231">
        <v>81</v>
      </c>
      <c r="H61" s="231">
        <v>75</v>
      </c>
      <c r="I61" s="231">
        <v>38</v>
      </c>
      <c r="J61" s="231">
        <v>142</v>
      </c>
      <c r="K61" s="231">
        <v>75</v>
      </c>
      <c r="L61" s="236">
        <f t="shared" si="49"/>
        <v>648</v>
      </c>
      <c r="M61" s="236">
        <f t="shared" si="50"/>
        <v>337</v>
      </c>
      <c r="N61" s="231">
        <v>1</v>
      </c>
      <c r="O61" s="231">
        <v>3</v>
      </c>
      <c r="P61" s="231">
        <v>4</v>
      </c>
      <c r="Q61" s="231">
        <v>2</v>
      </c>
      <c r="R61" s="231">
        <v>6</v>
      </c>
      <c r="S61" s="234">
        <f t="shared" si="51"/>
        <v>16</v>
      </c>
      <c r="T61" s="130"/>
      <c r="U61" s="82" t="s">
        <v>228</v>
      </c>
      <c r="V61" s="79">
        <v>5</v>
      </c>
      <c r="W61" s="79">
        <v>4</v>
      </c>
      <c r="X61" s="337">
        <f>+V61+W61</f>
        <v>9</v>
      </c>
      <c r="Y61" s="79">
        <v>0</v>
      </c>
      <c r="Z61" s="79">
        <v>3</v>
      </c>
      <c r="AA61" s="79">
        <v>12</v>
      </c>
      <c r="AB61" s="79">
        <v>2</v>
      </c>
      <c r="AC61" s="337">
        <f t="shared" si="52"/>
        <v>17</v>
      </c>
      <c r="AD61" s="79">
        <v>13</v>
      </c>
      <c r="AE61" s="79">
        <v>0</v>
      </c>
      <c r="AF61" s="79">
        <v>0</v>
      </c>
      <c r="AG61" s="80">
        <v>9</v>
      </c>
    </row>
    <row r="62" spans="1:33" ht="11.25" customHeight="1">
      <c r="A62" s="82" t="s">
        <v>229</v>
      </c>
      <c r="B62" s="231">
        <v>0</v>
      </c>
      <c r="C62" s="231">
        <v>0</v>
      </c>
      <c r="D62" s="231">
        <v>0</v>
      </c>
      <c r="E62" s="231">
        <v>0</v>
      </c>
      <c r="F62" s="231">
        <v>0</v>
      </c>
      <c r="G62" s="231">
        <v>0</v>
      </c>
      <c r="H62" s="231">
        <v>0</v>
      </c>
      <c r="I62" s="231">
        <v>0</v>
      </c>
      <c r="J62" s="231">
        <v>0</v>
      </c>
      <c r="K62" s="231">
        <v>0</v>
      </c>
      <c r="L62" s="236">
        <f t="shared" si="49"/>
        <v>0</v>
      </c>
      <c r="M62" s="236">
        <f t="shared" si="50"/>
        <v>0</v>
      </c>
      <c r="N62" s="79">
        <v>0</v>
      </c>
      <c r="O62" s="79">
        <v>0</v>
      </c>
      <c r="P62" s="79">
        <v>0</v>
      </c>
      <c r="Q62" s="79">
        <v>0</v>
      </c>
      <c r="R62" s="79">
        <v>0</v>
      </c>
      <c r="S62" s="234">
        <f t="shared" si="51"/>
        <v>0</v>
      </c>
      <c r="T62" s="130"/>
      <c r="U62" s="82" t="s">
        <v>229</v>
      </c>
      <c r="V62" s="79">
        <v>0</v>
      </c>
      <c r="W62" s="79">
        <v>0</v>
      </c>
      <c r="X62" s="337">
        <f>+V62+W62</f>
        <v>0</v>
      </c>
      <c r="Y62" s="79">
        <v>0</v>
      </c>
      <c r="Z62" s="79">
        <v>0</v>
      </c>
      <c r="AA62" s="79">
        <v>0</v>
      </c>
      <c r="AB62" s="79">
        <v>0</v>
      </c>
      <c r="AC62" s="337">
        <f t="shared" si="52"/>
        <v>0</v>
      </c>
      <c r="AD62" s="79">
        <v>0</v>
      </c>
      <c r="AE62" s="79">
        <v>0</v>
      </c>
      <c r="AF62" s="79">
        <v>0</v>
      </c>
      <c r="AG62" s="80">
        <v>0</v>
      </c>
    </row>
    <row r="63" spans="1:33" ht="11.25" customHeight="1">
      <c r="A63" s="82" t="s">
        <v>230</v>
      </c>
      <c r="B63" s="231">
        <v>0</v>
      </c>
      <c r="C63" s="231">
        <v>0</v>
      </c>
      <c r="D63" s="231">
        <v>0</v>
      </c>
      <c r="E63" s="231">
        <v>0</v>
      </c>
      <c r="F63" s="231">
        <v>0</v>
      </c>
      <c r="G63" s="231">
        <v>0</v>
      </c>
      <c r="H63" s="231">
        <v>0</v>
      </c>
      <c r="I63" s="231">
        <v>0</v>
      </c>
      <c r="J63" s="231">
        <v>0</v>
      </c>
      <c r="K63" s="231">
        <v>0</v>
      </c>
      <c r="L63" s="236">
        <f t="shared" si="49"/>
        <v>0</v>
      </c>
      <c r="M63" s="236">
        <f t="shared" si="50"/>
        <v>0</v>
      </c>
      <c r="N63" s="79">
        <v>0</v>
      </c>
      <c r="O63" s="79">
        <v>0</v>
      </c>
      <c r="P63" s="79">
        <v>0</v>
      </c>
      <c r="Q63" s="79">
        <v>0</v>
      </c>
      <c r="R63" s="79">
        <v>0</v>
      </c>
      <c r="S63" s="234">
        <f t="shared" si="51"/>
        <v>0</v>
      </c>
      <c r="T63" s="130"/>
      <c r="U63" s="82" t="s">
        <v>230</v>
      </c>
      <c r="V63" s="79">
        <v>0</v>
      </c>
      <c r="W63" s="79">
        <v>0</v>
      </c>
      <c r="X63" s="337">
        <f>+V63+W63</f>
        <v>0</v>
      </c>
      <c r="Y63" s="79">
        <v>0</v>
      </c>
      <c r="Z63" s="79">
        <v>0</v>
      </c>
      <c r="AA63" s="79">
        <v>0</v>
      </c>
      <c r="AB63" s="79">
        <v>0</v>
      </c>
      <c r="AC63" s="337">
        <f t="shared" si="52"/>
        <v>0</v>
      </c>
      <c r="AD63" s="79">
        <v>0</v>
      </c>
      <c r="AE63" s="79">
        <v>0</v>
      </c>
      <c r="AF63" s="79">
        <v>0</v>
      </c>
      <c r="AG63" s="80">
        <v>0</v>
      </c>
    </row>
    <row r="64" spans="1:33" ht="11.25" customHeight="1" thickBot="1">
      <c r="A64" s="84" t="s">
        <v>231</v>
      </c>
      <c r="B64" s="85">
        <v>0</v>
      </c>
      <c r="C64" s="85">
        <v>0</v>
      </c>
      <c r="D64" s="85">
        <v>733</v>
      </c>
      <c r="E64" s="85">
        <v>388</v>
      </c>
      <c r="F64" s="85">
        <v>188</v>
      </c>
      <c r="G64" s="85">
        <v>91</v>
      </c>
      <c r="H64" s="85">
        <v>117</v>
      </c>
      <c r="I64" s="85">
        <v>68</v>
      </c>
      <c r="J64" s="85">
        <v>407</v>
      </c>
      <c r="K64" s="85">
        <v>231</v>
      </c>
      <c r="L64" s="236">
        <f t="shared" si="49"/>
        <v>1445</v>
      </c>
      <c r="M64" s="236">
        <f t="shared" si="50"/>
        <v>778</v>
      </c>
      <c r="N64" s="86">
        <v>0</v>
      </c>
      <c r="O64" s="86">
        <v>15</v>
      </c>
      <c r="P64" s="86">
        <v>5</v>
      </c>
      <c r="Q64" s="86">
        <v>5</v>
      </c>
      <c r="R64" s="86">
        <v>11</v>
      </c>
      <c r="S64" s="234">
        <f t="shared" si="51"/>
        <v>36</v>
      </c>
      <c r="T64" s="130"/>
      <c r="U64" s="84" t="s">
        <v>231</v>
      </c>
      <c r="V64" s="86">
        <v>10</v>
      </c>
      <c r="W64" s="86">
        <v>18</v>
      </c>
      <c r="X64" s="337">
        <f>+V64+W64</f>
        <v>28</v>
      </c>
      <c r="Y64" s="86">
        <v>0</v>
      </c>
      <c r="Z64" s="86">
        <v>0</v>
      </c>
      <c r="AA64" s="86">
        <v>56</v>
      </c>
      <c r="AB64" s="86">
        <v>0</v>
      </c>
      <c r="AC64" s="337">
        <f t="shared" si="52"/>
        <v>56</v>
      </c>
      <c r="AD64" s="86">
        <v>53</v>
      </c>
      <c r="AE64" s="86">
        <v>0</v>
      </c>
      <c r="AF64" s="86">
        <v>0</v>
      </c>
      <c r="AG64" s="87">
        <v>28</v>
      </c>
    </row>
    <row r="65" spans="1:33" ht="11.25" customHeight="1">
      <c r="A65" s="472" t="s">
        <v>390</v>
      </c>
      <c r="B65" s="472"/>
      <c r="C65" s="472"/>
      <c r="D65" s="472"/>
      <c r="E65" s="472"/>
      <c r="F65" s="472"/>
      <c r="G65" s="472"/>
      <c r="H65" s="472"/>
      <c r="I65" s="472"/>
      <c r="J65" s="472"/>
      <c r="K65" s="472"/>
      <c r="L65" s="472"/>
      <c r="M65" s="472"/>
      <c r="N65" s="472"/>
      <c r="O65" s="472"/>
      <c r="P65" s="472"/>
      <c r="Q65" s="472"/>
      <c r="R65" s="472"/>
      <c r="S65" s="472"/>
      <c r="T65" s="472"/>
      <c r="U65" s="462" t="s">
        <v>462</v>
      </c>
      <c r="V65" s="462"/>
      <c r="W65" s="462"/>
      <c r="X65" s="462"/>
      <c r="Y65" s="462"/>
      <c r="Z65" s="462"/>
      <c r="AA65" s="462"/>
      <c r="AB65" s="462"/>
      <c r="AC65" s="462"/>
      <c r="AD65" s="462"/>
      <c r="AE65" s="462"/>
      <c r="AF65" s="462"/>
      <c r="AG65" s="462"/>
    </row>
    <row r="66" spans="1:33" ht="11.25" customHeight="1" thickBot="1">
      <c r="A66" s="462" t="s">
        <v>22</v>
      </c>
      <c r="B66" s="462"/>
      <c r="C66" s="462"/>
      <c r="D66" s="462"/>
      <c r="E66" s="462"/>
      <c r="F66" s="462"/>
      <c r="G66" s="462"/>
      <c r="H66" s="462"/>
      <c r="I66" s="462"/>
      <c r="J66" s="462"/>
      <c r="K66" s="462"/>
      <c r="L66" s="462"/>
      <c r="M66" s="462"/>
      <c r="N66" s="462"/>
      <c r="O66" s="462"/>
      <c r="P66" s="462"/>
      <c r="Q66" s="462"/>
      <c r="R66" s="462"/>
      <c r="S66" s="462"/>
      <c r="T66" s="462"/>
      <c r="U66" s="473" t="s">
        <v>22</v>
      </c>
      <c r="V66" s="474"/>
      <c r="W66" s="474"/>
      <c r="X66" s="474"/>
      <c r="Y66" s="474"/>
      <c r="Z66" s="474"/>
      <c r="AA66" s="474"/>
      <c r="AB66" s="474"/>
      <c r="AC66" s="474"/>
      <c r="AD66" s="474"/>
      <c r="AE66" s="474"/>
      <c r="AF66" s="474"/>
      <c r="AG66" s="474"/>
    </row>
    <row r="67" spans="1:33" ht="21" customHeight="1">
      <c r="A67" s="467" t="s">
        <v>137</v>
      </c>
      <c r="B67" s="475" t="s">
        <v>375</v>
      </c>
      <c r="C67" s="475"/>
      <c r="D67" s="469" t="s">
        <v>376</v>
      </c>
      <c r="E67" s="469"/>
      <c r="F67" s="469" t="s">
        <v>377</v>
      </c>
      <c r="G67" s="469"/>
      <c r="H67" s="469" t="s">
        <v>378</v>
      </c>
      <c r="I67" s="469"/>
      <c r="J67" s="469" t="s">
        <v>379</v>
      </c>
      <c r="K67" s="469"/>
      <c r="L67" s="470" t="s">
        <v>7</v>
      </c>
      <c r="M67" s="470"/>
      <c r="N67" s="469" t="s">
        <v>203</v>
      </c>
      <c r="O67" s="469"/>
      <c r="P67" s="469"/>
      <c r="Q67" s="469"/>
      <c r="R67" s="469"/>
      <c r="S67" s="469"/>
      <c r="T67" s="127"/>
      <c r="U67" s="476" t="s">
        <v>137</v>
      </c>
      <c r="V67" s="469" t="s">
        <v>204</v>
      </c>
      <c r="W67" s="469"/>
      <c r="X67" s="469"/>
      <c r="Y67" s="469" t="s">
        <v>380</v>
      </c>
      <c r="Z67" s="469"/>
      <c r="AA67" s="469"/>
      <c r="AB67" s="469"/>
      <c r="AC67" s="469"/>
      <c r="AD67" s="469"/>
      <c r="AE67" s="469"/>
      <c r="AF67" s="469"/>
      <c r="AG67" s="463" t="s">
        <v>460</v>
      </c>
    </row>
    <row r="68" spans="1:33" ht="39.75" customHeight="1">
      <c r="A68" s="471"/>
      <c r="B68" s="227" t="s">
        <v>154</v>
      </c>
      <c r="C68" s="227" t="s">
        <v>155</v>
      </c>
      <c r="D68" s="227" t="s">
        <v>154</v>
      </c>
      <c r="E68" s="227" t="s">
        <v>155</v>
      </c>
      <c r="F68" s="227" t="s">
        <v>154</v>
      </c>
      <c r="G68" s="227" t="s">
        <v>155</v>
      </c>
      <c r="H68" s="227" t="s">
        <v>154</v>
      </c>
      <c r="I68" s="227" t="s">
        <v>155</v>
      </c>
      <c r="J68" s="227" t="s">
        <v>154</v>
      </c>
      <c r="K68" s="227" t="s">
        <v>155</v>
      </c>
      <c r="L68" s="227" t="s">
        <v>154</v>
      </c>
      <c r="M68" s="227" t="s">
        <v>155</v>
      </c>
      <c r="N68" s="227" t="s">
        <v>381</v>
      </c>
      <c r="O68" s="227" t="s">
        <v>382</v>
      </c>
      <c r="P68" s="227" t="s">
        <v>383</v>
      </c>
      <c r="Q68" s="227" t="s">
        <v>384</v>
      </c>
      <c r="R68" s="227" t="s">
        <v>385</v>
      </c>
      <c r="S68" s="222" t="s">
        <v>20</v>
      </c>
      <c r="T68" s="128"/>
      <c r="U68" s="477"/>
      <c r="V68" s="227" t="s">
        <v>450</v>
      </c>
      <c r="W68" s="328" t="s">
        <v>475</v>
      </c>
      <c r="X68" s="337" t="s">
        <v>20</v>
      </c>
      <c r="Y68" s="227" t="s">
        <v>386</v>
      </c>
      <c r="Z68" s="227" t="s">
        <v>387</v>
      </c>
      <c r="AA68" s="227" t="s">
        <v>388</v>
      </c>
      <c r="AB68" s="227" t="s">
        <v>389</v>
      </c>
      <c r="AC68" s="337" t="s">
        <v>18</v>
      </c>
      <c r="AD68" s="227" t="s">
        <v>300</v>
      </c>
      <c r="AE68" s="227" t="s">
        <v>19</v>
      </c>
      <c r="AF68" s="227" t="s">
        <v>300</v>
      </c>
      <c r="AG68" s="464"/>
    </row>
    <row r="69" spans="1:33" ht="11.25" customHeight="1">
      <c r="A69" s="78" t="s">
        <v>161</v>
      </c>
      <c r="B69" s="81"/>
      <c r="C69" s="81"/>
      <c r="D69" s="88"/>
      <c r="E69" s="88"/>
      <c r="F69" s="88"/>
      <c r="G69" s="88"/>
      <c r="H69" s="88"/>
      <c r="I69" s="88"/>
      <c r="J69" s="88"/>
      <c r="K69" s="88"/>
      <c r="L69" s="58"/>
      <c r="M69" s="58"/>
      <c r="N69" s="227"/>
      <c r="O69" s="81"/>
      <c r="P69" s="81"/>
      <c r="Q69" s="81"/>
      <c r="R69" s="81"/>
      <c r="S69" s="227"/>
      <c r="T69" s="128"/>
      <c r="U69" s="78" t="s">
        <v>161</v>
      </c>
      <c r="V69" s="79"/>
      <c r="W69" s="227"/>
      <c r="X69" s="337"/>
      <c r="Y69" s="227"/>
      <c r="Z69" s="227"/>
      <c r="AA69" s="227"/>
      <c r="AB69" s="227"/>
      <c r="AC69" s="227"/>
      <c r="AD69" s="227"/>
      <c r="AE69" s="227"/>
      <c r="AF69" s="227"/>
      <c r="AG69" s="222"/>
    </row>
    <row r="70" spans="1:33" ht="11.25" customHeight="1">
      <c r="A70" s="82" t="s">
        <v>33</v>
      </c>
      <c r="B70" s="231">
        <v>0</v>
      </c>
      <c r="C70" s="231">
        <v>0</v>
      </c>
      <c r="D70" s="231">
        <v>130</v>
      </c>
      <c r="E70" s="231">
        <v>73</v>
      </c>
      <c r="F70" s="231">
        <v>60</v>
      </c>
      <c r="G70" s="231">
        <v>37</v>
      </c>
      <c r="H70" s="231">
        <v>182</v>
      </c>
      <c r="I70" s="231">
        <v>102</v>
      </c>
      <c r="J70" s="231">
        <v>106</v>
      </c>
      <c r="K70" s="231">
        <v>54</v>
      </c>
      <c r="L70" s="230">
        <f>+B70+D70+F70+H70+J70</f>
        <v>478</v>
      </c>
      <c r="M70" s="236">
        <f>+C70+E70+G70+I70+K70</f>
        <v>266</v>
      </c>
      <c r="N70" s="231">
        <v>0</v>
      </c>
      <c r="O70" s="231">
        <v>4</v>
      </c>
      <c r="P70" s="231">
        <v>5</v>
      </c>
      <c r="Q70" s="231">
        <v>8</v>
      </c>
      <c r="R70" s="231">
        <v>7</v>
      </c>
      <c r="S70" s="227">
        <f>SUM(N70:R70)</f>
        <v>24</v>
      </c>
      <c r="T70" s="128"/>
      <c r="U70" s="82" t="s">
        <v>33</v>
      </c>
      <c r="V70" s="79">
        <v>12</v>
      </c>
      <c r="W70" s="79">
        <v>3</v>
      </c>
      <c r="X70" s="337">
        <f>+V70+W70</f>
        <v>15</v>
      </c>
      <c r="Y70" s="227">
        <v>2</v>
      </c>
      <c r="Z70" s="227">
        <v>13</v>
      </c>
      <c r="AA70" s="227">
        <v>1</v>
      </c>
      <c r="AB70" s="227">
        <v>0</v>
      </c>
      <c r="AC70" s="227">
        <f>SUM(Y70:AB70)</f>
        <v>16</v>
      </c>
      <c r="AD70" s="227">
        <v>16</v>
      </c>
      <c r="AE70" s="227">
        <v>0</v>
      </c>
      <c r="AF70" s="227">
        <v>0</v>
      </c>
      <c r="AG70" s="222">
        <v>14</v>
      </c>
    </row>
    <row r="71" spans="1:33" ht="11.25" customHeight="1">
      <c r="A71" s="82" t="s">
        <v>232</v>
      </c>
      <c r="B71" s="231">
        <v>0</v>
      </c>
      <c r="C71" s="231">
        <v>0</v>
      </c>
      <c r="D71" s="231">
        <v>132</v>
      </c>
      <c r="E71" s="231">
        <v>68</v>
      </c>
      <c r="F71" s="231">
        <v>0</v>
      </c>
      <c r="G71" s="231">
        <v>0</v>
      </c>
      <c r="H71" s="231">
        <v>131</v>
      </c>
      <c r="I71" s="231">
        <v>70</v>
      </c>
      <c r="J71" s="231">
        <v>119</v>
      </c>
      <c r="K71" s="231">
        <v>61</v>
      </c>
      <c r="L71" s="236">
        <f t="shared" ref="L71:L100" si="55">+B71+D71+F71+H71+J71</f>
        <v>382</v>
      </c>
      <c r="M71" s="236">
        <f t="shared" ref="M71:M100" si="56">+C71+E71+G71+I71+K71</f>
        <v>199</v>
      </c>
      <c r="N71" s="231">
        <v>0</v>
      </c>
      <c r="O71" s="231">
        <v>1</v>
      </c>
      <c r="P71" s="231">
        <v>0</v>
      </c>
      <c r="Q71" s="231">
        <v>5</v>
      </c>
      <c r="R71" s="231">
        <v>4</v>
      </c>
      <c r="S71" s="235">
        <f t="shared" ref="S71:S100" si="57">SUM(N71:R71)</f>
        <v>10</v>
      </c>
      <c r="T71" s="128"/>
      <c r="U71" s="82" t="s">
        <v>232</v>
      </c>
      <c r="V71" s="79">
        <v>4</v>
      </c>
      <c r="W71" s="79">
        <v>6</v>
      </c>
      <c r="X71" s="337">
        <f>+V71+W71</f>
        <v>10</v>
      </c>
      <c r="Y71" s="227">
        <v>0</v>
      </c>
      <c r="Z71" s="227">
        <v>4</v>
      </c>
      <c r="AA71" s="227">
        <v>7</v>
      </c>
      <c r="AB71" s="227">
        <v>0</v>
      </c>
      <c r="AC71" s="235">
        <f t="shared" ref="AC71:AC100" si="58">SUM(Y71:AB71)</f>
        <v>11</v>
      </c>
      <c r="AD71" s="227">
        <v>11</v>
      </c>
      <c r="AE71" s="227">
        <v>0</v>
      </c>
      <c r="AF71" s="227">
        <v>0</v>
      </c>
      <c r="AG71" s="222">
        <v>7</v>
      </c>
    </row>
    <row r="72" spans="1:33" ht="11.25" customHeight="1">
      <c r="A72" s="82" t="s">
        <v>34</v>
      </c>
      <c r="B72" s="231">
        <v>0</v>
      </c>
      <c r="C72" s="231">
        <v>0</v>
      </c>
      <c r="D72" s="231">
        <v>450</v>
      </c>
      <c r="E72" s="231">
        <v>226</v>
      </c>
      <c r="F72" s="231">
        <v>247</v>
      </c>
      <c r="G72" s="231">
        <v>124</v>
      </c>
      <c r="H72" s="231">
        <v>319</v>
      </c>
      <c r="I72" s="231">
        <v>159</v>
      </c>
      <c r="J72" s="231">
        <v>271</v>
      </c>
      <c r="K72" s="231">
        <v>147</v>
      </c>
      <c r="L72" s="236">
        <f t="shared" si="55"/>
        <v>1287</v>
      </c>
      <c r="M72" s="236">
        <f t="shared" si="56"/>
        <v>656</v>
      </c>
      <c r="N72" s="231">
        <v>0</v>
      </c>
      <c r="O72" s="231">
        <v>15</v>
      </c>
      <c r="P72" s="231">
        <v>13</v>
      </c>
      <c r="Q72" s="231">
        <v>11</v>
      </c>
      <c r="R72" s="231">
        <v>9</v>
      </c>
      <c r="S72" s="235">
        <f t="shared" si="57"/>
        <v>48</v>
      </c>
      <c r="T72" s="128"/>
      <c r="U72" s="82" t="s">
        <v>34</v>
      </c>
      <c r="V72" s="79">
        <v>11</v>
      </c>
      <c r="W72" s="79">
        <v>21</v>
      </c>
      <c r="X72" s="337">
        <f>+V72+W72</f>
        <v>32</v>
      </c>
      <c r="Y72" s="227">
        <v>7</v>
      </c>
      <c r="Z72" s="227">
        <v>26</v>
      </c>
      <c r="AA72" s="227">
        <v>13</v>
      </c>
      <c r="AB72" s="227">
        <v>1</v>
      </c>
      <c r="AC72" s="235">
        <f t="shared" si="58"/>
        <v>47</v>
      </c>
      <c r="AD72" s="227">
        <v>42</v>
      </c>
      <c r="AE72" s="227">
        <v>3</v>
      </c>
      <c r="AF72" s="227">
        <v>3</v>
      </c>
      <c r="AG72" s="222">
        <v>30</v>
      </c>
    </row>
    <row r="73" spans="1:33" ht="11.25" customHeight="1">
      <c r="A73" s="78" t="s">
        <v>162</v>
      </c>
      <c r="B73" s="81"/>
      <c r="C73" s="81"/>
      <c r="D73" s="230"/>
      <c r="E73" s="230"/>
      <c r="F73" s="230"/>
      <c r="G73" s="230"/>
      <c r="H73" s="230"/>
      <c r="I73" s="230"/>
      <c r="J73" s="230"/>
      <c r="K73" s="230"/>
      <c r="L73" s="236"/>
      <c r="M73" s="236"/>
      <c r="N73" s="227"/>
      <c r="O73" s="227"/>
      <c r="P73" s="227"/>
      <c r="Q73" s="227"/>
      <c r="R73" s="227"/>
      <c r="S73" s="235"/>
      <c r="T73" s="128"/>
      <c r="U73" s="78" t="s">
        <v>162</v>
      </c>
      <c r="V73" s="79"/>
      <c r="W73" s="79"/>
      <c r="X73" s="337"/>
      <c r="Y73" s="227"/>
      <c r="Z73" s="227"/>
      <c r="AA73" s="227"/>
      <c r="AB73" s="227"/>
      <c r="AC73" s="235"/>
      <c r="AD73" s="227"/>
      <c r="AE73" s="227"/>
      <c r="AF73" s="227"/>
      <c r="AG73" s="222"/>
    </row>
    <row r="74" spans="1:33" ht="11.25" customHeight="1">
      <c r="A74" s="82" t="s">
        <v>35</v>
      </c>
      <c r="B74" s="231">
        <v>0</v>
      </c>
      <c r="C74" s="231">
        <v>0</v>
      </c>
      <c r="D74" s="79">
        <v>0</v>
      </c>
      <c r="E74" s="79">
        <v>0</v>
      </c>
      <c r="F74" s="79">
        <v>0</v>
      </c>
      <c r="G74" s="79">
        <v>0</v>
      </c>
      <c r="H74" s="79">
        <v>0</v>
      </c>
      <c r="I74" s="79">
        <v>0</v>
      </c>
      <c r="J74" s="79">
        <v>0</v>
      </c>
      <c r="K74" s="79">
        <v>0</v>
      </c>
      <c r="L74" s="236">
        <f t="shared" si="55"/>
        <v>0</v>
      </c>
      <c r="M74" s="236">
        <f t="shared" si="56"/>
        <v>0</v>
      </c>
      <c r="N74" s="79">
        <v>0</v>
      </c>
      <c r="O74" s="79">
        <v>0</v>
      </c>
      <c r="P74" s="79">
        <v>0</v>
      </c>
      <c r="Q74" s="79">
        <v>0</v>
      </c>
      <c r="R74" s="79">
        <v>0</v>
      </c>
      <c r="S74" s="235">
        <f t="shared" si="57"/>
        <v>0</v>
      </c>
      <c r="T74" s="128"/>
      <c r="U74" s="82" t="s">
        <v>35</v>
      </c>
      <c r="V74" s="79">
        <v>0</v>
      </c>
      <c r="W74" s="79">
        <v>0</v>
      </c>
      <c r="X74" s="337">
        <f t="shared" ref="X74:X82" si="59">+V74+W74</f>
        <v>0</v>
      </c>
      <c r="Y74" s="227">
        <v>0</v>
      </c>
      <c r="Z74" s="227">
        <v>0</v>
      </c>
      <c r="AA74" s="227">
        <v>0</v>
      </c>
      <c r="AB74" s="227">
        <v>0</v>
      </c>
      <c r="AC74" s="235">
        <f t="shared" si="58"/>
        <v>0</v>
      </c>
      <c r="AD74" s="227">
        <v>0</v>
      </c>
      <c r="AE74" s="227">
        <v>0</v>
      </c>
      <c r="AF74" s="227">
        <v>0</v>
      </c>
      <c r="AG74" s="222">
        <v>0</v>
      </c>
    </row>
    <row r="75" spans="1:33" ht="11.25" customHeight="1">
      <c r="A75" s="82" t="s">
        <v>233</v>
      </c>
      <c r="B75" s="231">
        <v>21</v>
      </c>
      <c r="C75" s="231">
        <v>12</v>
      </c>
      <c r="D75" s="231">
        <v>197</v>
      </c>
      <c r="E75" s="231">
        <v>104</v>
      </c>
      <c r="F75" s="231">
        <v>27</v>
      </c>
      <c r="G75" s="231">
        <v>9</v>
      </c>
      <c r="H75" s="231">
        <v>0</v>
      </c>
      <c r="I75" s="231">
        <v>0</v>
      </c>
      <c r="J75" s="231">
        <v>0</v>
      </c>
      <c r="K75" s="231">
        <v>0</v>
      </c>
      <c r="L75" s="236">
        <f t="shared" si="55"/>
        <v>245</v>
      </c>
      <c r="M75" s="236">
        <f t="shared" si="56"/>
        <v>125</v>
      </c>
      <c r="N75" s="231">
        <v>1</v>
      </c>
      <c r="O75" s="231">
        <v>5</v>
      </c>
      <c r="P75" s="231">
        <v>1</v>
      </c>
      <c r="Q75" s="231">
        <v>0</v>
      </c>
      <c r="R75" s="231">
        <v>0</v>
      </c>
      <c r="S75" s="235">
        <f t="shared" si="57"/>
        <v>7</v>
      </c>
      <c r="T75" s="128"/>
      <c r="U75" s="82" t="s">
        <v>233</v>
      </c>
      <c r="V75" s="79">
        <v>0</v>
      </c>
      <c r="W75" s="79">
        <v>3</v>
      </c>
      <c r="X75" s="337">
        <f t="shared" si="59"/>
        <v>3</v>
      </c>
      <c r="Y75" s="227">
        <v>2</v>
      </c>
      <c r="Z75" s="227">
        <v>0</v>
      </c>
      <c r="AA75" s="227">
        <v>9</v>
      </c>
      <c r="AB75" s="227">
        <v>0</v>
      </c>
      <c r="AC75" s="235">
        <f t="shared" si="58"/>
        <v>11</v>
      </c>
      <c r="AD75" s="227">
        <v>11</v>
      </c>
      <c r="AE75" s="227">
        <v>0</v>
      </c>
      <c r="AF75" s="227">
        <v>0</v>
      </c>
      <c r="AG75" s="222">
        <v>5</v>
      </c>
    </row>
    <row r="76" spans="1:33" ht="11.25" customHeight="1">
      <c r="A76" s="82" t="s">
        <v>234</v>
      </c>
      <c r="B76" s="231">
        <v>0</v>
      </c>
      <c r="C76" s="231">
        <v>0</v>
      </c>
      <c r="D76" s="79">
        <v>0</v>
      </c>
      <c r="E76" s="79">
        <v>0</v>
      </c>
      <c r="F76" s="79">
        <v>0</v>
      </c>
      <c r="G76" s="79">
        <v>0</v>
      </c>
      <c r="H76" s="79">
        <v>0</v>
      </c>
      <c r="I76" s="79">
        <v>0</v>
      </c>
      <c r="J76" s="79">
        <v>0</v>
      </c>
      <c r="K76" s="79">
        <v>0</v>
      </c>
      <c r="L76" s="236">
        <f t="shared" si="55"/>
        <v>0</v>
      </c>
      <c r="M76" s="236">
        <f t="shared" si="56"/>
        <v>0</v>
      </c>
      <c r="N76" s="79">
        <v>0</v>
      </c>
      <c r="O76" s="79">
        <v>0</v>
      </c>
      <c r="P76" s="79">
        <v>0</v>
      </c>
      <c r="Q76" s="79">
        <v>0</v>
      </c>
      <c r="R76" s="79">
        <v>0</v>
      </c>
      <c r="S76" s="235">
        <f t="shared" si="57"/>
        <v>0</v>
      </c>
      <c r="T76" s="128"/>
      <c r="U76" s="82" t="s">
        <v>234</v>
      </c>
      <c r="V76" s="79">
        <v>0</v>
      </c>
      <c r="W76" s="79">
        <v>0</v>
      </c>
      <c r="X76" s="337">
        <f t="shared" si="59"/>
        <v>0</v>
      </c>
      <c r="Y76" s="227">
        <v>0</v>
      </c>
      <c r="Z76" s="227">
        <v>0</v>
      </c>
      <c r="AA76" s="227">
        <v>0</v>
      </c>
      <c r="AB76" s="227">
        <v>0</v>
      </c>
      <c r="AC76" s="235">
        <f t="shared" si="58"/>
        <v>0</v>
      </c>
      <c r="AD76" s="227">
        <v>0</v>
      </c>
      <c r="AE76" s="227">
        <v>0</v>
      </c>
      <c r="AF76" s="227">
        <v>0</v>
      </c>
      <c r="AG76" s="222">
        <v>0</v>
      </c>
    </row>
    <row r="77" spans="1:33" ht="11.25" customHeight="1">
      <c r="A77" s="82" t="s">
        <v>235</v>
      </c>
      <c r="B77" s="231">
        <v>0</v>
      </c>
      <c r="C77" s="231">
        <v>0</v>
      </c>
      <c r="D77" s="79">
        <v>0</v>
      </c>
      <c r="E77" s="79">
        <v>0</v>
      </c>
      <c r="F77" s="79">
        <v>0</v>
      </c>
      <c r="G77" s="79">
        <v>0</v>
      </c>
      <c r="H77" s="79">
        <v>0</v>
      </c>
      <c r="I77" s="79">
        <v>0</v>
      </c>
      <c r="J77" s="79">
        <v>0</v>
      </c>
      <c r="K77" s="79">
        <v>0</v>
      </c>
      <c r="L77" s="236">
        <f t="shared" si="55"/>
        <v>0</v>
      </c>
      <c r="M77" s="236">
        <f t="shared" si="56"/>
        <v>0</v>
      </c>
      <c r="N77" s="79">
        <v>0</v>
      </c>
      <c r="O77" s="79">
        <v>0</v>
      </c>
      <c r="P77" s="79">
        <v>0</v>
      </c>
      <c r="Q77" s="79">
        <v>0</v>
      </c>
      <c r="R77" s="79">
        <v>0</v>
      </c>
      <c r="S77" s="235">
        <f t="shared" si="57"/>
        <v>0</v>
      </c>
      <c r="T77" s="128"/>
      <c r="U77" s="82" t="s">
        <v>235</v>
      </c>
      <c r="V77" s="79">
        <v>0</v>
      </c>
      <c r="W77" s="79">
        <v>0</v>
      </c>
      <c r="X77" s="337">
        <f t="shared" si="59"/>
        <v>0</v>
      </c>
      <c r="Y77" s="227">
        <v>0</v>
      </c>
      <c r="Z77" s="227">
        <v>0</v>
      </c>
      <c r="AA77" s="227">
        <v>0</v>
      </c>
      <c r="AB77" s="227">
        <v>0</v>
      </c>
      <c r="AC77" s="235">
        <f t="shared" si="58"/>
        <v>0</v>
      </c>
      <c r="AD77" s="227">
        <v>0</v>
      </c>
      <c r="AE77" s="227">
        <v>0</v>
      </c>
      <c r="AF77" s="227">
        <v>0</v>
      </c>
      <c r="AG77" s="222">
        <v>0</v>
      </c>
    </row>
    <row r="78" spans="1:33" ht="11.25" customHeight="1">
      <c r="A78" s="82" t="s">
        <v>36</v>
      </c>
      <c r="B78" s="231">
        <v>0</v>
      </c>
      <c r="C78" s="231">
        <v>0</v>
      </c>
      <c r="D78" s="231">
        <v>0</v>
      </c>
      <c r="E78" s="231">
        <v>0</v>
      </c>
      <c r="F78" s="231">
        <v>271</v>
      </c>
      <c r="G78" s="231">
        <v>153</v>
      </c>
      <c r="H78" s="231">
        <v>219</v>
      </c>
      <c r="I78" s="231">
        <v>98</v>
      </c>
      <c r="J78" s="231">
        <v>212</v>
      </c>
      <c r="K78" s="231">
        <v>112</v>
      </c>
      <c r="L78" s="236">
        <f t="shared" si="55"/>
        <v>702</v>
      </c>
      <c r="M78" s="236">
        <f t="shared" si="56"/>
        <v>363</v>
      </c>
      <c r="N78" s="231">
        <v>0</v>
      </c>
      <c r="O78" s="231">
        <v>0</v>
      </c>
      <c r="P78" s="231">
        <v>6</v>
      </c>
      <c r="Q78" s="231">
        <v>6</v>
      </c>
      <c r="R78" s="231">
        <v>7</v>
      </c>
      <c r="S78" s="235">
        <f t="shared" si="57"/>
        <v>19</v>
      </c>
      <c r="T78" s="128"/>
      <c r="U78" s="82" t="s">
        <v>36</v>
      </c>
      <c r="V78" s="79">
        <v>8</v>
      </c>
      <c r="W78" s="79">
        <v>6</v>
      </c>
      <c r="X78" s="337">
        <f t="shared" si="59"/>
        <v>14</v>
      </c>
      <c r="Y78" s="227">
        <v>7</v>
      </c>
      <c r="Z78" s="227">
        <v>0</v>
      </c>
      <c r="AA78" s="227">
        <v>11</v>
      </c>
      <c r="AB78" s="227">
        <v>0</v>
      </c>
      <c r="AC78" s="235">
        <f t="shared" si="58"/>
        <v>18</v>
      </c>
      <c r="AD78" s="227">
        <v>16</v>
      </c>
      <c r="AE78" s="227">
        <v>1</v>
      </c>
      <c r="AF78" s="227">
        <v>1</v>
      </c>
      <c r="AG78" s="222">
        <v>10</v>
      </c>
    </row>
    <row r="79" spans="1:33" ht="11.25" customHeight="1">
      <c r="A79" s="82" t="s">
        <v>37</v>
      </c>
      <c r="B79" s="231">
        <v>0</v>
      </c>
      <c r="C79" s="231">
        <v>0</v>
      </c>
      <c r="D79" s="231">
        <v>28</v>
      </c>
      <c r="E79" s="231">
        <v>15</v>
      </c>
      <c r="F79" s="231">
        <v>118</v>
      </c>
      <c r="G79" s="231">
        <v>55</v>
      </c>
      <c r="H79" s="231">
        <v>24</v>
      </c>
      <c r="I79" s="231">
        <v>13</v>
      </c>
      <c r="J79" s="231">
        <v>180</v>
      </c>
      <c r="K79" s="231">
        <v>103</v>
      </c>
      <c r="L79" s="236">
        <f t="shared" si="55"/>
        <v>350</v>
      </c>
      <c r="M79" s="236">
        <f t="shared" si="56"/>
        <v>186</v>
      </c>
      <c r="N79" s="231">
        <v>0</v>
      </c>
      <c r="O79" s="231">
        <v>1</v>
      </c>
      <c r="P79" s="231">
        <v>3</v>
      </c>
      <c r="Q79" s="231">
        <v>1</v>
      </c>
      <c r="R79" s="231">
        <v>6</v>
      </c>
      <c r="S79" s="235">
        <f t="shared" si="57"/>
        <v>11</v>
      </c>
      <c r="T79" s="128"/>
      <c r="U79" s="82" t="s">
        <v>37</v>
      </c>
      <c r="V79" s="79">
        <v>4</v>
      </c>
      <c r="W79" s="79">
        <v>1</v>
      </c>
      <c r="X79" s="337">
        <f t="shared" si="59"/>
        <v>5</v>
      </c>
      <c r="Y79" s="227">
        <v>0</v>
      </c>
      <c r="Z79" s="227">
        <v>0</v>
      </c>
      <c r="AA79" s="227">
        <v>15</v>
      </c>
      <c r="AB79" s="227">
        <v>0</v>
      </c>
      <c r="AC79" s="235">
        <f t="shared" si="58"/>
        <v>15</v>
      </c>
      <c r="AD79" s="227">
        <v>13</v>
      </c>
      <c r="AE79" s="227">
        <v>0</v>
      </c>
      <c r="AF79" s="227">
        <v>0</v>
      </c>
      <c r="AG79" s="222">
        <v>5</v>
      </c>
    </row>
    <row r="80" spans="1:33" ht="11.25" customHeight="1">
      <c r="A80" s="82" t="s">
        <v>236</v>
      </c>
      <c r="B80" s="231">
        <v>0</v>
      </c>
      <c r="C80" s="231">
        <v>0</v>
      </c>
      <c r="D80" s="231">
        <v>0</v>
      </c>
      <c r="E80" s="231">
        <v>0</v>
      </c>
      <c r="F80" s="231">
        <v>0</v>
      </c>
      <c r="G80" s="231">
        <v>0</v>
      </c>
      <c r="H80" s="231">
        <v>63</v>
      </c>
      <c r="I80" s="231">
        <v>30</v>
      </c>
      <c r="J80" s="231">
        <v>63</v>
      </c>
      <c r="K80" s="231">
        <v>33</v>
      </c>
      <c r="L80" s="236">
        <f t="shared" si="55"/>
        <v>126</v>
      </c>
      <c r="M80" s="236">
        <f t="shared" si="56"/>
        <v>63</v>
      </c>
      <c r="N80" s="231">
        <v>0</v>
      </c>
      <c r="O80" s="231">
        <v>0</v>
      </c>
      <c r="P80" s="231">
        <v>0</v>
      </c>
      <c r="Q80" s="231">
        <v>2</v>
      </c>
      <c r="R80" s="231">
        <v>2</v>
      </c>
      <c r="S80" s="235">
        <f t="shared" si="57"/>
        <v>4</v>
      </c>
      <c r="T80" s="128"/>
      <c r="U80" s="82" t="s">
        <v>236</v>
      </c>
      <c r="V80" s="79">
        <v>4</v>
      </c>
      <c r="W80" s="79">
        <v>0</v>
      </c>
      <c r="X80" s="337">
        <f t="shared" si="59"/>
        <v>4</v>
      </c>
      <c r="Y80" s="227">
        <v>1</v>
      </c>
      <c r="Z80" s="227">
        <v>2</v>
      </c>
      <c r="AA80" s="227">
        <v>1</v>
      </c>
      <c r="AB80" s="227">
        <v>0</v>
      </c>
      <c r="AC80" s="235">
        <f t="shared" si="58"/>
        <v>4</v>
      </c>
      <c r="AD80" s="227">
        <v>4</v>
      </c>
      <c r="AE80" s="227">
        <v>0</v>
      </c>
      <c r="AF80" s="227">
        <v>0</v>
      </c>
      <c r="AG80" s="222">
        <v>2</v>
      </c>
    </row>
    <row r="81" spans="1:33" ht="11.25" customHeight="1">
      <c r="A81" s="82" t="s">
        <v>237</v>
      </c>
      <c r="B81" s="231">
        <v>0</v>
      </c>
      <c r="C81" s="231">
        <v>0</v>
      </c>
      <c r="D81" s="231">
        <v>197</v>
      </c>
      <c r="E81" s="231">
        <v>107</v>
      </c>
      <c r="F81" s="231">
        <v>107</v>
      </c>
      <c r="G81" s="231">
        <v>50</v>
      </c>
      <c r="H81" s="231">
        <v>0</v>
      </c>
      <c r="I81" s="231">
        <v>0</v>
      </c>
      <c r="J81" s="231">
        <v>42</v>
      </c>
      <c r="K81" s="231">
        <v>20</v>
      </c>
      <c r="L81" s="236">
        <f t="shared" si="55"/>
        <v>346</v>
      </c>
      <c r="M81" s="236">
        <f t="shared" si="56"/>
        <v>177</v>
      </c>
      <c r="N81" s="231">
        <v>0</v>
      </c>
      <c r="O81" s="231">
        <v>7</v>
      </c>
      <c r="P81" s="231">
        <v>3</v>
      </c>
      <c r="Q81" s="231">
        <v>0</v>
      </c>
      <c r="R81" s="231">
        <v>1</v>
      </c>
      <c r="S81" s="235">
        <f t="shared" si="57"/>
        <v>11</v>
      </c>
      <c r="T81" s="128"/>
      <c r="U81" s="82" t="s">
        <v>237</v>
      </c>
      <c r="V81" s="79">
        <v>8</v>
      </c>
      <c r="W81" s="79">
        <v>0</v>
      </c>
      <c r="X81" s="337">
        <f t="shared" si="59"/>
        <v>8</v>
      </c>
      <c r="Y81" s="227">
        <v>3</v>
      </c>
      <c r="Z81" s="227">
        <v>2</v>
      </c>
      <c r="AA81" s="227">
        <v>5</v>
      </c>
      <c r="AB81" s="227">
        <v>0</v>
      </c>
      <c r="AC81" s="235">
        <f t="shared" si="58"/>
        <v>10</v>
      </c>
      <c r="AD81" s="227">
        <v>10</v>
      </c>
      <c r="AE81" s="227">
        <v>0</v>
      </c>
      <c r="AF81" s="227">
        <v>0</v>
      </c>
      <c r="AG81" s="222">
        <v>5</v>
      </c>
    </row>
    <row r="82" spans="1:33" ht="11.25" customHeight="1">
      <c r="A82" s="82" t="s">
        <v>238</v>
      </c>
      <c r="B82" s="231">
        <v>0</v>
      </c>
      <c r="C82" s="231">
        <v>0</v>
      </c>
      <c r="D82" s="231">
        <v>133</v>
      </c>
      <c r="E82" s="231">
        <v>75</v>
      </c>
      <c r="F82" s="231">
        <v>52</v>
      </c>
      <c r="G82" s="231">
        <v>25</v>
      </c>
      <c r="H82" s="231">
        <v>52</v>
      </c>
      <c r="I82" s="231">
        <v>29</v>
      </c>
      <c r="J82" s="231">
        <v>228</v>
      </c>
      <c r="K82" s="231">
        <v>129</v>
      </c>
      <c r="L82" s="236">
        <f t="shared" si="55"/>
        <v>465</v>
      </c>
      <c r="M82" s="236">
        <f t="shared" si="56"/>
        <v>258</v>
      </c>
      <c r="N82" s="231">
        <v>0</v>
      </c>
      <c r="O82" s="231">
        <v>3</v>
      </c>
      <c r="P82" s="231">
        <v>1</v>
      </c>
      <c r="Q82" s="231">
        <v>2</v>
      </c>
      <c r="R82" s="231">
        <v>6</v>
      </c>
      <c r="S82" s="235">
        <f t="shared" si="57"/>
        <v>12</v>
      </c>
      <c r="T82" s="128"/>
      <c r="U82" s="82" t="s">
        <v>238</v>
      </c>
      <c r="V82" s="79">
        <v>8</v>
      </c>
      <c r="W82" s="79">
        <v>0</v>
      </c>
      <c r="X82" s="337">
        <f t="shared" si="59"/>
        <v>8</v>
      </c>
      <c r="Y82" s="227">
        <v>2</v>
      </c>
      <c r="Z82" s="227">
        <v>1</v>
      </c>
      <c r="AA82" s="227">
        <v>9</v>
      </c>
      <c r="AB82" s="227">
        <v>0</v>
      </c>
      <c r="AC82" s="235">
        <f t="shared" si="58"/>
        <v>12</v>
      </c>
      <c r="AD82" s="227">
        <v>12</v>
      </c>
      <c r="AE82" s="227">
        <v>0</v>
      </c>
      <c r="AF82" s="227">
        <v>0</v>
      </c>
      <c r="AG82" s="222">
        <v>8</v>
      </c>
    </row>
    <row r="83" spans="1:33" ht="11.25" customHeight="1">
      <c r="A83" s="78" t="s">
        <v>163</v>
      </c>
      <c r="B83" s="81"/>
      <c r="C83" s="81"/>
      <c r="D83" s="230"/>
      <c r="E83" s="230"/>
      <c r="F83" s="230"/>
      <c r="G83" s="230"/>
      <c r="H83" s="230"/>
      <c r="I83" s="230"/>
      <c r="J83" s="230"/>
      <c r="K83" s="230"/>
      <c r="L83" s="236"/>
      <c r="M83" s="236"/>
      <c r="N83" s="227"/>
      <c r="O83" s="227"/>
      <c r="P83" s="227"/>
      <c r="Q83" s="227"/>
      <c r="R83" s="227"/>
      <c r="S83" s="235"/>
      <c r="T83" s="128"/>
      <c r="U83" s="78" t="s">
        <v>163</v>
      </c>
      <c r="V83" s="79"/>
      <c r="W83" s="79"/>
      <c r="X83" s="337"/>
      <c r="Y83" s="227"/>
      <c r="Z83" s="227"/>
      <c r="AA83" s="227"/>
      <c r="AB83" s="227"/>
      <c r="AC83" s="235">
        <f t="shared" si="58"/>
        <v>0</v>
      </c>
      <c r="AD83" s="227"/>
      <c r="AE83" s="227"/>
      <c r="AF83" s="227"/>
      <c r="AG83" s="222"/>
    </row>
    <row r="84" spans="1:33" ht="11.25" customHeight="1">
      <c r="A84" s="82" t="s">
        <v>38</v>
      </c>
      <c r="B84" s="231">
        <v>0</v>
      </c>
      <c r="C84" s="231">
        <v>0</v>
      </c>
      <c r="D84" s="231">
        <v>412</v>
      </c>
      <c r="E84" s="231">
        <v>210</v>
      </c>
      <c r="F84" s="231">
        <v>79</v>
      </c>
      <c r="G84" s="231">
        <v>46</v>
      </c>
      <c r="H84" s="231">
        <v>116</v>
      </c>
      <c r="I84" s="231">
        <v>57</v>
      </c>
      <c r="J84" s="231">
        <v>82</v>
      </c>
      <c r="K84" s="231">
        <v>45</v>
      </c>
      <c r="L84" s="236">
        <f t="shared" si="55"/>
        <v>689</v>
      </c>
      <c r="M84" s="236">
        <f t="shared" si="56"/>
        <v>358</v>
      </c>
      <c r="N84" s="231">
        <v>0</v>
      </c>
      <c r="O84" s="231">
        <v>10</v>
      </c>
      <c r="P84" s="231">
        <v>2</v>
      </c>
      <c r="Q84" s="231">
        <v>4</v>
      </c>
      <c r="R84" s="231">
        <v>2</v>
      </c>
      <c r="S84" s="235">
        <f t="shared" si="57"/>
        <v>18</v>
      </c>
      <c r="T84" s="128"/>
      <c r="U84" s="82" t="s">
        <v>38</v>
      </c>
      <c r="V84" s="79">
        <v>4</v>
      </c>
      <c r="W84" s="79">
        <v>12</v>
      </c>
      <c r="X84" s="337">
        <f>+V84+W84</f>
        <v>16</v>
      </c>
      <c r="Y84" s="227">
        <v>0</v>
      </c>
      <c r="Z84" s="227">
        <v>12</v>
      </c>
      <c r="AA84" s="227">
        <v>8</v>
      </c>
      <c r="AB84" s="227">
        <v>0</v>
      </c>
      <c r="AC84" s="235">
        <f t="shared" si="58"/>
        <v>20</v>
      </c>
      <c r="AD84" s="227">
        <v>20</v>
      </c>
      <c r="AE84" s="227">
        <v>0</v>
      </c>
      <c r="AF84" s="227">
        <v>0</v>
      </c>
      <c r="AG84" s="222">
        <v>15</v>
      </c>
    </row>
    <row r="85" spans="1:33" ht="11.25" customHeight="1">
      <c r="A85" s="82" t="s">
        <v>239</v>
      </c>
      <c r="B85" s="231">
        <v>0</v>
      </c>
      <c r="C85" s="231">
        <v>0</v>
      </c>
      <c r="D85" s="231">
        <v>825</v>
      </c>
      <c r="E85" s="231">
        <v>428</v>
      </c>
      <c r="F85" s="231">
        <v>714</v>
      </c>
      <c r="G85" s="231">
        <v>393</v>
      </c>
      <c r="H85" s="231">
        <v>829</v>
      </c>
      <c r="I85" s="231">
        <v>456</v>
      </c>
      <c r="J85" s="231">
        <v>610</v>
      </c>
      <c r="K85" s="231">
        <v>314</v>
      </c>
      <c r="L85" s="236">
        <f t="shared" si="55"/>
        <v>2978</v>
      </c>
      <c r="M85" s="236">
        <f t="shared" si="56"/>
        <v>1591</v>
      </c>
      <c r="N85" s="231">
        <v>0</v>
      </c>
      <c r="O85" s="231">
        <v>20</v>
      </c>
      <c r="P85" s="231">
        <v>31</v>
      </c>
      <c r="Q85" s="231">
        <v>29</v>
      </c>
      <c r="R85" s="231">
        <v>23</v>
      </c>
      <c r="S85" s="235">
        <f t="shared" si="57"/>
        <v>103</v>
      </c>
      <c r="T85" s="128"/>
      <c r="U85" s="82" t="s">
        <v>239</v>
      </c>
      <c r="V85" s="79">
        <v>39</v>
      </c>
      <c r="W85" s="79">
        <v>29</v>
      </c>
      <c r="X85" s="337">
        <f>+V85+W85</f>
        <v>68</v>
      </c>
      <c r="Y85" s="227">
        <v>3</v>
      </c>
      <c r="Z85" s="227">
        <v>28</v>
      </c>
      <c r="AA85" s="227">
        <v>78</v>
      </c>
      <c r="AB85" s="227">
        <v>0</v>
      </c>
      <c r="AC85" s="235">
        <f t="shared" si="58"/>
        <v>109</v>
      </c>
      <c r="AD85" s="227">
        <v>106</v>
      </c>
      <c r="AE85" s="227">
        <v>0</v>
      </c>
      <c r="AF85" s="227">
        <v>0</v>
      </c>
      <c r="AG85" s="222">
        <v>57</v>
      </c>
    </row>
    <row r="86" spans="1:33" ht="11.25" customHeight="1">
      <c r="A86" s="82" t="s">
        <v>240</v>
      </c>
      <c r="B86" s="231">
        <v>0</v>
      </c>
      <c r="C86" s="231">
        <v>0</v>
      </c>
      <c r="D86" s="231">
        <v>63</v>
      </c>
      <c r="E86" s="231">
        <v>32</v>
      </c>
      <c r="F86" s="231">
        <v>114</v>
      </c>
      <c r="G86" s="231">
        <v>66</v>
      </c>
      <c r="H86" s="231">
        <v>23</v>
      </c>
      <c r="I86" s="231">
        <v>11</v>
      </c>
      <c r="J86" s="231">
        <v>39</v>
      </c>
      <c r="K86" s="231">
        <v>18</v>
      </c>
      <c r="L86" s="236">
        <f t="shared" si="55"/>
        <v>239</v>
      </c>
      <c r="M86" s="236">
        <f t="shared" si="56"/>
        <v>127</v>
      </c>
      <c r="N86" s="231">
        <v>0</v>
      </c>
      <c r="O86" s="231">
        <v>2</v>
      </c>
      <c r="P86" s="231">
        <v>4</v>
      </c>
      <c r="Q86" s="231">
        <v>1</v>
      </c>
      <c r="R86" s="231">
        <v>2</v>
      </c>
      <c r="S86" s="235">
        <f t="shared" si="57"/>
        <v>9</v>
      </c>
      <c r="T86" s="128"/>
      <c r="U86" s="82" t="s">
        <v>240</v>
      </c>
      <c r="V86" s="79">
        <v>0</v>
      </c>
      <c r="W86" s="79">
        <v>5</v>
      </c>
      <c r="X86" s="337">
        <f>+V86+W86</f>
        <v>5</v>
      </c>
      <c r="Y86" s="227">
        <v>0</v>
      </c>
      <c r="Z86" s="227">
        <v>4</v>
      </c>
      <c r="AA86" s="227">
        <v>3</v>
      </c>
      <c r="AB86" s="227">
        <v>0</v>
      </c>
      <c r="AC86" s="235">
        <f t="shared" si="58"/>
        <v>7</v>
      </c>
      <c r="AD86" s="227">
        <v>7</v>
      </c>
      <c r="AE86" s="227">
        <v>0</v>
      </c>
      <c r="AF86" s="227">
        <v>0</v>
      </c>
      <c r="AG86" s="222">
        <v>5</v>
      </c>
    </row>
    <row r="87" spans="1:33" ht="11.25" customHeight="1">
      <c r="A87" s="82" t="s">
        <v>241</v>
      </c>
      <c r="B87" s="231">
        <v>0</v>
      </c>
      <c r="C87" s="231">
        <v>0</v>
      </c>
      <c r="D87" s="231">
        <v>882</v>
      </c>
      <c r="E87" s="231">
        <v>459</v>
      </c>
      <c r="F87" s="231">
        <v>58</v>
      </c>
      <c r="G87" s="231">
        <v>32</v>
      </c>
      <c r="H87" s="231">
        <v>188</v>
      </c>
      <c r="I87" s="231">
        <v>96</v>
      </c>
      <c r="J87" s="231">
        <v>88</v>
      </c>
      <c r="K87" s="231">
        <v>39</v>
      </c>
      <c r="L87" s="236">
        <f t="shared" si="55"/>
        <v>1216</v>
      </c>
      <c r="M87" s="236">
        <f t="shared" si="56"/>
        <v>626</v>
      </c>
      <c r="N87" s="231">
        <v>0</v>
      </c>
      <c r="O87" s="231">
        <v>23</v>
      </c>
      <c r="P87" s="231">
        <v>2</v>
      </c>
      <c r="Q87" s="231">
        <v>5</v>
      </c>
      <c r="R87" s="231">
        <v>4</v>
      </c>
      <c r="S87" s="235">
        <f t="shared" si="57"/>
        <v>34</v>
      </c>
      <c r="T87" s="128"/>
      <c r="U87" s="82" t="s">
        <v>241</v>
      </c>
      <c r="V87" s="79">
        <v>8</v>
      </c>
      <c r="W87" s="79">
        <v>19</v>
      </c>
      <c r="X87" s="337">
        <f>+V87+W87</f>
        <v>27</v>
      </c>
      <c r="Y87" s="227">
        <v>0</v>
      </c>
      <c r="Z87" s="227">
        <v>20</v>
      </c>
      <c r="AA87" s="227">
        <v>7</v>
      </c>
      <c r="AB87" s="227">
        <v>0</v>
      </c>
      <c r="AC87" s="235">
        <f t="shared" si="58"/>
        <v>27</v>
      </c>
      <c r="AD87" s="227">
        <v>26</v>
      </c>
      <c r="AE87" s="227">
        <v>0</v>
      </c>
      <c r="AF87" s="227">
        <v>0</v>
      </c>
      <c r="AG87" s="222">
        <v>24</v>
      </c>
    </row>
    <row r="88" spans="1:33" ht="11.25" customHeight="1">
      <c r="A88" s="82" t="s">
        <v>39</v>
      </c>
      <c r="B88" s="231">
        <v>0</v>
      </c>
      <c r="C88" s="231">
        <v>0</v>
      </c>
      <c r="D88" s="231">
        <v>229</v>
      </c>
      <c r="E88" s="231">
        <v>119</v>
      </c>
      <c r="F88" s="231">
        <v>0</v>
      </c>
      <c r="G88" s="231">
        <v>0</v>
      </c>
      <c r="H88" s="231">
        <v>158</v>
      </c>
      <c r="I88" s="231">
        <v>84</v>
      </c>
      <c r="J88" s="231">
        <v>585</v>
      </c>
      <c r="K88" s="231">
        <v>304</v>
      </c>
      <c r="L88" s="236">
        <f t="shared" si="55"/>
        <v>972</v>
      </c>
      <c r="M88" s="236">
        <f t="shared" si="56"/>
        <v>507</v>
      </c>
      <c r="N88" s="231">
        <v>0</v>
      </c>
      <c r="O88" s="231">
        <v>6</v>
      </c>
      <c r="P88" s="231">
        <v>0</v>
      </c>
      <c r="Q88" s="231">
        <v>7</v>
      </c>
      <c r="R88" s="231">
        <v>18</v>
      </c>
      <c r="S88" s="235">
        <f t="shared" si="57"/>
        <v>31</v>
      </c>
      <c r="T88" s="128"/>
      <c r="U88" s="82" t="s">
        <v>39</v>
      </c>
      <c r="V88" s="79">
        <v>4</v>
      </c>
      <c r="W88" s="79">
        <v>22</v>
      </c>
      <c r="X88" s="337">
        <f>+V88+W88</f>
        <v>26</v>
      </c>
      <c r="Y88" s="227">
        <v>2</v>
      </c>
      <c r="Z88" s="227">
        <v>7</v>
      </c>
      <c r="AA88" s="227">
        <v>17</v>
      </c>
      <c r="AB88" s="227">
        <v>0</v>
      </c>
      <c r="AC88" s="235">
        <f t="shared" si="58"/>
        <v>26</v>
      </c>
      <c r="AD88" s="227">
        <v>24</v>
      </c>
      <c r="AE88" s="227">
        <v>0</v>
      </c>
      <c r="AF88" s="227">
        <v>0</v>
      </c>
      <c r="AG88" s="222">
        <v>25</v>
      </c>
    </row>
    <row r="89" spans="1:33" ht="11.25" customHeight="1">
      <c r="A89" s="78" t="s">
        <v>164</v>
      </c>
      <c r="B89" s="81"/>
      <c r="C89" s="81"/>
      <c r="D89" s="230"/>
      <c r="E89" s="230"/>
      <c r="F89" s="230"/>
      <c r="G89" s="230"/>
      <c r="H89" s="230"/>
      <c r="I89" s="230"/>
      <c r="J89" s="230"/>
      <c r="K89" s="230"/>
      <c r="L89" s="236"/>
      <c r="M89" s="236"/>
      <c r="N89" s="227"/>
      <c r="O89" s="227"/>
      <c r="P89" s="227"/>
      <c r="Q89" s="227"/>
      <c r="R89" s="227"/>
      <c r="S89" s="235"/>
      <c r="T89" s="128"/>
      <c r="U89" s="78" t="s">
        <v>164</v>
      </c>
      <c r="V89" s="79"/>
      <c r="W89" s="79"/>
      <c r="X89" s="337"/>
      <c r="Y89" s="227"/>
      <c r="Z89" s="227"/>
      <c r="AA89" s="227"/>
      <c r="AB89" s="227"/>
      <c r="AC89" s="235"/>
      <c r="AD89" s="227"/>
      <c r="AE89" s="227"/>
      <c r="AF89" s="227"/>
      <c r="AG89" s="222"/>
    </row>
    <row r="90" spans="1:33" ht="11.25" customHeight="1">
      <c r="A90" s="82" t="s">
        <v>242</v>
      </c>
      <c r="B90" s="231">
        <v>0</v>
      </c>
      <c r="C90" s="231">
        <v>0</v>
      </c>
      <c r="D90" s="231">
        <v>0</v>
      </c>
      <c r="E90" s="231">
        <v>0</v>
      </c>
      <c r="F90" s="231">
        <v>0</v>
      </c>
      <c r="G90" s="231">
        <v>0</v>
      </c>
      <c r="H90" s="231">
        <v>0</v>
      </c>
      <c r="I90" s="231">
        <v>0</v>
      </c>
      <c r="J90" s="231">
        <v>0</v>
      </c>
      <c r="K90" s="231">
        <v>0</v>
      </c>
      <c r="L90" s="236">
        <f t="shared" si="55"/>
        <v>0</v>
      </c>
      <c r="M90" s="236">
        <f t="shared" si="56"/>
        <v>0</v>
      </c>
      <c r="N90" s="79">
        <v>0</v>
      </c>
      <c r="O90" s="79">
        <v>0</v>
      </c>
      <c r="P90" s="79">
        <v>0</v>
      </c>
      <c r="Q90" s="79">
        <v>0</v>
      </c>
      <c r="R90" s="79">
        <v>0</v>
      </c>
      <c r="S90" s="235">
        <f t="shared" si="57"/>
        <v>0</v>
      </c>
      <c r="T90" s="128"/>
      <c r="U90" s="82" t="s">
        <v>242</v>
      </c>
      <c r="V90" s="79">
        <v>0</v>
      </c>
      <c r="W90" s="79">
        <v>0</v>
      </c>
      <c r="X90" s="337">
        <f t="shared" ref="X90:X96" si="60">+V90+W90</f>
        <v>0</v>
      </c>
      <c r="Y90" s="227">
        <v>0</v>
      </c>
      <c r="Z90" s="227">
        <v>0</v>
      </c>
      <c r="AA90" s="227">
        <v>0</v>
      </c>
      <c r="AB90" s="227">
        <v>0</v>
      </c>
      <c r="AC90" s="235">
        <f t="shared" si="58"/>
        <v>0</v>
      </c>
      <c r="AD90" s="227">
        <v>0</v>
      </c>
      <c r="AE90" s="227">
        <v>0</v>
      </c>
      <c r="AF90" s="227">
        <v>0</v>
      </c>
      <c r="AG90" s="222">
        <v>0</v>
      </c>
    </row>
    <row r="91" spans="1:33" ht="11.25" customHeight="1">
      <c r="A91" s="82" t="s">
        <v>243</v>
      </c>
      <c r="B91" s="231">
        <v>0</v>
      </c>
      <c r="C91" s="231">
        <v>0</v>
      </c>
      <c r="D91" s="231">
        <v>0</v>
      </c>
      <c r="E91" s="231">
        <v>0</v>
      </c>
      <c r="F91" s="231">
        <v>63</v>
      </c>
      <c r="G91" s="231">
        <v>31</v>
      </c>
      <c r="H91" s="231">
        <v>59</v>
      </c>
      <c r="I91" s="231">
        <v>31</v>
      </c>
      <c r="J91" s="231">
        <v>76</v>
      </c>
      <c r="K91" s="231">
        <v>44</v>
      </c>
      <c r="L91" s="236">
        <f t="shared" si="55"/>
        <v>198</v>
      </c>
      <c r="M91" s="236">
        <f t="shared" si="56"/>
        <v>106</v>
      </c>
      <c r="N91" s="231">
        <v>0</v>
      </c>
      <c r="O91" s="231">
        <v>0</v>
      </c>
      <c r="P91" s="231">
        <v>4</v>
      </c>
      <c r="Q91" s="231">
        <v>3</v>
      </c>
      <c r="R91" s="231">
        <v>5</v>
      </c>
      <c r="S91" s="235">
        <f t="shared" si="57"/>
        <v>12</v>
      </c>
      <c r="T91" s="128"/>
      <c r="U91" s="82" t="s">
        <v>243</v>
      </c>
      <c r="V91" s="79">
        <v>3</v>
      </c>
      <c r="W91" s="79">
        <v>6</v>
      </c>
      <c r="X91" s="337">
        <f t="shared" si="60"/>
        <v>9</v>
      </c>
      <c r="Y91" s="227">
        <v>0</v>
      </c>
      <c r="Z91" s="227">
        <v>10</v>
      </c>
      <c r="AA91" s="227">
        <v>2</v>
      </c>
      <c r="AB91" s="227">
        <v>0</v>
      </c>
      <c r="AC91" s="235">
        <f t="shared" si="58"/>
        <v>12</v>
      </c>
      <c r="AD91" s="227">
        <v>10</v>
      </c>
      <c r="AE91" s="227">
        <v>1</v>
      </c>
      <c r="AF91" s="227">
        <v>0</v>
      </c>
      <c r="AG91" s="222">
        <v>5</v>
      </c>
    </row>
    <row r="92" spans="1:33" ht="11.25" customHeight="1">
      <c r="A92" s="82" t="s">
        <v>244</v>
      </c>
      <c r="B92" s="231">
        <v>0</v>
      </c>
      <c r="C92" s="231">
        <v>0</v>
      </c>
      <c r="D92" s="231">
        <v>0</v>
      </c>
      <c r="E92" s="231">
        <v>0</v>
      </c>
      <c r="F92" s="231">
        <v>314</v>
      </c>
      <c r="G92" s="231">
        <v>157</v>
      </c>
      <c r="H92" s="231">
        <v>280</v>
      </c>
      <c r="I92" s="231">
        <v>158</v>
      </c>
      <c r="J92" s="231">
        <v>325</v>
      </c>
      <c r="K92" s="231">
        <v>174</v>
      </c>
      <c r="L92" s="236">
        <f t="shared" si="55"/>
        <v>919</v>
      </c>
      <c r="M92" s="236">
        <f t="shared" si="56"/>
        <v>489</v>
      </c>
      <c r="N92" s="231">
        <v>0</v>
      </c>
      <c r="O92" s="231">
        <v>0</v>
      </c>
      <c r="P92" s="231">
        <v>19</v>
      </c>
      <c r="Q92" s="231">
        <v>18</v>
      </c>
      <c r="R92" s="231">
        <v>18</v>
      </c>
      <c r="S92" s="235">
        <f t="shared" si="57"/>
        <v>55</v>
      </c>
      <c r="T92" s="128"/>
      <c r="U92" s="82" t="s">
        <v>244</v>
      </c>
      <c r="V92" s="79">
        <v>13</v>
      </c>
      <c r="W92" s="79">
        <v>11</v>
      </c>
      <c r="X92" s="337">
        <f t="shared" si="60"/>
        <v>24</v>
      </c>
      <c r="Y92" s="227">
        <v>0</v>
      </c>
      <c r="Z92" s="227">
        <v>0</v>
      </c>
      <c r="AA92" s="227">
        <v>36</v>
      </c>
      <c r="AB92" s="227">
        <v>4</v>
      </c>
      <c r="AC92" s="235">
        <f t="shared" si="58"/>
        <v>40</v>
      </c>
      <c r="AD92" s="227">
        <v>39</v>
      </c>
      <c r="AE92" s="227">
        <v>2</v>
      </c>
      <c r="AF92" s="227">
        <v>2</v>
      </c>
      <c r="AG92" s="222">
        <v>19</v>
      </c>
    </row>
    <row r="93" spans="1:33" ht="11.25" customHeight="1">
      <c r="A93" s="82" t="s">
        <v>40</v>
      </c>
      <c r="B93" s="231">
        <v>0</v>
      </c>
      <c r="C93" s="231">
        <v>0</v>
      </c>
      <c r="D93" s="231">
        <v>0</v>
      </c>
      <c r="E93" s="231">
        <v>0</v>
      </c>
      <c r="F93" s="231">
        <v>0</v>
      </c>
      <c r="G93" s="231">
        <v>0</v>
      </c>
      <c r="H93" s="231">
        <v>0</v>
      </c>
      <c r="I93" s="231">
        <v>0</v>
      </c>
      <c r="J93" s="231">
        <v>0</v>
      </c>
      <c r="K93" s="231">
        <v>0</v>
      </c>
      <c r="L93" s="236">
        <f t="shared" si="55"/>
        <v>0</v>
      </c>
      <c r="M93" s="236">
        <f t="shared" si="56"/>
        <v>0</v>
      </c>
      <c r="N93" s="79">
        <v>0</v>
      </c>
      <c r="O93" s="79">
        <v>0</v>
      </c>
      <c r="P93" s="79">
        <v>0</v>
      </c>
      <c r="Q93" s="79">
        <v>0</v>
      </c>
      <c r="R93" s="79">
        <v>0</v>
      </c>
      <c r="S93" s="235">
        <f t="shared" si="57"/>
        <v>0</v>
      </c>
      <c r="T93" s="128"/>
      <c r="U93" s="82" t="s">
        <v>40</v>
      </c>
      <c r="V93" s="79">
        <v>0</v>
      </c>
      <c r="W93" s="79">
        <v>0</v>
      </c>
      <c r="X93" s="337">
        <f t="shared" si="60"/>
        <v>0</v>
      </c>
      <c r="Y93" s="227">
        <v>0</v>
      </c>
      <c r="Z93" s="227">
        <v>0</v>
      </c>
      <c r="AA93" s="227">
        <v>0</v>
      </c>
      <c r="AB93" s="227">
        <v>0</v>
      </c>
      <c r="AC93" s="235">
        <f t="shared" si="58"/>
        <v>0</v>
      </c>
      <c r="AD93" s="227">
        <v>0</v>
      </c>
      <c r="AE93" s="227">
        <v>0</v>
      </c>
      <c r="AF93" s="227">
        <v>0</v>
      </c>
      <c r="AG93" s="222">
        <v>0</v>
      </c>
    </row>
    <row r="94" spans="1:33" ht="11.25" customHeight="1">
      <c r="A94" s="82" t="s">
        <v>41</v>
      </c>
      <c r="B94" s="231">
        <v>0</v>
      </c>
      <c r="C94" s="231">
        <v>0</v>
      </c>
      <c r="D94" s="231">
        <v>49</v>
      </c>
      <c r="E94" s="231">
        <v>25</v>
      </c>
      <c r="F94" s="231">
        <v>270</v>
      </c>
      <c r="G94" s="231">
        <v>140</v>
      </c>
      <c r="H94" s="231">
        <v>430</v>
      </c>
      <c r="I94" s="231">
        <v>217</v>
      </c>
      <c r="J94" s="231">
        <v>320</v>
      </c>
      <c r="K94" s="231">
        <v>169</v>
      </c>
      <c r="L94" s="236">
        <f t="shared" si="55"/>
        <v>1069</v>
      </c>
      <c r="M94" s="236">
        <f t="shared" si="56"/>
        <v>551</v>
      </c>
      <c r="N94" s="231">
        <v>0</v>
      </c>
      <c r="O94" s="231">
        <v>2</v>
      </c>
      <c r="P94" s="231">
        <v>14</v>
      </c>
      <c r="Q94" s="231">
        <v>15</v>
      </c>
      <c r="R94" s="231">
        <v>14</v>
      </c>
      <c r="S94" s="235">
        <f t="shared" si="57"/>
        <v>45</v>
      </c>
      <c r="T94" s="128"/>
      <c r="U94" s="82" t="s">
        <v>41</v>
      </c>
      <c r="V94" s="79">
        <v>38</v>
      </c>
      <c r="W94" s="79">
        <v>0</v>
      </c>
      <c r="X94" s="337">
        <f t="shared" si="60"/>
        <v>38</v>
      </c>
      <c r="Y94" s="227">
        <v>14</v>
      </c>
      <c r="Z94" s="227">
        <v>4</v>
      </c>
      <c r="AA94" s="227">
        <v>25</v>
      </c>
      <c r="AB94" s="227">
        <v>4</v>
      </c>
      <c r="AC94" s="235">
        <f t="shared" si="58"/>
        <v>47</v>
      </c>
      <c r="AD94" s="227">
        <v>44</v>
      </c>
      <c r="AE94" s="227">
        <v>11</v>
      </c>
      <c r="AF94" s="227">
        <v>6</v>
      </c>
      <c r="AG94" s="222">
        <v>10</v>
      </c>
    </row>
    <row r="95" spans="1:33" ht="11.25" customHeight="1">
      <c r="A95" s="82" t="s">
        <v>245</v>
      </c>
      <c r="B95" s="231">
        <v>0</v>
      </c>
      <c r="C95" s="231">
        <v>0</v>
      </c>
      <c r="D95" s="231">
        <v>0</v>
      </c>
      <c r="E95" s="231">
        <v>0</v>
      </c>
      <c r="F95" s="231">
        <v>104</v>
      </c>
      <c r="G95" s="231">
        <v>49</v>
      </c>
      <c r="H95" s="231">
        <v>187</v>
      </c>
      <c r="I95" s="231">
        <v>108</v>
      </c>
      <c r="J95" s="231">
        <v>163</v>
      </c>
      <c r="K95" s="231">
        <v>81</v>
      </c>
      <c r="L95" s="236">
        <f t="shared" si="55"/>
        <v>454</v>
      </c>
      <c r="M95" s="236">
        <f t="shared" si="56"/>
        <v>238</v>
      </c>
      <c r="N95" s="231">
        <v>0</v>
      </c>
      <c r="O95" s="231">
        <v>0</v>
      </c>
      <c r="P95" s="231">
        <v>9</v>
      </c>
      <c r="Q95" s="231">
        <v>10</v>
      </c>
      <c r="R95" s="231">
        <v>10</v>
      </c>
      <c r="S95" s="235">
        <f t="shared" si="57"/>
        <v>29</v>
      </c>
      <c r="T95" s="128"/>
      <c r="U95" s="82" t="s">
        <v>245</v>
      </c>
      <c r="V95" s="79">
        <v>9</v>
      </c>
      <c r="W95" s="79">
        <v>6</v>
      </c>
      <c r="X95" s="337">
        <f t="shared" si="60"/>
        <v>15</v>
      </c>
      <c r="Y95" s="227">
        <v>0</v>
      </c>
      <c r="Z95" s="227">
        <v>0</v>
      </c>
      <c r="AA95" s="227">
        <v>20</v>
      </c>
      <c r="AB95" s="227">
        <v>0</v>
      </c>
      <c r="AC95" s="235">
        <f t="shared" si="58"/>
        <v>20</v>
      </c>
      <c r="AD95" s="227">
        <v>19</v>
      </c>
      <c r="AE95" s="227">
        <v>11</v>
      </c>
      <c r="AF95" s="227">
        <v>5</v>
      </c>
      <c r="AG95" s="222">
        <v>10</v>
      </c>
    </row>
    <row r="96" spans="1:33" ht="11.25" customHeight="1">
      <c r="A96" s="82" t="s">
        <v>42</v>
      </c>
      <c r="B96" s="231">
        <v>0</v>
      </c>
      <c r="C96" s="231">
        <v>0</v>
      </c>
      <c r="D96" s="231">
        <v>56</v>
      </c>
      <c r="E96" s="231">
        <v>22</v>
      </c>
      <c r="F96" s="231">
        <v>18</v>
      </c>
      <c r="G96" s="231">
        <v>9</v>
      </c>
      <c r="H96" s="231">
        <v>16</v>
      </c>
      <c r="I96" s="231">
        <v>9</v>
      </c>
      <c r="J96" s="231">
        <v>34</v>
      </c>
      <c r="K96" s="231">
        <v>17</v>
      </c>
      <c r="L96" s="236">
        <f t="shared" si="55"/>
        <v>124</v>
      </c>
      <c r="M96" s="236">
        <f t="shared" si="56"/>
        <v>57</v>
      </c>
      <c r="N96" s="231">
        <v>0</v>
      </c>
      <c r="O96" s="231">
        <v>2</v>
      </c>
      <c r="P96" s="231">
        <v>1</v>
      </c>
      <c r="Q96" s="231">
        <v>1</v>
      </c>
      <c r="R96" s="231">
        <v>1</v>
      </c>
      <c r="S96" s="235">
        <f t="shared" si="57"/>
        <v>5</v>
      </c>
      <c r="T96" s="128"/>
      <c r="U96" s="82" t="s">
        <v>42</v>
      </c>
      <c r="V96" s="79">
        <v>3</v>
      </c>
      <c r="W96" s="79">
        <v>1</v>
      </c>
      <c r="X96" s="337">
        <f t="shared" si="60"/>
        <v>4</v>
      </c>
      <c r="Y96" s="227">
        <v>0</v>
      </c>
      <c r="Z96" s="227">
        <v>6</v>
      </c>
      <c r="AA96" s="227">
        <v>0</v>
      </c>
      <c r="AB96" s="227">
        <v>0</v>
      </c>
      <c r="AC96" s="235">
        <f t="shared" si="58"/>
        <v>6</v>
      </c>
      <c r="AD96" s="227">
        <v>6</v>
      </c>
      <c r="AE96" s="227">
        <v>0</v>
      </c>
      <c r="AF96" s="227">
        <v>0</v>
      </c>
      <c r="AG96" s="222">
        <v>3</v>
      </c>
    </row>
    <row r="97" spans="1:33" ht="11.25" customHeight="1">
      <c r="A97" s="78" t="s">
        <v>165</v>
      </c>
      <c r="B97" s="81"/>
      <c r="C97" s="81"/>
      <c r="D97" s="231"/>
      <c r="E97" s="231"/>
      <c r="F97" s="231"/>
      <c r="G97" s="231"/>
      <c r="H97" s="231"/>
      <c r="I97" s="231"/>
      <c r="J97" s="231"/>
      <c r="K97" s="231"/>
      <c r="L97" s="236">
        <f t="shared" si="55"/>
        <v>0</v>
      </c>
      <c r="M97" s="236">
        <f t="shared" si="56"/>
        <v>0</v>
      </c>
      <c r="N97" s="227"/>
      <c r="O97" s="227"/>
      <c r="P97" s="227"/>
      <c r="Q97" s="227"/>
      <c r="R97" s="227"/>
      <c r="S97" s="235"/>
      <c r="T97" s="128"/>
      <c r="U97" s="78" t="s">
        <v>165</v>
      </c>
      <c r="V97" s="79"/>
      <c r="W97" s="79"/>
      <c r="X97" s="337"/>
      <c r="Y97" s="227"/>
      <c r="Z97" s="227"/>
      <c r="AA97" s="227"/>
      <c r="AB97" s="227"/>
      <c r="AC97" s="235"/>
      <c r="AD97" s="227"/>
      <c r="AE97" s="227"/>
      <c r="AF97" s="227"/>
      <c r="AG97" s="222"/>
    </row>
    <row r="98" spans="1:33" ht="11.25" customHeight="1">
      <c r="A98" s="82" t="s">
        <v>246</v>
      </c>
      <c r="B98" s="79">
        <v>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  <c r="H98" s="79">
        <v>0</v>
      </c>
      <c r="I98" s="79">
        <v>0</v>
      </c>
      <c r="J98" s="79">
        <v>0</v>
      </c>
      <c r="K98" s="79">
        <v>0</v>
      </c>
      <c r="L98" s="236">
        <f t="shared" si="55"/>
        <v>0</v>
      </c>
      <c r="M98" s="236">
        <f t="shared" si="56"/>
        <v>0</v>
      </c>
      <c r="N98" s="79">
        <v>0</v>
      </c>
      <c r="O98" s="83">
        <v>0</v>
      </c>
      <c r="P98" s="83">
        <v>0</v>
      </c>
      <c r="Q98" s="83">
        <v>0</v>
      </c>
      <c r="R98" s="83">
        <v>0</v>
      </c>
      <c r="S98" s="235">
        <f t="shared" si="57"/>
        <v>0</v>
      </c>
      <c r="T98" s="128"/>
      <c r="U98" s="82" t="s">
        <v>246</v>
      </c>
      <c r="V98" s="79">
        <v>0</v>
      </c>
      <c r="W98" s="79">
        <v>0</v>
      </c>
      <c r="X98" s="337">
        <f>+V98+W98</f>
        <v>0</v>
      </c>
      <c r="Y98" s="227">
        <v>0</v>
      </c>
      <c r="Z98" s="227">
        <v>0</v>
      </c>
      <c r="AA98" s="227">
        <v>0</v>
      </c>
      <c r="AB98" s="227">
        <v>0</v>
      </c>
      <c r="AC98" s="235">
        <f t="shared" si="58"/>
        <v>0</v>
      </c>
      <c r="AD98" s="227">
        <v>0</v>
      </c>
      <c r="AE98" s="227">
        <v>0</v>
      </c>
      <c r="AF98" s="227">
        <v>0</v>
      </c>
      <c r="AG98" s="222">
        <v>0</v>
      </c>
    </row>
    <row r="99" spans="1:33" ht="11.25" customHeight="1">
      <c r="A99" s="82" t="s">
        <v>43</v>
      </c>
      <c r="B99" s="231">
        <v>0</v>
      </c>
      <c r="C99" s="231">
        <v>0</v>
      </c>
      <c r="D99" s="231">
        <v>0</v>
      </c>
      <c r="E99" s="231">
        <v>0</v>
      </c>
      <c r="F99" s="231">
        <v>6</v>
      </c>
      <c r="G99" s="231">
        <v>2</v>
      </c>
      <c r="H99" s="231">
        <v>9</v>
      </c>
      <c r="I99" s="231">
        <v>5</v>
      </c>
      <c r="J99" s="231">
        <v>5</v>
      </c>
      <c r="K99" s="231">
        <v>1</v>
      </c>
      <c r="L99" s="236">
        <f t="shared" si="55"/>
        <v>20</v>
      </c>
      <c r="M99" s="236">
        <f t="shared" si="56"/>
        <v>8</v>
      </c>
      <c r="N99" s="231">
        <v>0</v>
      </c>
      <c r="O99" s="231">
        <v>0</v>
      </c>
      <c r="P99" s="231">
        <v>1</v>
      </c>
      <c r="Q99" s="231">
        <v>1</v>
      </c>
      <c r="R99" s="231">
        <v>1</v>
      </c>
      <c r="S99" s="235">
        <f t="shared" si="57"/>
        <v>3</v>
      </c>
      <c r="T99" s="128"/>
      <c r="U99" s="82" t="s">
        <v>43</v>
      </c>
      <c r="V99" s="79">
        <v>1</v>
      </c>
      <c r="W99" s="79">
        <v>0</v>
      </c>
      <c r="X99" s="337">
        <f>+V99+W99</f>
        <v>1</v>
      </c>
      <c r="Y99" s="227">
        <v>0</v>
      </c>
      <c r="Z99" s="227">
        <v>0</v>
      </c>
      <c r="AA99" s="227">
        <v>0</v>
      </c>
      <c r="AB99" s="227">
        <v>0</v>
      </c>
      <c r="AC99" s="235">
        <f t="shared" si="58"/>
        <v>0</v>
      </c>
      <c r="AD99" s="227">
        <v>0</v>
      </c>
      <c r="AE99" s="227">
        <v>1</v>
      </c>
      <c r="AF99" s="227">
        <v>1</v>
      </c>
      <c r="AG99" s="222">
        <v>1</v>
      </c>
    </row>
    <row r="100" spans="1:33" ht="11.25" customHeight="1" thickBot="1">
      <c r="A100" s="84" t="s">
        <v>247</v>
      </c>
      <c r="B100" s="86">
        <v>0</v>
      </c>
      <c r="C100" s="86">
        <v>0</v>
      </c>
      <c r="D100" s="86">
        <v>0</v>
      </c>
      <c r="E100" s="86">
        <v>0</v>
      </c>
      <c r="F100" s="86">
        <v>0</v>
      </c>
      <c r="G100" s="86">
        <v>0</v>
      </c>
      <c r="H100" s="86">
        <v>0</v>
      </c>
      <c r="I100" s="86">
        <v>0</v>
      </c>
      <c r="J100" s="86">
        <v>0</v>
      </c>
      <c r="K100" s="86">
        <v>0</v>
      </c>
      <c r="L100" s="236">
        <f t="shared" si="55"/>
        <v>0</v>
      </c>
      <c r="M100" s="236">
        <f t="shared" si="56"/>
        <v>0</v>
      </c>
      <c r="N100" s="86">
        <v>0</v>
      </c>
      <c r="O100" s="89">
        <v>0</v>
      </c>
      <c r="P100" s="89">
        <v>0</v>
      </c>
      <c r="Q100" s="89">
        <v>0</v>
      </c>
      <c r="R100" s="89">
        <v>0</v>
      </c>
      <c r="S100" s="235">
        <f t="shared" si="57"/>
        <v>0</v>
      </c>
      <c r="T100" s="129"/>
      <c r="U100" s="84" t="s">
        <v>247</v>
      </c>
      <c r="V100" s="86">
        <v>0</v>
      </c>
      <c r="W100" s="86">
        <v>0</v>
      </c>
      <c r="X100" s="337">
        <f>+V100+W100</f>
        <v>0</v>
      </c>
      <c r="Y100" s="86">
        <v>0</v>
      </c>
      <c r="Z100" s="86">
        <v>0</v>
      </c>
      <c r="AA100" s="86">
        <v>0</v>
      </c>
      <c r="AB100" s="86">
        <v>0</v>
      </c>
      <c r="AC100" s="235">
        <f t="shared" si="58"/>
        <v>0</v>
      </c>
      <c r="AD100" s="86">
        <v>0</v>
      </c>
      <c r="AE100" s="86">
        <v>0</v>
      </c>
      <c r="AF100" s="86">
        <v>0</v>
      </c>
      <c r="AG100" s="57">
        <v>0</v>
      </c>
    </row>
    <row r="101" spans="1:33" ht="11.25" customHeight="1">
      <c r="A101" s="472" t="s">
        <v>390</v>
      </c>
      <c r="B101" s="472"/>
      <c r="C101" s="472"/>
      <c r="D101" s="472"/>
      <c r="E101" s="472"/>
      <c r="F101" s="472"/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72"/>
      <c r="R101" s="472"/>
      <c r="S101" s="472"/>
      <c r="T101" s="472"/>
      <c r="U101" s="462" t="s">
        <v>463</v>
      </c>
      <c r="V101" s="462"/>
      <c r="W101" s="462"/>
      <c r="X101" s="462"/>
      <c r="Y101" s="462"/>
      <c r="Z101" s="462"/>
      <c r="AA101" s="462"/>
      <c r="AB101" s="462"/>
      <c r="AC101" s="462"/>
      <c r="AD101" s="462"/>
      <c r="AE101" s="462"/>
      <c r="AF101" s="462"/>
      <c r="AG101" s="462"/>
    </row>
    <row r="102" spans="1:33" ht="11.25" customHeight="1" thickBot="1">
      <c r="A102" s="462" t="s">
        <v>22</v>
      </c>
      <c r="B102" s="462"/>
      <c r="C102" s="462"/>
      <c r="D102" s="462"/>
      <c r="E102" s="462"/>
      <c r="F102" s="462"/>
      <c r="G102" s="462"/>
      <c r="H102" s="462"/>
      <c r="I102" s="462"/>
      <c r="J102" s="462"/>
      <c r="K102" s="462"/>
      <c r="L102" s="462"/>
      <c r="M102" s="462"/>
      <c r="N102" s="462"/>
      <c r="O102" s="462"/>
      <c r="P102" s="462"/>
      <c r="Q102" s="462"/>
      <c r="R102" s="462"/>
      <c r="S102" s="462"/>
      <c r="T102" s="462"/>
      <c r="U102" s="473" t="s">
        <v>22</v>
      </c>
      <c r="V102" s="474"/>
      <c r="W102" s="474"/>
      <c r="X102" s="474"/>
      <c r="Y102" s="474"/>
      <c r="Z102" s="474"/>
      <c r="AA102" s="474"/>
      <c r="AB102" s="474"/>
      <c r="AC102" s="474"/>
      <c r="AD102" s="474"/>
      <c r="AE102" s="474"/>
      <c r="AF102" s="474"/>
      <c r="AG102" s="474"/>
    </row>
    <row r="103" spans="1:33" ht="11.25" customHeight="1">
      <c r="A103" s="467" t="s">
        <v>137</v>
      </c>
      <c r="B103" s="468" t="s">
        <v>375</v>
      </c>
      <c r="C103" s="468"/>
      <c r="D103" s="469" t="s">
        <v>376</v>
      </c>
      <c r="E103" s="469"/>
      <c r="F103" s="469" t="s">
        <v>377</v>
      </c>
      <c r="G103" s="469"/>
      <c r="H103" s="469" t="s">
        <v>378</v>
      </c>
      <c r="I103" s="469"/>
      <c r="J103" s="469" t="s">
        <v>379</v>
      </c>
      <c r="K103" s="469"/>
      <c r="L103" s="470" t="s">
        <v>7</v>
      </c>
      <c r="M103" s="470"/>
      <c r="N103" s="469" t="s">
        <v>203</v>
      </c>
      <c r="O103" s="469"/>
      <c r="P103" s="469"/>
      <c r="Q103" s="469"/>
      <c r="R103" s="469"/>
      <c r="S103" s="463"/>
      <c r="T103" s="72"/>
      <c r="U103" s="476" t="s">
        <v>137</v>
      </c>
      <c r="V103" s="469" t="s">
        <v>204</v>
      </c>
      <c r="W103" s="469"/>
      <c r="X103" s="469"/>
      <c r="Y103" s="469" t="s">
        <v>380</v>
      </c>
      <c r="Z103" s="469"/>
      <c r="AA103" s="469"/>
      <c r="AB103" s="469"/>
      <c r="AC103" s="469"/>
      <c r="AD103" s="469"/>
      <c r="AE103" s="469"/>
      <c r="AF103" s="469"/>
      <c r="AG103" s="463" t="s">
        <v>460</v>
      </c>
    </row>
    <row r="104" spans="1:33" ht="39" customHeight="1">
      <c r="A104" s="471"/>
      <c r="B104" s="227" t="s">
        <v>154</v>
      </c>
      <c r="C104" s="227" t="s">
        <v>155</v>
      </c>
      <c r="D104" s="227" t="s">
        <v>154</v>
      </c>
      <c r="E104" s="227" t="s">
        <v>155</v>
      </c>
      <c r="F104" s="227" t="s">
        <v>154</v>
      </c>
      <c r="G104" s="227" t="s">
        <v>155</v>
      </c>
      <c r="H104" s="227" t="s">
        <v>154</v>
      </c>
      <c r="I104" s="227" t="s">
        <v>155</v>
      </c>
      <c r="J104" s="227" t="s">
        <v>154</v>
      </c>
      <c r="K104" s="227" t="s">
        <v>155</v>
      </c>
      <c r="L104" s="227" t="s">
        <v>154</v>
      </c>
      <c r="M104" s="227" t="s">
        <v>155</v>
      </c>
      <c r="N104" s="227" t="s">
        <v>381</v>
      </c>
      <c r="O104" s="227" t="s">
        <v>382</v>
      </c>
      <c r="P104" s="227" t="s">
        <v>383</v>
      </c>
      <c r="Q104" s="227" t="s">
        <v>384</v>
      </c>
      <c r="R104" s="227" t="s">
        <v>385</v>
      </c>
      <c r="S104" s="222" t="s">
        <v>20</v>
      </c>
      <c r="T104" s="72"/>
      <c r="U104" s="477"/>
      <c r="V104" s="227" t="s">
        <v>450</v>
      </c>
      <c r="W104" s="328" t="s">
        <v>475</v>
      </c>
      <c r="X104" s="337" t="s">
        <v>20</v>
      </c>
      <c r="Y104" s="227" t="s">
        <v>386</v>
      </c>
      <c r="Z104" s="227" t="s">
        <v>387</v>
      </c>
      <c r="AA104" s="227" t="s">
        <v>388</v>
      </c>
      <c r="AB104" s="227" t="s">
        <v>389</v>
      </c>
      <c r="AC104" s="337" t="s">
        <v>18</v>
      </c>
      <c r="AD104" s="227" t="s">
        <v>300</v>
      </c>
      <c r="AE104" s="227" t="s">
        <v>19</v>
      </c>
      <c r="AF104" s="227" t="s">
        <v>300</v>
      </c>
      <c r="AG104" s="464"/>
    </row>
    <row r="105" spans="1:33" ht="11.25" customHeight="1">
      <c r="A105" s="78" t="s">
        <v>166</v>
      </c>
      <c r="B105" s="231"/>
      <c r="C105" s="231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227"/>
      <c r="O105" s="81"/>
      <c r="P105" s="81"/>
      <c r="Q105" s="81"/>
      <c r="R105" s="81"/>
      <c r="S105" s="222"/>
      <c r="T105" s="72"/>
      <c r="U105" s="78" t="s">
        <v>166</v>
      </c>
      <c r="V105" s="79"/>
      <c r="W105" s="79"/>
      <c r="X105" s="337"/>
      <c r="Y105" s="227"/>
      <c r="Z105" s="227"/>
      <c r="AA105" s="227"/>
      <c r="AB105" s="227"/>
      <c r="AC105" s="227"/>
      <c r="AD105" s="227"/>
      <c r="AE105" s="227"/>
      <c r="AF105" s="227"/>
      <c r="AG105" s="222"/>
    </row>
    <row r="106" spans="1:33" ht="11.25" customHeight="1">
      <c r="A106" s="82" t="s">
        <v>251</v>
      </c>
      <c r="B106" s="231">
        <v>0</v>
      </c>
      <c r="C106" s="231">
        <v>0</v>
      </c>
      <c r="D106" s="231">
        <v>141</v>
      </c>
      <c r="E106" s="231">
        <v>74</v>
      </c>
      <c r="F106" s="231">
        <v>59</v>
      </c>
      <c r="G106" s="231">
        <v>24</v>
      </c>
      <c r="H106" s="231">
        <v>159</v>
      </c>
      <c r="I106" s="231">
        <v>86</v>
      </c>
      <c r="J106" s="231">
        <v>82</v>
      </c>
      <c r="K106" s="231">
        <v>42</v>
      </c>
      <c r="L106" s="230">
        <f>+B106+D106+F106+H106+J106</f>
        <v>441</v>
      </c>
      <c r="M106" s="236">
        <f>+C106+E106+G106+I106+K106</f>
        <v>226</v>
      </c>
      <c r="N106" s="231">
        <v>0</v>
      </c>
      <c r="O106" s="231">
        <v>6</v>
      </c>
      <c r="P106" s="231">
        <v>4</v>
      </c>
      <c r="Q106" s="231">
        <v>6</v>
      </c>
      <c r="R106" s="231">
        <v>4</v>
      </c>
      <c r="S106" s="222">
        <f>SUM(N106:R106)</f>
        <v>20</v>
      </c>
      <c r="T106" s="72"/>
      <c r="U106" s="82" t="s">
        <v>251</v>
      </c>
      <c r="V106" s="79">
        <v>10</v>
      </c>
      <c r="W106" s="79">
        <v>0</v>
      </c>
      <c r="X106" s="337">
        <f t="shared" ref="X106:X111" si="61">+V106+W106</f>
        <v>10</v>
      </c>
      <c r="Y106" s="227">
        <v>5</v>
      </c>
      <c r="Z106" s="227">
        <v>5</v>
      </c>
      <c r="AA106" s="227">
        <v>7</v>
      </c>
      <c r="AB106" s="227">
        <v>0</v>
      </c>
      <c r="AC106" s="227">
        <f>SUM(Y106:AB106)</f>
        <v>17</v>
      </c>
      <c r="AD106" s="227">
        <v>15</v>
      </c>
      <c r="AE106" s="227">
        <v>0</v>
      </c>
      <c r="AF106" s="227">
        <v>0</v>
      </c>
      <c r="AG106" s="222">
        <v>10</v>
      </c>
    </row>
    <row r="107" spans="1:33" ht="11.25" customHeight="1">
      <c r="A107" s="82" t="s">
        <v>252</v>
      </c>
      <c r="B107" s="231">
        <v>0</v>
      </c>
      <c r="C107" s="231">
        <v>0</v>
      </c>
      <c r="D107" s="231">
        <v>300</v>
      </c>
      <c r="E107" s="231">
        <v>150</v>
      </c>
      <c r="F107" s="231">
        <v>19</v>
      </c>
      <c r="G107" s="231">
        <v>11</v>
      </c>
      <c r="H107" s="231">
        <v>40</v>
      </c>
      <c r="I107" s="231">
        <v>26</v>
      </c>
      <c r="J107" s="231">
        <v>395</v>
      </c>
      <c r="K107" s="231">
        <v>214</v>
      </c>
      <c r="L107" s="236">
        <f t="shared" ref="L107:L142" si="62">+B107+D107+F107+H107+J107</f>
        <v>754</v>
      </c>
      <c r="M107" s="236">
        <f t="shared" ref="M107:M142" si="63">+C107+E107+G107+I107+K107</f>
        <v>401</v>
      </c>
      <c r="N107" s="231">
        <v>0</v>
      </c>
      <c r="O107" s="231">
        <v>8</v>
      </c>
      <c r="P107" s="231">
        <v>1</v>
      </c>
      <c r="Q107" s="231">
        <v>3</v>
      </c>
      <c r="R107" s="231">
        <v>14</v>
      </c>
      <c r="S107" s="234">
        <f t="shared" ref="S107:S142" si="64">SUM(N107:R107)</f>
        <v>26</v>
      </c>
      <c r="T107" s="72"/>
      <c r="U107" s="82" t="s">
        <v>252</v>
      </c>
      <c r="V107" s="79">
        <v>24</v>
      </c>
      <c r="W107" s="79">
        <v>0</v>
      </c>
      <c r="X107" s="337">
        <f t="shared" si="61"/>
        <v>24</v>
      </c>
      <c r="Y107" s="227">
        <v>21</v>
      </c>
      <c r="Z107" s="227">
        <v>2</v>
      </c>
      <c r="AA107" s="227">
        <v>15</v>
      </c>
      <c r="AB107" s="227">
        <v>0</v>
      </c>
      <c r="AC107" s="235">
        <f t="shared" ref="AC107:AC142" si="65">SUM(Y107:AB107)</f>
        <v>38</v>
      </c>
      <c r="AD107" s="227">
        <v>34</v>
      </c>
      <c r="AE107" s="227">
        <v>7</v>
      </c>
      <c r="AF107" s="227">
        <v>7</v>
      </c>
      <c r="AG107" s="222">
        <v>13</v>
      </c>
    </row>
    <row r="108" spans="1:33" ht="11.25" customHeight="1">
      <c r="A108" s="82" t="s">
        <v>253</v>
      </c>
      <c r="B108" s="231">
        <v>0</v>
      </c>
      <c r="C108" s="231">
        <v>0</v>
      </c>
      <c r="D108" s="231">
        <v>0</v>
      </c>
      <c r="E108" s="231">
        <v>0</v>
      </c>
      <c r="F108" s="231">
        <v>53</v>
      </c>
      <c r="G108" s="231">
        <v>26</v>
      </c>
      <c r="H108" s="231">
        <v>107</v>
      </c>
      <c r="I108" s="231">
        <v>58</v>
      </c>
      <c r="J108" s="231">
        <v>168</v>
      </c>
      <c r="K108" s="231">
        <v>86</v>
      </c>
      <c r="L108" s="236">
        <f t="shared" si="62"/>
        <v>328</v>
      </c>
      <c r="M108" s="236">
        <f t="shared" si="63"/>
        <v>170</v>
      </c>
      <c r="N108" s="231">
        <v>0</v>
      </c>
      <c r="O108" s="231">
        <v>0</v>
      </c>
      <c r="P108" s="231">
        <v>8</v>
      </c>
      <c r="Q108" s="231">
        <v>11</v>
      </c>
      <c r="R108" s="231">
        <v>12</v>
      </c>
      <c r="S108" s="234">
        <f t="shared" si="64"/>
        <v>31</v>
      </c>
      <c r="T108" s="72"/>
      <c r="U108" s="82" t="s">
        <v>253</v>
      </c>
      <c r="V108" s="79">
        <v>14</v>
      </c>
      <c r="W108" s="79">
        <v>0</v>
      </c>
      <c r="X108" s="337">
        <f t="shared" si="61"/>
        <v>14</v>
      </c>
      <c r="Y108" s="227">
        <v>0</v>
      </c>
      <c r="Z108" s="227">
        <v>1</v>
      </c>
      <c r="AA108" s="227">
        <v>14</v>
      </c>
      <c r="AB108" s="227">
        <v>0</v>
      </c>
      <c r="AC108" s="235">
        <f t="shared" si="65"/>
        <v>15</v>
      </c>
      <c r="AD108" s="227">
        <v>12</v>
      </c>
      <c r="AE108" s="227">
        <v>0</v>
      </c>
      <c r="AF108" s="227">
        <v>0</v>
      </c>
      <c r="AG108" s="222">
        <v>14</v>
      </c>
    </row>
    <row r="109" spans="1:33" ht="11.25" customHeight="1">
      <c r="A109" s="82" t="s">
        <v>254</v>
      </c>
      <c r="B109" s="231">
        <v>0</v>
      </c>
      <c r="C109" s="231">
        <v>0</v>
      </c>
      <c r="D109" s="231">
        <v>0</v>
      </c>
      <c r="E109" s="231">
        <v>0</v>
      </c>
      <c r="F109" s="231">
        <v>0</v>
      </c>
      <c r="G109" s="231">
        <v>0</v>
      </c>
      <c r="H109" s="231">
        <v>0</v>
      </c>
      <c r="I109" s="231">
        <v>0</v>
      </c>
      <c r="J109" s="231">
        <v>422</v>
      </c>
      <c r="K109" s="231">
        <v>222</v>
      </c>
      <c r="L109" s="236">
        <f t="shared" si="62"/>
        <v>422</v>
      </c>
      <c r="M109" s="236">
        <f t="shared" si="63"/>
        <v>222</v>
      </c>
      <c r="N109" s="231">
        <v>0</v>
      </c>
      <c r="O109" s="231">
        <v>0</v>
      </c>
      <c r="P109" s="231">
        <v>0</v>
      </c>
      <c r="Q109" s="231">
        <v>0</v>
      </c>
      <c r="R109" s="231">
        <v>18</v>
      </c>
      <c r="S109" s="234">
        <f t="shared" si="64"/>
        <v>18</v>
      </c>
      <c r="T109" s="72"/>
      <c r="U109" s="82" t="s">
        <v>254</v>
      </c>
      <c r="V109" s="79">
        <v>12</v>
      </c>
      <c r="W109" s="79">
        <v>6</v>
      </c>
      <c r="X109" s="337">
        <f t="shared" si="61"/>
        <v>18</v>
      </c>
      <c r="Y109" s="227">
        <v>6</v>
      </c>
      <c r="Z109" s="227">
        <v>8</v>
      </c>
      <c r="AA109" s="227">
        <v>5</v>
      </c>
      <c r="AB109" s="227">
        <v>0</v>
      </c>
      <c r="AC109" s="235">
        <f t="shared" si="65"/>
        <v>19</v>
      </c>
      <c r="AD109" s="227">
        <v>18</v>
      </c>
      <c r="AE109" s="227">
        <v>0</v>
      </c>
      <c r="AF109" s="227">
        <v>0</v>
      </c>
      <c r="AG109" s="222">
        <v>18</v>
      </c>
    </row>
    <row r="110" spans="1:33" ht="11.25" customHeight="1">
      <c r="A110" s="82" t="s">
        <v>255</v>
      </c>
      <c r="B110" s="231">
        <v>0</v>
      </c>
      <c r="C110" s="231">
        <v>0</v>
      </c>
      <c r="D110" s="231">
        <v>26</v>
      </c>
      <c r="E110" s="231">
        <v>14</v>
      </c>
      <c r="F110" s="231">
        <v>34</v>
      </c>
      <c r="G110" s="231">
        <v>19</v>
      </c>
      <c r="H110" s="231">
        <v>27</v>
      </c>
      <c r="I110" s="231">
        <v>15</v>
      </c>
      <c r="J110" s="231">
        <v>73</v>
      </c>
      <c r="K110" s="231">
        <v>32</v>
      </c>
      <c r="L110" s="236">
        <f t="shared" si="62"/>
        <v>160</v>
      </c>
      <c r="M110" s="236">
        <f t="shared" si="63"/>
        <v>80</v>
      </c>
      <c r="N110" s="231">
        <v>0</v>
      </c>
      <c r="O110" s="231">
        <v>1</v>
      </c>
      <c r="P110" s="231">
        <v>2</v>
      </c>
      <c r="Q110" s="231">
        <v>1</v>
      </c>
      <c r="R110" s="231">
        <v>3</v>
      </c>
      <c r="S110" s="234">
        <f t="shared" si="64"/>
        <v>7</v>
      </c>
      <c r="T110" s="72"/>
      <c r="U110" s="82" t="s">
        <v>255</v>
      </c>
      <c r="V110" s="79">
        <v>5</v>
      </c>
      <c r="W110" s="79">
        <v>0</v>
      </c>
      <c r="X110" s="337">
        <f t="shared" si="61"/>
        <v>5</v>
      </c>
      <c r="Y110" s="227">
        <v>0</v>
      </c>
      <c r="Z110" s="227">
        <v>3</v>
      </c>
      <c r="AA110" s="227">
        <v>5</v>
      </c>
      <c r="AB110" s="227">
        <v>0</v>
      </c>
      <c r="AC110" s="235">
        <f t="shared" si="65"/>
        <v>8</v>
      </c>
      <c r="AD110" s="227">
        <v>7</v>
      </c>
      <c r="AE110" s="227">
        <v>0</v>
      </c>
      <c r="AF110" s="227">
        <v>0</v>
      </c>
      <c r="AG110" s="222">
        <v>5</v>
      </c>
    </row>
    <row r="111" spans="1:33" ht="11.25" customHeight="1">
      <c r="A111" s="82" t="s">
        <v>44</v>
      </c>
      <c r="B111" s="231">
        <v>0</v>
      </c>
      <c r="C111" s="231">
        <v>0</v>
      </c>
      <c r="D111" s="231">
        <v>0</v>
      </c>
      <c r="E111" s="231">
        <v>0</v>
      </c>
      <c r="F111" s="231">
        <v>17</v>
      </c>
      <c r="G111" s="231">
        <v>9</v>
      </c>
      <c r="H111" s="231">
        <v>12</v>
      </c>
      <c r="I111" s="231">
        <v>5</v>
      </c>
      <c r="J111" s="231">
        <v>18</v>
      </c>
      <c r="K111" s="231">
        <v>9</v>
      </c>
      <c r="L111" s="236">
        <f t="shared" si="62"/>
        <v>47</v>
      </c>
      <c r="M111" s="236">
        <f t="shared" si="63"/>
        <v>23</v>
      </c>
      <c r="N111" s="231">
        <v>0</v>
      </c>
      <c r="O111" s="231">
        <v>0</v>
      </c>
      <c r="P111" s="231">
        <v>2</v>
      </c>
      <c r="Q111" s="231">
        <v>2</v>
      </c>
      <c r="R111" s="231">
        <v>2</v>
      </c>
      <c r="S111" s="234">
        <f t="shared" si="64"/>
        <v>6</v>
      </c>
      <c r="T111" s="72"/>
      <c r="U111" s="82" t="s">
        <v>44</v>
      </c>
      <c r="V111" s="79">
        <v>1</v>
      </c>
      <c r="W111" s="79">
        <v>1</v>
      </c>
      <c r="X111" s="337">
        <f t="shared" si="61"/>
        <v>2</v>
      </c>
      <c r="Y111" s="227">
        <v>0</v>
      </c>
      <c r="Z111" s="227">
        <v>0</v>
      </c>
      <c r="AA111" s="227">
        <v>1</v>
      </c>
      <c r="AB111" s="227">
        <v>0</v>
      </c>
      <c r="AC111" s="235">
        <f t="shared" si="65"/>
        <v>1</v>
      </c>
      <c r="AD111" s="227">
        <v>1</v>
      </c>
      <c r="AE111" s="227">
        <v>0</v>
      </c>
      <c r="AF111" s="227">
        <v>0</v>
      </c>
      <c r="AG111" s="222">
        <v>2</v>
      </c>
    </row>
    <row r="112" spans="1:33" ht="11.25" customHeight="1">
      <c r="A112" s="78" t="s">
        <v>167</v>
      </c>
      <c r="B112" s="81"/>
      <c r="C112" s="81"/>
      <c r="D112" s="230"/>
      <c r="E112" s="230"/>
      <c r="F112" s="230"/>
      <c r="G112" s="230"/>
      <c r="H112" s="230"/>
      <c r="I112" s="230"/>
      <c r="J112" s="230"/>
      <c r="K112" s="230"/>
      <c r="L112" s="236"/>
      <c r="M112" s="236"/>
      <c r="N112" s="227"/>
      <c r="O112" s="227"/>
      <c r="P112" s="227"/>
      <c r="Q112" s="227"/>
      <c r="R112" s="227"/>
      <c r="S112" s="234"/>
      <c r="T112" s="72"/>
      <c r="U112" s="78" t="s">
        <v>167</v>
      </c>
      <c r="V112" s="79"/>
      <c r="W112" s="79"/>
      <c r="X112" s="337"/>
      <c r="Y112" s="227"/>
      <c r="Z112" s="227"/>
      <c r="AA112" s="227"/>
      <c r="AB112" s="227"/>
      <c r="AC112" s="235">
        <f t="shared" si="65"/>
        <v>0</v>
      </c>
      <c r="AD112" s="227"/>
      <c r="AE112" s="227"/>
      <c r="AF112" s="227"/>
      <c r="AG112" s="222"/>
    </row>
    <row r="113" spans="1:33" ht="11.25" customHeight="1">
      <c r="A113" s="82" t="s">
        <v>256</v>
      </c>
      <c r="B113" s="231">
        <v>0</v>
      </c>
      <c r="C113" s="231">
        <v>0</v>
      </c>
      <c r="D113" s="231">
        <v>21</v>
      </c>
      <c r="E113" s="231">
        <v>10</v>
      </c>
      <c r="F113" s="231">
        <v>0</v>
      </c>
      <c r="G113" s="231">
        <v>0</v>
      </c>
      <c r="H113" s="231">
        <v>5</v>
      </c>
      <c r="I113" s="231">
        <v>3</v>
      </c>
      <c r="J113" s="231">
        <v>35</v>
      </c>
      <c r="K113" s="231">
        <v>16</v>
      </c>
      <c r="L113" s="236">
        <f t="shared" si="62"/>
        <v>61</v>
      </c>
      <c r="M113" s="236">
        <f t="shared" si="63"/>
        <v>29</v>
      </c>
      <c r="N113" s="231">
        <v>0</v>
      </c>
      <c r="O113" s="231">
        <v>1</v>
      </c>
      <c r="P113" s="231">
        <v>0</v>
      </c>
      <c r="Q113" s="231">
        <v>1</v>
      </c>
      <c r="R113" s="231">
        <v>2</v>
      </c>
      <c r="S113" s="234">
        <f t="shared" si="64"/>
        <v>4</v>
      </c>
      <c r="T113" s="72"/>
      <c r="U113" s="82" t="s">
        <v>256</v>
      </c>
      <c r="V113" s="79">
        <v>2</v>
      </c>
      <c r="W113" s="79">
        <v>1</v>
      </c>
      <c r="X113" s="337">
        <f t="shared" ref="X113:X120" si="66">+V113+W113</f>
        <v>3</v>
      </c>
      <c r="Y113" s="227">
        <v>0</v>
      </c>
      <c r="Z113" s="227">
        <v>0</v>
      </c>
      <c r="AA113" s="227">
        <v>3</v>
      </c>
      <c r="AB113" s="227">
        <v>0</v>
      </c>
      <c r="AC113" s="235">
        <f t="shared" si="65"/>
        <v>3</v>
      </c>
      <c r="AD113" s="227">
        <v>3</v>
      </c>
      <c r="AE113" s="227">
        <v>0</v>
      </c>
      <c r="AF113" s="227">
        <v>0</v>
      </c>
      <c r="AG113" s="222">
        <v>3</v>
      </c>
    </row>
    <row r="114" spans="1:33" ht="11.25" customHeight="1">
      <c r="A114" s="82" t="s">
        <v>45</v>
      </c>
      <c r="B114" s="231">
        <v>0</v>
      </c>
      <c r="C114" s="231">
        <v>0</v>
      </c>
      <c r="D114" s="231">
        <v>17</v>
      </c>
      <c r="E114" s="231">
        <v>9</v>
      </c>
      <c r="F114" s="231">
        <v>0</v>
      </c>
      <c r="G114" s="231">
        <v>0</v>
      </c>
      <c r="H114" s="231">
        <v>18</v>
      </c>
      <c r="I114" s="231">
        <v>13</v>
      </c>
      <c r="J114" s="231">
        <v>114</v>
      </c>
      <c r="K114" s="231">
        <v>55</v>
      </c>
      <c r="L114" s="236">
        <f t="shared" si="62"/>
        <v>149</v>
      </c>
      <c r="M114" s="236">
        <f t="shared" si="63"/>
        <v>77</v>
      </c>
      <c r="N114" s="231">
        <v>0</v>
      </c>
      <c r="O114" s="231">
        <v>1</v>
      </c>
      <c r="P114" s="231">
        <v>0</v>
      </c>
      <c r="Q114" s="231">
        <v>1</v>
      </c>
      <c r="R114" s="231">
        <v>4</v>
      </c>
      <c r="S114" s="234">
        <f t="shared" si="64"/>
        <v>6</v>
      </c>
      <c r="T114" s="72"/>
      <c r="U114" s="82" t="s">
        <v>45</v>
      </c>
      <c r="V114" s="79">
        <v>2</v>
      </c>
      <c r="W114" s="79">
        <v>4</v>
      </c>
      <c r="X114" s="337">
        <f t="shared" si="66"/>
        <v>6</v>
      </c>
      <c r="Y114" s="227">
        <v>0</v>
      </c>
      <c r="Z114" s="227">
        <v>2</v>
      </c>
      <c r="AA114" s="227">
        <v>4</v>
      </c>
      <c r="AB114" s="227">
        <v>0</v>
      </c>
      <c r="AC114" s="235">
        <f t="shared" si="65"/>
        <v>6</v>
      </c>
      <c r="AD114" s="227">
        <v>6</v>
      </c>
      <c r="AE114" s="227">
        <v>0</v>
      </c>
      <c r="AF114" s="227">
        <v>0</v>
      </c>
      <c r="AG114" s="222">
        <v>4</v>
      </c>
    </row>
    <row r="115" spans="1:33" ht="11.25" customHeight="1">
      <c r="A115" s="78" t="s">
        <v>168</v>
      </c>
      <c r="B115" s="231"/>
      <c r="C115" s="231"/>
      <c r="D115" s="231"/>
      <c r="E115" s="231"/>
      <c r="F115" s="231"/>
      <c r="G115" s="231"/>
      <c r="H115" s="231"/>
      <c r="I115" s="231"/>
      <c r="J115" s="231"/>
      <c r="K115" s="231"/>
      <c r="L115" s="236"/>
      <c r="M115" s="236"/>
      <c r="N115" s="227"/>
      <c r="O115" s="227"/>
      <c r="P115" s="227"/>
      <c r="Q115" s="227"/>
      <c r="R115" s="227"/>
      <c r="S115" s="234">
        <f t="shared" si="64"/>
        <v>0</v>
      </c>
      <c r="T115" s="72"/>
      <c r="U115" s="78" t="s">
        <v>168</v>
      </c>
      <c r="V115" s="79"/>
      <c r="W115" s="79"/>
      <c r="X115" s="337">
        <f t="shared" si="66"/>
        <v>0</v>
      </c>
      <c r="Y115" s="227"/>
      <c r="Z115" s="227"/>
      <c r="AA115" s="227"/>
      <c r="AB115" s="227"/>
      <c r="AC115" s="235"/>
      <c r="AD115" s="227"/>
      <c r="AE115" s="227"/>
      <c r="AF115" s="227"/>
      <c r="AG115" s="222"/>
    </row>
    <row r="116" spans="1:33" ht="11.25" customHeight="1">
      <c r="A116" s="82" t="s">
        <v>257</v>
      </c>
      <c r="B116" s="231">
        <v>0</v>
      </c>
      <c r="C116" s="231">
        <v>0</v>
      </c>
      <c r="D116" s="231">
        <v>141</v>
      </c>
      <c r="E116" s="231">
        <v>65</v>
      </c>
      <c r="F116" s="231">
        <v>108</v>
      </c>
      <c r="G116" s="231">
        <v>53</v>
      </c>
      <c r="H116" s="231">
        <v>159</v>
      </c>
      <c r="I116" s="231">
        <v>91</v>
      </c>
      <c r="J116" s="231">
        <v>182</v>
      </c>
      <c r="K116" s="231">
        <v>89</v>
      </c>
      <c r="L116" s="236">
        <f t="shared" si="62"/>
        <v>590</v>
      </c>
      <c r="M116" s="236">
        <f t="shared" si="63"/>
        <v>298</v>
      </c>
      <c r="N116" s="231">
        <v>0</v>
      </c>
      <c r="O116" s="231">
        <v>5</v>
      </c>
      <c r="P116" s="231">
        <v>7</v>
      </c>
      <c r="Q116" s="231">
        <v>9</v>
      </c>
      <c r="R116" s="231">
        <v>10</v>
      </c>
      <c r="S116" s="234">
        <f t="shared" si="64"/>
        <v>31</v>
      </c>
      <c r="T116" s="72"/>
      <c r="U116" s="82" t="s">
        <v>257</v>
      </c>
      <c r="V116" s="79">
        <v>16</v>
      </c>
      <c r="W116" s="79">
        <v>5</v>
      </c>
      <c r="X116" s="337">
        <f t="shared" si="66"/>
        <v>21</v>
      </c>
      <c r="Y116" s="227">
        <v>0</v>
      </c>
      <c r="Z116" s="227">
        <v>5</v>
      </c>
      <c r="AA116" s="227">
        <v>15</v>
      </c>
      <c r="AB116" s="227">
        <v>2</v>
      </c>
      <c r="AC116" s="235">
        <f t="shared" si="65"/>
        <v>22</v>
      </c>
      <c r="AD116" s="227">
        <v>19</v>
      </c>
      <c r="AE116" s="227">
        <v>0</v>
      </c>
      <c r="AF116" s="227">
        <v>0</v>
      </c>
      <c r="AG116" s="222">
        <v>17</v>
      </c>
    </row>
    <row r="117" spans="1:33" ht="11.25" customHeight="1">
      <c r="A117" s="82" t="s">
        <v>46</v>
      </c>
      <c r="B117" s="231">
        <v>0</v>
      </c>
      <c r="C117" s="231">
        <v>0</v>
      </c>
      <c r="D117" s="231">
        <v>165</v>
      </c>
      <c r="E117" s="231">
        <v>76</v>
      </c>
      <c r="F117" s="231">
        <v>87</v>
      </c>
      <c r="G117" s="231">
        <v>42</v>
      </c>
      <c r="H117" s="231">
        <v>242</v>
      </c>
      <c r="I117" s="231">
        <v>131</v>
      </c>
      <c r="J117" s="231">
        <v>179</v>
      </c>
      <c r="K117" s="231">
        <v>83</v>
      </c>
      <c r="L117" s="236">
        <f t="shared" si="62"/>
        <v>673</v>
      </c>
      <c r="M117" s="236">
        <f t="shared" si="63"/>
        <v>332</v>
      </c>
      <c r="N117" s="231">
        <v>0</v>
      </c>
      <c r="O117" s="231">
        <v>7</v>
      </c>
      <c r="P117" s="231">
        <v>3</v>
      </c>
      <c r="Q117" s="231">
        <v>11</v>
      </c>
      <c r="R117" s="231">
        <v>10</v>
      </c>
      <c r="S117" s="234">
        <f t="shared" si="64"/>
        <v>31</v>
      </c>
      <c r="T117" s="72"/>
      <c r="U117" s="82" t="s">
        <v>46</v>
      </c>
      <c r="V117" s="79">
        <v>13</v>
      </c>
      <c r="W117" s="79">
        <v>11</v>
      </c>
      <c r="X117" s="337">
        <f t="shared" si="66"/>
        <v>24</v>
      </c>
      <c r="Y117" s="227">
        <v>0</v>
      </c>
      <c r="Z117" s="227">
        <v>13</v>
      </c>
      <c r="AA117" s="227">
        <v>10</v>
      </c>
      <c r="AB117" s="227">
        <v>0</v>
      </c>
      <c r="AC117" s="235">
        <f t="shared" si="65"/>
        <v>23</v>
      </c>
      <c r="AD117" s="227">
        <v>16</v>
      </c>
      <c r="AE117" s="227">
        <v>0</v>
      </c>
      <c r="AF117" s="227">
        <v>0</v>
      </c>
      <c r="AG117" s="222">
        <v>23</v>
      </c>
    </row>
    <row r="118" spans="1:33" ht="11.25" customHeight="1">
      <c r="A118" s="82" t="s">
        <v>258</v>
      </c>
      <c r="B118" s="231">
        <v>0</v>
      </c>
      <c r="C118" s="231">
        <v>0</v>
      </c>
      <c r="D118" s="231">
        <v>4</v>
      </c>
      <c r="E118" s="231">
        <v>1</v>
      </c>
      <c r="F118" s="231">
        <v>24</v>
      </c>
      <c r="G118" s="231">
        <v>12</v>
      </c>
      <c r="H118" s="231">
        <v>234</v>
      </c>
      <c r="I118" s="231">
        <v>114</v>
      </c>
      <c r="J118" s="231">
        <v>169</v>
      </c>
      <c r="K118" s="231">
        <v>97</v>
      </c>
      <c r="L118" s="236">
        <f t="shared" si="62"/>
        <v>431</v>
      </c>
      <c r="M118" s="236">
        <f t="shared" si="63"/>
        <v>224</v>
      </c>
      <c r="N118" s="231">
        <v>0</v>
      </c>
      <c r="O118" s="231">
        <v>1</v>
      </c>
      <c r="P118" s="231">
        <v>2</v>
      </c>
      <c r="Q118" s="231">
        <v>8</v>
      </c>
      <c r="R118" s="231">
        <v>4</v>
      </c>
      <c r="S118" s="234">
        <f t="shared" si="64"/>
        <v>15</v>
      </c>
      <c r="T118" s="72"/>
      <c r="U118" s="82" t="s">
        <v>258</v>
      </c>
      <c r="V118" s="79">
        <v>7</v>
      </c>
      <c r="W118" s="79">
        <v>5</v>
      </c>
      <c r="X118" s="337">
        <f t="shared" si="66"/>
        <v>12</v>
      </c>
      <c r="Y118" s="227">
        <v>0</v>
      </c>
      <c r="Z118" s="227">
        <v>2</v>
      </c>
      <c r="AA118" s="227">
        <v>10</v>
      </c>
      <c r="AB118" s="227">
        <v>0</v>
      </c>
      <c r="AC118" s="235">
        <f t="shared" si="65"/>
        <v>12</v>
      </c>
      <c r="AD118" s="227">
        <v>10</v>
      </c>
      <c r="AE118" s="227">
        <v>1</v>
      </c>
      <c r="AF118" s="227">
        <v>1</v>
      </c>
      <c r="AG118" s="222">
        <v>8</v>
      </c>
    </row>
    <row r="119" spans="1:33" ht="11.25" customHeight="1">
      <c r="A119" s="82" t="s">
        <v>259</v>
      </c>
      <c r="B119" s="231">
        <v>0</v>
      </c>
      <c r="C119" s="231">
        <v>0</v>
      </c>
      <c r="D119" s="231">
        <v>51</v>
      </c>
      <c r="E119" s="231">
        <v>26</v>
      </c>
      <c r="F119" s="231">
        <v>70</v>
      </c>
      <c r="G119" s="231">
        <v>37</v>
      </c>
      <c r="H119" s="231">
        <v>179</v>
      </c>
      <c r="I119" s="231">
        <v>90</v>
      </c>
      <c r="J119" s="231">
        <v>205</v>
      </c>
      <c r="K119" s="231">
        <v>112</v>
      </c>
      <c r="L119" s="236">
        <f t="shared" si="62"/>
        <v>505</v>
      </c>
      <c r="M119" s="236">
        <f t="shared" si="63"/>
        <v>265</v>
      </c>
      <c r="N119" s="231">
        <v>0</v>
      </c>
      <c r="O119" s="231">
        <v>3</v>
      </c>
      <c r="P119" s="231">
        <v>8</v>
      </c>
      <c r="Q119" s="231">
        <v>12</v>
      </c>
      <c r="R119" s="231">
        <v>11</v>
      </c>
      <c r="S119" s="234">
        <f t="shared" si="64"/>
        <v>34</v>
      </c>
      <c r="T119" s="72"/>
      <c r="U119" s="82" t="s">
        <v>259</v>
      </c>
      <c r="V119" s="79">
        <v>13</v>
      </c>
      <c r="W119" s="79">
        <v>12</v>
      </c>
      <c r="X119" s="337">
        <f t="shared" si="66"/>
        <v>25</v>
      </c>
      <c r="Y119" s="227">
        <v>0</v>
      </c>
      <c r="Z119" s="227">
        <v>10</v>
      </c>
      <c r="AA119" s="227">
        <v>11</v>
      </c>
      <c r="AB119" s="227">
        <v>0</v>
      </c>
      <c r="AC119" s="235">
        <f t="shared" si="65"/>
        <v>21</v>
      </c>
      <c r="AD119" s="227">
        <v>17</v>
      </c>
      <c r="AE119" s="227">
        <v>0</v>
      </c>
      <c r="AF119" s="227">
        <v>0</v>
      </c>
      <c r="AG119" s="222">
        <v>17</v>
      </c>
    </row>
    <row r="120" spans="1:33" ht="11.25" customHeight="1">
      <c r="A120" s="82" t="s">
        <v>260</v>
      </c>
      <c r="B120" s="231">
        <v>0</v>
      </c>
      <c r="C120" s="231">
        <v>0</v>
      </c>
      <c r="D120" s="231">
        <v>0</v>
      </c>
      <c r="E120" s="231">
        <v>0</v>
      </c>
      <c r="F120" s="231">
        <v>387</v>
      </c>
      <c r="G120" s="231">
        <v>194</v>
      </c>
      <c r="H120" s="231">
        <v>703</v>
      </c>
      <c r="I120" s="231">
        <v>353</v>
      </c>
      <c r="J120" s="231">
        <v>708</v>
      </c>
      <c r="K120" s="231">
        <v>359</v>
      </c>
      <c r="L120" s="236">
        <f t="shared" si="62"/>
        <v>1798</v>
      </c>
      <c r="M120" s="236">
        <f t="shared" si="63"/>
        <v>906</v>
      </c>
      <c r="N120" s="231">
        <v>1</v>
      </c>
      <c r="O120" s="231">
        <v>0</v>
      </c>
      <c r="P120" s="231">
        <v>20</v>
      </c>
      <c r="Q120" s="231">
        <v>28</v>
      </c>
      <c r="R120" s="231">
        <v>26</v>
      </c>
      <c r="S120" s="234">
        <f t="shared" si="64"/>
        <v>75</v>
      </c>
      <c r="T120" s="72"/>
      <c r="U120" s="82" t="s">
        <v>260</v>
      </c>
      <c r="V120" s="79">
        <v>37</v>
      </c>
      <c r="W120" s="79">
        <v>6</v>
      </c>
      <c r="X120" s="337">
        <f t="shared" si="66"/>
        <v>43</v>
      </c>
      <c r="Y120" s="227">
        <v>0</v>
      </c>
      <c r="Z120" s="227">
        <v>6</v>
      </c>
      <c r="AA120" s="227">
        <v>35</v>
      </c>
      <c r="AB120" s="227">
        <v>5</v>
      </c>
      <c r="AC120" s="235">
        <f t="shared" si="65"/>
        <v>46</v>
      </c>
      <c r="AD120" s="227">
        <v>45</v>
      </c>
      <c r="AE120" s="227">
        <v>0</v>
      </c>
      <c r="AF120" s="227">
        <v>0</v>
      </c>
      <c r="AG120" s="222">
        <v>27</v>
      </c>
    </row>
    <row r="121" spans="1:33" ht="11.25" customHeight="1">
      <c r="A121" s="78" t="s">
        <v>169</v>
      </c>
      <c r="B121" s="81"/>
      <c r="C121" s="81"/>
      <c r="D121" s="230"/>
      <c r="E121" s="230"/>
      <c r="F121" s="230"/>
      <c r="G121" s="230"/>
      <c r="H121" s="230"/>
      <c r="I121" s="230"/>
      <c r="J121" s="230"/>
      <c r="K121" s="230"/>
      <c r="L121" s="236"/>
      <c r="M121" s="236"/>
      <c r="N121" s="227"/>
      <c r="O121" s="227"/>
      <c r="P121" s="227"/>
      <c r="Q121" s="227"/>
      <c r="R121" s="227"/>
      <c r="S121" s="234"/>
      <c r="T121" s="72"/>
      <c r="U121" s="78" t="s">
        <v>169</v>
      </c>
      <c r="V121" s="79"/>
      <c r="W121" s="79"/>
      <c r="X121" s="337"/>
      <c r="Y121" s="227"/>
      <c r="Z121" s="227"/>
      <c r="AA121" s="227"/>
      <c r="AB121" s="227"/>
      <c r="AC121" s="235"/>
      <c r="AD121" s="227"/>
      <c r="AE121" s="227"/>
      <c r="AF121" s="227"/>
      <c r="AG121" s="222"/>
    </row>
    <row r="122" spans="1:33" ht="11.25" customHeight="1">
      <c r="A122" s="82" t="s">
        <v>261</v>
      </c>
      <c r="B122" s="231">
        <v>0</v>
      </c>
      <c r="C122" s="231">
        <v>0</v>
      </c>
      <c r="D122" s="231">
        <v>0</v>
      </c>
      <c r="E122" s="231">
        <v>0</v>
      </c>
      <c r="F122" s="231">
        <v>3</v>
      </c>
      <c r="G122" s="231">
        <v>1</v>
      </c>
      <c r="H122" s="231">
        <v>36</v>
      </c>
      <c r="I122" s="231">
        <v>14</v>
      </c>
      <c r="J122" s="231">
        <v>226</v>
      </c>
      <c r="K122" s="231">
        <v>113</v>
      </c>
      <c r="L122" s="236">
        <f t="shared" si="62"/>
        <v>265</v>
      </c>
      <c r="M122" s="236">
        <f t="shared" si="63"/>
        <v>128</v>
      </c>
      <c r="N122" s="231">
        <v>0</v>
      </c>
      <c r="O122" s="231">
        <v>0</v>
      </c>
      <c r="P122" s="231">
        <v>1</v>
      </c>
      <c r="Q122" s="231">
        <v>2</v>
      </c>
      <c r="R122" s="231">
        <v>7</v>
      </c>
      <c r="S122" s="234">
        <f t="shared" si="64"/>
        <v>10</v>
      </c>
      <c r="T122" s="72"/>
      <c r="U122" s="82" t="s">
        <v>261</v>
      </c>
      <c r="V122" s="79">
        <v>5</v>
      </c>
      <c r="W122" s="79">
        <v>2</v>
      </c>
      <c r="X122" s="337">
        <f t="shared" ref="X122:X128" si="67">+V122+W122</f>
        <v>7</v>
      </c>
      <c r="Y122" s="227">
        <v>1</v>
      </c>
      <c r="Z122" s="227">
        <v>0</v>
      </c>
      <c r="AA122" s="227">
        <v>6</v>
      </c>
      <c r="AB122" s="227">
        <v>0</v>
      </c>
      <c r="AC122" s="235">
        <f t="shared" si="65"/>
        <v>7</v>
      </c>
      <c r="AD122" s="227">
        <v>7</v>
      </c>
      <c r="AE122" s="227">
        <v>4</v>
      </c>
      <c r="AF122" s="227">
        <v>4</v>
      </c>
      <c r="AG122" s="222">
        <v>7</v>
      </c>
    </row>
    <row r="123" spans="1:33" ht="11.25" customHeight="1">
      <c r="A123" s="82" t="s">
        <v>262</v>
      </c>
      <c r="B123" s="231">
        <v>0</v>
      </c>
      <c r="C123" s="231">
        <v>0</v>
      </c>
      <c r="D123" s="231">
        <v>0</v>
      </c>
      <c r="E123" s="231">
        <v>0</v>
      </c>
      <c r="F123" s="231">
        <v>44</v>
      </c>
      <c r="G123" s="231">
        <v>27</v>
      </c>
      <c r="H123" s="231">
        <v>0</v>
      </c>
      <c r="I123" s="231">
        <v>0</v>
      </c>
      <c r="J123" s="231">
        <v>251</v>
      </c>
      <c r="K123" s="231">
        <v>137</v>
      </c>
      <c r="L123" s="236">
        <f t="shared" si="62"/>
        <v>295</v>
      </c>
      <c r="M123" s="236">
        <f t="shared" si="63"/>
        <v>164</v>
      </c>
      <c r="N123" s="231">
        <v>0</v>
      </c>
      <c r="O123" s="231">
        <v>0</v>
      </c>
      <c r="P123" s="231">
        <v>2</v>
      </c>
      <c r="Q123" s="231">
        <v>0</v>
      </c>
      <c r="R123" s="231">
        <v>8</v>
      </c>
      <c r="S123" s="234">
        <f t="shared" si="64"/>
        <v>10</v>
      </c>
      <c r="T123" s="72"/>
      <c r="U123" s="82" t="s">
        <v>262</v>
      </c>
      <c r="V123" s="79">
        <v>3</v>
      </c>
      <c r="W123" s="79">
        <v>6</v>
      </c>
      <c r="X123" s="337">
        <f t="shared" si="67"/>
        <v>9</v>
      </c>
      <c r="Y123" s="227">
        <v>1</v>
      </c>
      <c r="Z123" s="227">
        <v>2</v>
      </c>
      <c r="AA123" s="227">
        <v>8</v>
      </c>
      <c r="AB123" s="227">
        <v>0</v>
      </c>
      <c r="AC123" s="235">
        <f t="shared" si="65"/>
        <v>11</v>
      </c>
      <c r="AD123" s="227">
        <v>11</v>
      </c>
      <c r="AE123" s="227">
        <v>0</v>
      </c>
      <c r="AF123" s="227">
        <v>0</v>
      </c>
      <c r="AG123" s="222">
        <v>9</v>
      </c>
    </row>
    <row r="124" spans="1:33" ht="11.25" customHeight="1">
      <c r="A124" s="82" t="s">
        <v>263</v>
      </c>
      <c r="B124" s="231">
        <v>0</v>
      </c>
      <c r="C124" s="231">
        <v>0</v>
      </c>
      <c r="D124" s="231">
        <v>1</v>
      </c>
      <c r="E124" s="231">
        <v>0</v>
      </c>
      <c r="F124" s="231">
        <v>0</v>
      </c>
      <c r="G124" s="231">
        <v>0</v>
      </c>
      <c r="H124" s="231">
        <v>77</v>
      </c>
      <c r="I124" s="231">
        <v>47</v>
      </c>
      <c r="J124" s="231">
        <v>321</v>
      </c>
      <c r="K124" s="231">
        <v>165</v>
      </c>
      <c r="L124" s="236">
        <f t="shared" si="62"/>
        <v>399</v>
      </c>
      <c r="M124" s="236">
        <f t="shared" si="63"/>
        <v>212</v>
      </c>
      <c r="N124" s="231">
        <v>0</v>
      </c>
      <c r="O124" s="231">
        <v>1</v>
      </c>
      <c r="P124" s="231">
        <v>0</v>
      </c>
      <c r="Q124" s="231">
        <v>2</v>
      </c>
      <c r="R124" s="231">
        <v>10</v>
      </c>
      <c r="S124" s="234">
        <f t="shared" si="64"/>
        <v>13</v>
      </c>
      <c r="T124" s="72"/>
      <c r="U124" s="82" t="s">
        <v>263</v>
      </c>
      <c r="V124" s="79">
        <v>7</v>
      </c>
      <c r="W124" s="79">
        <v>1</v>
      </c>
      <c r="X124" s="337">
        <f t="shared" si="67"/>
        <v>8</v>
      </c>
      <c r="Y124" s="227">
        <v>12</v>
      </c>
      <c r="Z124" s="227">
        <v>0</v>
      </c>
      <c r="AA124" s="227">
        <v>1</v>
      </c>
      <c r="AB124" s="227">
        <v>1</v>
      </c>
      <c r="AC124" s="235">
        <f t="shared" si="65"/>
        <v>14</v>
      </c>
      <c r="AD124" s="227">
        <v>13</v>
      </c>
      <c r="AE124" s="227">
        <v>0</v>
      </c>
      <c r="AF124" s="227">
        <v>0</v>
      </c>
      <c r="AG124" s="222">
        <v>7</v>
      </c>
    </row>
    <row r="125" spans="1:33" ht="11.25" customHeight="1">
      <c r="A125" s="82" t="s">
        <v>47</v>
      </c>
      <c r="B125" s="231">
        <v>0</v>
      </c>
      <c r="C125" s="231">
        <v>0</v>
      </c>
      <c r="D125" s="231">
        <v>0</v>
      </c>
      <c r="E125" s="231">
        <v>0</v>
      </c>
      <c r="F125" s="231">
        <v>13</v>
      </c>
      <c r="G125" s="231">
        <v>4</v>
      </c>
      <c r="H125" s="231">
        <v>85</v>
      </c>
      <c r="I125" s="231">
        <v>50</v>
      </c>
      <c r="J125" s="231">
        <v>67</v>
      </c>
      <c r="K125" s="231">
        <v>39</v>
      </c>
      <c r="L125" s="236">
        <f t="shared" si="62"/>
        <v>165</v>
      </c>
      <c r="M125" s="236">
        <f t="shared" si="63"/>
        <v>93</v>
      </c>
      <c r="N125" s="231">
        <v>0</v>
      </c>
      <c r="O125" s="231">
        <v>0</v>
      </c>
      <c r="P125" s="231">
        <v>1</v>
      </c>
      <c r="Q125" s="231">
        <v>4</v>
      </c>
      <c r="R125" s="231">
        <v>3</v>
      </c>
      <c r="S125" s="234">
        <f t="shared" si="64"/>
        <v>8</v>
      </c>
      <c r="T125" s="72"/>
      <c r="U125" s="82" t="s">
        <v>47</v>
      </c>
      <c r="V125" s="79">
        <v>5</v>
      </c>
      <c r="W125" s="79">
        <v>0</v>
      </c>
      <c r="X125" s="337">
        <f t="shared" si="67"/>
        <v>5</v>
      </c>
      <c r="Y125" s="227">
        <v>6</v>
      </c>
      <c r="Z125" s="227">
        <v>0</v>
      </c>
      <c r="AA125" s="227">
        <v>0</v>
      </c>
      <c r="AB125" s="227">
        <v>0</v>
      </c>
      <c r="AC125" s="235">
        <f t="shared" si="65"/>
        <v>6</v>
      </c>
      <c r="AD125" s="227">
        <v>6</v>
      </c>
      <c r="AE125" s="227">
        <v>0</v>
      </c>
      <c r="AF125" s="227">
        <v>0</v>
      </c>
      <c r="AG125" s="222">
        <v>5</v>
      </c>
    </row>
    <row r="126" spans="1:33" ht="11.25" customHeight="1">
      <c r="A126" s="82" t="s">
        <v>48</v>
      </c>
      <c r="B126" s="231">
        <v>2</v>
      </c>
      <c r="C126" s="231">
        <v>2</v>
      </c>
      <c r="D126" s="231">
        <v>42</v>
      </c>
      <c r="E126" s="231">
        <v>17</v>
      </c>
      <c r="F126" s="231">
        <v>15</v>
      </c>
      <c r="G126" s="231">
        <v>7</v>
      </c>
      <c r="H126" s="231">
        <v>43</v>
      </c>
      <c r="I126" s="231">
        <v>17</v>
      </c>
      <c r="J126" s="231">
        <v>88</v>
      </c>
      <c r="K126" s="231">
        <v>51</v>
      </c>
      <c r="L126" s="236">
        <f t="shared" si="62"/>
        <v>190</v>
      </c>
      <c r="M126" s="236">
        <f t="shared" si="63"/>
        <v>94</v>
      </c>
      <c r="N126" s="231">
        <v>1</v>
      </c>
      <c r="O126" s="231">
        <v>2</v>
      </c>
      <c r="P126" s="231">
        <v>2</v>
      </c>
      <c r="Q126" s="231">
        <v>3</v>
      </c>
      <c r="R126" s="231">
        <v>5</v>
      </c>
      <c r="S126" s="234">
        <f t="shared" si="64"/>
        <v>13</v>
      </c>
      <c r="T126" s="72"/>
      <c r="U126" s="82" t="s">
        <v>48</v>
      </c>
      <c r="V126" s="79">
        <v>2</v>
      </c>
      <c r="W126" s="79">
        <v>5</v>
      </c>
      <c r="X126" s="337">
        <f t="shared" si="67"/>
        <v>7</v>
      </c>
      <c r="Y126" s="227">
        <v>1</v>
      </c>
      <c r="Z126" s="227">
        <v>3</v>
      </c>
      <c r="AA126" s="227">
        <v>3</v>
      </c>
      <c r="AB126" s="227">
        <v>0</v>
      </c>
      <c r="AC126" s="235">
        <f t="shared" si="65"/>
        <v>7</v>
      </c>
      <c r="AD126" s="227">
        <v>5</v>
      </c>
      <c r="AE126" s="227">
        <v>0</v>
      </c>
      <c r="AF126" s="227">
        <v>0</v>
      </c>
      <c r="AG126" s="222">
        <v>6</v>
      </c>
    </row>
    <row r="127" spans="1:33" ht="11.25" customHeight="1">
      <c r="A127" s="82" t="s">
        <v>264</v>
      </c>
      <c r="B127" s="231">
        <v>0</v>
      </c>
      <c r="C127" s="231">
        <v>0</v>
      </c>
      <c r="D127" s="231">
        <v>28</v>
      </c>
      <c r="E127" s="231">
        <v>11</v>
      </c>
      <c r="F127" s="231">
        <v>4</v>
      </c>
      <c r="G127" s="231">
        <v>1</v>
      </c>
      <c r="H127" s="231">
        <v>65</v>
      </c>
      <c r="I127" s="231">
        <v>39</v>
      </c>
      <c r="J127" s="231">
        <v>212</v>
      </c>
      <c r="K127" s="231">
        <v>106</v>
      </c>
      <c r="L127" s="236">
        <f t="shared" si="62"/>
        <v>309</v>
      </c>
      <c r="M127" s="236">
        <f t="shared" si="63"/>
        <v>157</v>
      </c>
      <c r="N127" s="231">
        <v>0</v>
      </c>
      <c r="O127" s="231">
        <v>1</v>
      </c>
      <c r="P127" s="231">
        <v>1</v>
      </c>
      <c r="Q127" s="231">
        <v>4</v>
      </c>
      <c r="R127" s="231">
        <v>11</v>
      </c>
      <c r="S127" s="234">
        <f t="shared" si="64"/>
        <v>17</v>
      </c>
      <c r="T127" s="72"/>
      <c r="U127" s="82" t="s">
        <v>264</v>
      </c>
      <c r="V127" s="79">
        <v>11</v>
      </c>
      <c r="W127" s="79">
        <v>1</v>
      </c>
      <c r="X127" s="337">
        <f t="shared" si="67"/>
        <v>12</v>
      </c>
      <c r="Y127" s="227">
        <v>2</v>
      </c>
      <c r="Z127" s="227">
        <v>0</v>
      </c>
      <c r="AA127" s="227">
        <v>8</v>
      </c>
      <c r="AB127" s="227">
        <v>1</v>
      </c>
      <c r="AC127" s="235">
        <f t="shared" si="65"/>
        <v>11</v>
      </c>
      <c r="AD127" s="227">
        <v>7</v>
      </c>
      <c r="AE127" s="227">
        <v>0</v>
      </c>
      <c r="AF127" s="227">
        <v>0</v>
      </c>
      <c r="AG127" s="222">
        <v>12</v>
      </c>
    </row>
    <row r="128" spans="1:33" ht="11.25" customHeight="1">
      <c r="A128" s="82" t="s">
        <v>265</v>
      </c>
      <c r="B128" s="231">
        <v>0</v>
      </c>
      <c r="C128" s="231">
        <v>0</v>
      </c>
      <c r="D128" s="231">
        <v>127</v>
      </c>
      <c r="E128" s="231">
        <v>65</v>
      </c>
      <c r="F128" s="231">
        <v>14</v>
      </c>
      <c r="G128" s="231">
        <v>10</v>
      </c>
      <c r="H128" s="231">
        <v>69</v>
      </c>
      <c r="I128" s="231">
        <v>34</v>
      </c>
      <c r="J128" s="231">
        <v>47</v>
      </c>
      <c r="K128" s="231">
        <v>28</v>
      </c>
      <c r="L128" s="236">
        <f t="shared" si="62"/>
        <v>257</v>
      </c>
      <c r="M128" s="236">
        <f t="shared" si="63"/>
        <v>137</v>
      </c>
      <c r="N128" s="231">
        <v>0</v>
      </c>
      <c r="O128" s="231">
        <v>5</v>
      </c>
      <c r="P128" s="231">
        <v>1</v>
      </c>
      <c r="Q128" s="231">
        <v>3</v>
      </c>
      <c r="R128" s="231">
        <v>2</v>
      </c>
      <c r="S128" s="234">
        <f t="shared" si="64"/>
        <v>11</v>
      </c>
      <c r="T128" s="72"/>
      <c r="U128" s="82" t="s">
        <v>265</v>
      </c>
      <c r="V128" s="79">
        <v>7</v>
      </c>
      <c r="W128" s="79">
        <v>2</v>
      </c>
      <c r="X128" s="337">
        <f t="shared" si="67"/>
        <v>9</v>
      </c>
      <c r="Y128" s="227">
        <v>1</v>
      </c>
      <c r="Z128" s="227">
        <v>2</v>
      </c>
      <c r="AA128" s="227">
        <v>6</v>
      </c>
      <c r="AB128" s="227">
        <v>0</v>
      </c>
      <c r="AC128" s="235">
        <f t="shared" si="65"/>
        <v>9</v>
      </c>
      <c r="AD128" s="227">
        <v>8</v>
      </c>
      <c r="AE128" s="227">
        <v>0</v>
      </c>
      <c r="AF128" s="227">
        <v>0</v>
      </c>
      <c r="AG128" s="222">
        <v>9</v>
      </c>
    </row>
    <row r="129" spans="1:33" ht="11.25" customHeight="1">
      <c r="A129" s="78" t="s">
        <v>170</v>
      </c>
      <c r="B129" s="81"/>
      <c r="C129" s="81"/>
      <c r="D129" s="231"/>
      <c r="E129" s="231"/>
      <c r="F129" s="231"/>
      <c r="G129" s="231"/>
      <c r="H129" s="231"/>
      <c r="I129" s="231"/>
      <c r="J129" s="231"/>
      <c r="K129" s="231"/>
      <c r="L129" s="236"/>
      <c r="M129" s="236"/>
      <c r="N129" s="227"/>
      <c r="O129" s="227"/>
      <c r="P129" s="227"/>
      <c r="Q129" s="227"/>
      <c r="R129" s="227"/>
      <c r="S129" s="234"/>
      <c r="T129" s="72"/>
      <c r="U129" s="78" t="s">
        <v>170</v>
      </c>
      <c r="V129" s="79"/>
      <c r="W129" s="79"/>
      <c r="X129" s="337"/>
      <c r="Y129" s="227"/>
      <c r="Z129" s="227"/>
      <c r="AA129" s="227"/>
      <c r="AB129" s="227"/>
      <c r="AC129" s="235"/>
      <c r="AD129" s="227"/>
      <c r="AE129" s="227"/>
      <c r="AF129" s="227"/>
      <c r="AG129" s="222"/>
    </row>
    <row r="130" spans="1:33" ht="11.25" customHeight="1">
      <c r="A130" s="82" t="s">
        <v>266</v>
      </c>
      <c r="B130" s="79">
        <v>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  <c r="H130" s="79">
        <v>0</v>
      </c>
      <c r="I130" s="79">
        <v>0</v>
      </c>
      <c r="J130" s="79">
        <v>0</v>
      </c>
      <c r="K130" s="79">
        <v>0</v>
      </c>
      <c r="L130" s="236">
        <f t="shared" si="62"/>
        <v>0</v>
      </c>
      <c r="M130" s="236">
        <f t="shared" si="63"/>
        <v>0</v>
      </c>
      <c r="N130" s="79">
        <v>0</v>
      </c>
      <c r="O130" s="79">
        <v>0</v>
      </c>
      <c r="P130" s="79">
        <v>0</v>
      </c>
      <c r="Q130" s="79">
        <v>0</v>
      </c>
      <c r="R130" s="79">
        <v>0</v>
      </c>
      <c r="S130" s="234">
        <f t="shared" si="64"/>
        <v>0</v>
      </c>
      <c r="T130" s="72"/>
      <c r="U130" s="82" t="s">
        <v>266</v>
      </c>
      <c r="V130" s="79">
        <v>0</v>
      </c>
      <c r="W130" s="79">
        <v>0</v>
      </c>
      <c r="X130" s="337">
        <f t="shared" ref="X130:X136" si="68">+V130+W130</f>
        <v>0</v>
      </c>
      <c r="Y130" s="227">
        <v>0</v>
      </c>
      <c r="Z130" s="227">
        <v>0</v>
      </c>
      <c r="AA130" s="227">
        <v>0</v>
      </c>
      <c r="AB130" s="227">
        <v>0</v>
      </c>
      <c r="AC130" s="235">
        <f t="shared" si="65"/>
        <v>0</v>
      </c>
      <c r="AD130" s="227">
        <v>0</v>
      </c>
      <c r="AE130" s="227">
        <v>0</v>
      </c>
      <c r="AF130" s="227">
        <v>0</v>
      </c>
      <c r="AG130" s="222">
        <v>0</v>
      </c>
    </row>
    <row r="131" spans="1:33" ht="11.25" customHeight="1">
      <c r="A131" s="82" t="s">
        <v>267</v>
      </c>
      <c r="B131" s="231">
        <v>0</v>
      </c>
      <c r="C131" s="231">
        <v>0</v>
      </c>
      <c r="D131" s="231">
        <v>58</v>
      </c>
      <c r="E131" s="231">
        <v>32</v>
      </c>
      <c r="F131" s="231">
        <v>0</v>
      </c>
      <c r="G131" s="231">
        <v>0</v>
      </c>
      <c r="H131" s="231">
        <v>0</v>
      </c>
      <c r="I131" s="231">
        <v>0</v>
      </c>
      <c r="J131" s="231">
        <v>87</v>
      </c>
      <c r="K131" s="231">
        <v>50</v>
      </c>
      <c r="L131" s="236">
        <f t="shared" si="62"/>
        <v>145</v>
      </c>
      <c r="M131" s="236">
        <f t="shared" si="63"/>
        <v>82</v>
      </c>
      <c r="N131" s="231">
        <v>0</v>
      </c>
      <c r="O131" s="231">
        <v>1</v>
      </c>
      <c r="P131" s="231">
        <v>0</v>
      </c>
      <c r="Q131" s="231">
        <v>0</v>
      </c>
      <c r="R131" s="231">
        <v>2</v>
      </c>
      <c r="S131" s="234">
        <f t="shared" si="64"/>
        <v>3</v>
      </c>
      <c r="T131" s="72"/>
      <c r="U131" s="82" t="s">
        <v>267</v>
      </c>
      <c r="V131" s="79">
        <v>0</v>
      </c>
      <c r="W131" s="79">
        <v>3</v>
      </c>
      <c r="X131" s="337">
        <f t="shared" si="68"/>
        <v>3</v>
      </c>
      <c r="Y131" s="227">
        <v>0</v>
      </c>
      <c r="Z131" s="227">
        <v>1</v>
      </c>
      <c r="AA131" s="227">
        <v>4</v>
      </c>
      <c r="AB131" s="227">
        <v>0</v>
      </c>
      <c r="AC131" s="235">
        <f t="shared" si="65"/>
        <v>5</v>
      </c>
      <c r="AD131" s="227">
        <v>3</v>
      </c>
      <c r="AE131" s="227">
        <v>0</v>
      </c>
      <c r="AF131" s="227">
        <v>0</v>
      </c>
      <c r="AG131" s="222">
        <v>3</v>
      </c>
    </row>
    <row r="132" spans="1:33" ht="11.25" customHeight="1">
      <c r="A132" s="82" t="s">
        <v>268</v>
      </c>
      <c r="B132" s="79">
        <v>0</v>
      </c>
      <c r="C132" s="79">
        <v>0</v>
      </c>
      <c r="D132" s="79">
        <v>0</v>
      </c>
      <c r="E132" s="79">
        <v>0</v>
      </c>
      <c r="F132" s="79">
        <v>0</v>
      </c>
      <c r="G132" s="79">
        <v>0</v>
      </c>
      <c r="H132" s="79">
        <v>0</v>
      </c>
      <c r="I132" s="79">
        <v>0</v>
      </c>
      <c r="J132" s="79">
        <v>0</v>
      </c>
      <c r="K132" s="79">
        <v>0</v>
      </c>
      <c r="L132" s="236">
        <f t="shared" si="62"/>
        <v>0</v>
      </c>
      <c r="M132" s="236">
        <f t="shared" si="63"/>
        <v>0</v>
      </c>
      <c r="N132" s="79">
        <v>0</v>
      </c>
      <c r="O132" s="79">
        <v>0</v>
      </c>
      <c r="P132" s="79">
        <v>0</v>
      </c>
      <c r="Q132" s="79">
        <v>0</v>
      </c>
      <c r="R132" s="79">
        <v>0</v>
      </c>
      <c r="S132" s="234">
        <f t="shared" si="64"/>
        <v>0</v>
      </c>
      <c r="T132" s="72"/>
      <c r="U132" s="82" t="s">
        <v>268</v>
      </c>
      <c r="V132" s="79">
        <v>0</v>
      </c>
      <c r="W132" s="79">
        <v>0</v>
      </c>
      <c r="X132" s="337">
        <f t="shared" si="68"/>
        <v>0</v>
      </c>
      <c r="Y132" s="227">
        <v>0</v>
      </c>
      <c r="Z132" s="227">
        <v>0</v>
      </c>
      <c r="AA132" s="227">
        <v>0</v>
      </c>
      <c r="AB132" s="227">
        <v>0</v>
      </c>
      <c r="AC132" s="235">
        <f t="shared" si="65"/>
        <v>0</v>
      </c>
      <c r="AD132" s="227">
        <v>0</v>
      </c>
      <c r="AE132" s="227">
        <v>0</v>
      </c>
      <c r="AF132" s="227">
        <v>0</v>
      </c>
      <c r="AG132" s="222">
        <v>0</v>
      </c>
    </row>
    <row r="133" spans="1:33" ht="11.25" customHeight="1">
      <c r="A133" s="78" t="s">
        <v>171</v>
      </c>
      <c r="B133" s="227"/>
      <c r="C133" s="227"/>
      <c r="D133" s="230"/>
      <c r="E133" s="230"/>
      <c r="F133" s="230"/>
      <c r="G133" s="230"/>
      <c r="H133" s="230"/>
      <c r="I133" s="230"/>
      <c r="J133" s="230"/>
      <c r="K133" s="230"/>
      <c r="L133" s="236"/>
      <c r="M133" s="236"/>
      <c r="N133" s="227"/>
      <c r="O133" s="79"/>
      <c r="P133" s="79"/>
      <c r="Q133" s="79"/>
      <c r="R133" s="79"/>
      <c r="S133" s="234"/>
      <c r="T133" s="72"/>
      <c r="U133" s="78" t="s">
        <v>171</v>
      </c>
      <c r="V133" s="79"/>
      <c r="W133" s="79"/>
      <c r="X133" s="337">
        <f t="shared" si="68"/>
        <v>0</v>
      </c>
      <c r="Y133" s="227"/>
      <c r="Z133" s="227"/>
      <c r="AA133" s="227"/>
      <c r="AB133" s="227"/>
      <c r="AC133" s="235">
        <f t="shared" si="65"/>
        <v>0</v>
      </c>
      <c r="AD133" s="227"/>
      <c r="AE133" s="227"/>
      <c r="AF133" s="227"/>
      <c r="AG133" s="222"/>
    </row>
    <row r="134" spans="1:33" ht="11.25" customHeight="1">
      <c r="A134" s="82" t="s">
        <v>269</v>
      </c>
      <c r="B134" s="231">
        <v>0</v>
      </c>
      <c r="C134" s="231">
        <v>0</v>
      </c>
      <c r="D134" s="231">
        <v>54</v>
      </c>
      <c r="E134" s="231">
        <v>28</v>
      </c>
      <c r="F134" s="231">
        <v>0</v>
      </c>
      <c r="G134" s="231">
        <v>0</v>
      </c>
      <c r="H134" s="231">
        <v>0</v>
      </c>
      <c r="I134" s="231">
        <v>0</v>
      </c>
      <c r="J134" s="231">
        <v>0</v>
      </c>
      <c r="K134" s="231">
        <v>0</v>
      </c>
      <c r="L134" s="236">
        <f t="shared" si="62"/>
        <v>54</v>
      </c>
      <c r="M134" s="236">
        <f t="shared" si="63"/>
        <v>28</v>
      </c>
      <c r="N134" s="231">
        <v>1</v>
      </c>
      <c r="O134" s="231">
        <v>1</v>
      </c>
      <c r="P134" s="231">
        <v>0</v>
      </c>
      <c r="Q134" s="231">
        <v>0</v>
      </c>
      <c r="R134" s="231">
        <v>0</v>
      </c>
      <c r="S134" s="234">
        <f t="shared" si="64"/>
        <v>2</v>
      </c>
      <c r="T134" s="72"/>
      <c r="U134" s="82" t="s">
        <v>269</v>
      </c>
      <c r="V134" s="79">
        <v>1</v>
      </c>
      <c r="W134" s="79">
        <v>1</v>
      </c>
      <c r="X134" s="337">
        <f t="shared" si="68"/>
        <v>2</v>
      </c>
      <c r="Y134" s="227">
        <v>0</v>
      </c>
      <c r="Z134" s="227">
        <v>1</v>
      </c>
      <c r="AA134" s="227">
        <v>1</v>
      </c>
      <c r="AB134" s="227">
        <v>0</v>
      </c>
      <c r="AC134" s="235">
        <f t="shared" si="65"/>
        <v>2</v>
      </c>
      <c r="AD134" s="227">
        <v>2</v>
      </c>
      <c r="AE134" s="227">
        <v>1</v>
      </c>
      <c r="AF134" s="227">
        <v>1</v>
      </c>
      <c r="AG134" s="222">
        <v>2</v>
      </c>
    </row>
    <row r="135" spans="1:33" ht="11.25" customHeight="1">
      <c r="A135" s="82" t="s">
        <v>49</v>
      </c>
      <c r="B135" s="79">
        <v>0</v>
      </c>
      <c r="C135" s="79">
        <v>0</v>
      </c>
      <c r="D135" s="79">
        <v>0</v>
      </c>
      <c r="E135" s="79">
        <v>0</v>
      </c>
      <c r="F135" s="79">
        <v>0</v>
      </c>
      <c r="G135" s="79">
        <v>0</v>
      </c>
      <c r="H135" s="79">
        <v>0</v>
      </c>
      <c r="I135" s="79">
        <v>0</v>
      </c>
      <c r="J135" s="79">
        <v>0</v>
      </c>
      <c r="K135" s="79">
        <v>0</v>
      </c>
      <c r="L135" s="236">
        <f t="shared" si="62"/>
        <v>0</v>
      </c>
      <c r="M135" s="236">
        <f t="shared" si="63"/>
        <v>0</v>
      </c>
      <c r="N135" s="79">
        <v>0</v>
      </c>
      <c r="O135" s="79">
        <v>0</v>
      </c>
      <c r="P135" s="79">
        <v>0</v>
      </c>
      <c r="Q135" s="79">
        <v>0</v>
      </c>
      <c r="R135" s="79">
        <v>0</v>
      </c>
      <c r="S135" s="234">
        <f t="shared" si="64"/>
        <v>0</v>
      </c>
      <c r="T135" s="72"/>
      <c r="U135" s="82" t="s">
        <v>49</v>
      </c>
      <c r="V135" s="79">
        <v>0</v>
      </c>
      <c r="W135" s="79">
        <v>0</v>
      </c>
      <c r="X135" s="337">
        <f t="shared" si="68"/>
        <v>0</v>
      </c>
      <c r="Y135" s="227">
        <v>0</v>
      </c>
      <c r="Z135" s="227">
        <v>0</v>
      </c>
      <c r="AA135" s="227">
        <v>0</v>
      </c>
      <c r="AB135" s="227">
        <v>0</v>
      </c>
      <c r="AC135" s="235">
        <f t="shared" si="65"/>
        <v>0</v>
      </c>
      <c r="AD135" s="227">
        <v>0</v>
      </c>
      <c r="AE135" s="227">
        <v>0</v>
      </c>
      <c r="AF135" s="227">
        <v>0</v>
      </c>
      <c r="AG135" s="222">
        <v>0</v>
      </c>
    </row>
    <row r="136" spans="1:33" ht="11.25" customHeight="1">
      <c r="A136" s="82" t="s">
        <v>270</v>
      </c>
      <c r="B136" s="231">
        <v>0</v>
      </c>
      <c r="C136" s="231">
        <v>0</v>
      </c>
      <c r="D136" s="231">
        <v>154</v>
      </c>
      <c r="E136" s="231">
        <v>91</v>
      </c>
      <c r="F136" s="231">
        <v>129</v>
      </c>
      <c r="G136" s="231">
        <v>66</v>
      </c>
      <c r="H136" s="231">
        <v>131</v>
      </c>
      <c r="I136" s="231">
        <v>64</v>
      </c>
      <c r="J136" s="231">
        <v>486</v>
      </c>
      <c r="K136" s="231">
        <v>253</v>
      </c>
      <c r="L136" s="236">
        <f t="shared" si="62"/>
        <v>900</v>
      </c>
      <c r="M136" s="236">
        <f t="shared" si="63"/>
        <v>474</v>
      </c>
      <c r="N136" s="231">
        <v>0</v>
      </c>
      <c r="O136" s="231">
        <v>6</v>
      </c>
      <c r="P136" s="231">
        <v>7</v>
      </c>
      <c r="Q136" s="231">
        <v>12</v>
      </c>
      <c r="R136" s="231">
        <v>22</v>
      </c>
      <c r="S136" s="234">
        <f t="shared" si="64"/>
        <v>47</v>
      </c>
      <c r="T136" s="72"/>
      <c r="U136" s="82" t="s">
        <v>270</v>
      </c>
      <c r="V136" s="79">
        <v>27</v>
      </c>
      <c r="W136" s="79">
        <v>4</v>
      </c>
      <c r="X136" s="337">
        <f t="shared" si="68"/>
        <v>31</v>
      </c>
      <c r="Y136" s="227">
        <v>2</v>
      </c>
      <c r="Z136" s="227">
        <v>7</v>
      </c>
      <c r="AA136" s="227">
        <v>25</v>
      </c>
      <c r="AB136" s="227">
        <v>0</v>
      </c>
      <c r="AC136" s="235">
        <f t="shared" si="65"/>
        <v>34</v>
      </c>
      <c r="AD136" s="227">
        <v>31</v>
      </c>
      <c r="AE136" s="227">
        <v>4</v>
      </c>
      <c r="AF136" s="227">
        <v>3</v>
      </c>
      <c r="AG136" s="222">
        <v>31</v>
      </c>
    </row>
    <row r="137" spans="1:33" ht="11.25" customHeight="1">
      <c r="A137" s="78" t="s">
        <v>172</v>
      </c>
      <c r="B137" s="81"/>
      <c r="C137" s="81"/>
      <c r="D137" s="231"/>
      <c r="E137" s="231"/>
      <c r="F137" s="231"/>
      <c r="G137" s="231"/>
      <c r="H137" s="231"/>
      <c r="I137" s="231"/>
      <c r="J137" s="231"/>
      <c r="K137" s="231"/>
      <c r="L137" s="236"/>
      <c r="M137" s="236"/>
      <c r="N137" s="227"/>
      <c r="O137" s="227"/>
      <c r="P137" s="227"/>
      <c r="Q137" s="227"/>
      <c r="R137" s="227"/>
      <c r="S137" s="234"/>
      <c r="T137" s="72"/>
      <c r="U137" s="78" t="s">
        <v>172</v>
      </c>
      <c r="V137" s="79"/>
      <c r="W137" s="79"/>
      <c r="X137" s="337"/>
      <c r="Y137" s="227"/>
      <c r="Z137" s="227"/>
      <c r="AA137" s="227"/>
      <c r="AB137" s="227"/>
      <c r="AC137" s="235"/>
      <c r="AD137" s="227"/>
      <c r="AE137" s="227"/>
      <c r="AF137" s="227"/>
      <c r="AG137" s="222"/>
    </row>
    <row r="138" spans="1:33" ht="11.25" customHeight="1">
      <c r="A138" s="82" t="s">
        <v>271</v>
      </c>
      <c r="B138" s="97">
        <v>0</v>
      </c>
      <c r="C138" s="231">
        <v>0</v>
      </c>
      <c r="D138" s="231">
        <v>177</v>
      </c>
      <c r="E138" s="231">
        <v>92</v>
      </c>
      <c r="F138" s="231">
        <v>9</v>
      </c>
      <c r="G138" s="231">
        <v>5</v>
      </c>
      <c r="H138" s="231">
        <v>8</v>
      </c>
      <c r="I138" s="231">
        <v>5</v>
      </c>
      <c r="J138" s="231">
        <v>25</v>
      </c>
      <c r="K138" s="231">
        <v>14</v>
      </c>
      <c r="L138" s="236">
        <f t="shared" si="62"/>
        <v>219</v>
      </c>
      <c r="M138" s="236">
        <f t="shared" si="63"/>
        <v>116</v>
      </c>
      <c r="N138" s="79">
        <v>0</v>
      </c>
      <c r="O138" s="79">
        <v>5</v>
      </c>
      <c r="P138" s="79">
        <v>1</v>
      </c>
      <c r="Q138" s="79">
        <v>1</v>
      </c>
      <c r="R138" s="79">
        <v>1</v>
      </c>
      <c r="S138" s="234">
        <f t="shared" si="64"/>
        <v>8</v>
      </c>
      <c r="T138" s="72"/>
      <c r="U138" s="82" t="s">
        <v>271</v>
      </c>
      <c r="V138" s="79">
        <v>1</v>
      </c>
      <c r="W138" s="79">
        <v>4</v>
      </c>
      <c r="X138" s="337">
        <f>+V138+W138</f>
        <v>5</v>
      </c>
      <c r="Y138" s="227">
        <v>0</v>
      </c>
      <c r="Z138" s="227">
        <v>0</v>
      </c>
      <c r="AA138" s="227">
        <v>6</v>
      </c>
      <c r="AB138" s="227">
        <v>0</v>
      </c>
      <c r="AC138" s="235">
        <f t="shared" si="65"/>
        <v>6</v>
      </c>
      <c r="AD138" s="227">
        <v>5</v>
      </c>
      <c r="AE138" s="227">
        <v>0</v>
      </c>
      <c r="AF138" s="227">
        <v>0</v>
      </c>
      <c r="AG138" s="222">
        <v>6</v>
      </c>
    </row>
    <row r="139" spans="1:33" ht="11.25" customHeight="1">
      <c r="A139" s="82" t="s">
        <v>50</v>
      </c>
      <c r="B139" s="98">
        <v>0</v>
      </c>
      <c r="C139" s="79">
        <v>0</v>
      </c>
      <c r="D139" s="79">
        <v>15</v>
      </c>
      <c r="E139" s="79">
        <v>10</v>
      </c>
      <c r="F139" s="79">
        <v>14</v>
      </c>
      <c r="G139" s="79">
        <v>9</v>
      </c>
      <c r="H139" s="79">
        <v>44</v>
      </c>
      <c r="I139" s="79">
        <v>23</v>
      </c>
      <c r="J139" s="79">
        <v>63</v>
      </c>
      <c r="K139" s="79">
        <v>33</v>
      </c>
      <c r="L139" s="236">
        <f t="shared" si="62"/>
        <v>136</v>
      </c>
      <c r="M139" s="236">
        <f t="shared" si="63"/>
        <v>75</v>
      </c>
      <c r="N139" s="79">
        <v>0</v>
      </c>
      <c r="O139" s="79">
        <v>1</v>
      </c>
      <c r="P139" s="79">
        <v>2</v>
      </c>
      <c r="Q139" s="79">
        <v>3</v>
      </c>
      <c r="R139" s="79">
        <v>4</v>
      </c>
      <c r="S139" s="234">
        <f t="shared" si="64"/>
        <v>10</v>
      </c>
      <c r="T139" s="72"/>
      <c r="U139" s="82" t="s">
        <v>50</v>
      </c>
      <c r="V139" s="79">
        <v>5</v>
      </c>
      <c r="W139" s="79">
        <v>0</v>
      </c>
      <c r="X139" s="337">
        <f>+V139+W139</f>
        <v>5</v>
      </c>
      <c r="Y139" s="227">
        <v>0</v>
      </c>
      <c r="Z139" s="227">
        <v>0</v>
      </c>
      <c r="AA139" s="227">
        <v>6</v>
      </c>
      <c r="AB139" s="227">
        <v>0</v>
      </c>
      <c r="AC139" s="235">
        <f t="shared" si="65"/>
        <v>6</v>
      </c>
      <c r="AD139" s="227">
        <v>6</v>
      </c>
      <c r="AE139" s="227">
        <v>0</v>
      </c>
      <c r="AF139" s="227">
        <v>0</v>
      </c>
      <c r="AG139" s="222">
        <v>5</v>
      </c>
    </row>
    <row r="140" spans="1:33" ht="11.25" customHeight="1">
      <c r="A140" s="82" t="s">
        <v>272</v>
      </c>
      <c r="B140" s="98">
        <v>0</v>
      </c>
      <c r="C140" s="79">
        <v>0</v>
      </c>
      <c r="D140" s="79">
        <v>731</v>
      </c>
      <c r="E140" s="79">
        <v>379</v>
      </c>
      <c r="F140" s="79">
        <v>26</v>
      </c>
      <c r="G140" s="79">
        <v>19</v>
      </c>
      <c r="H140" s="79">
        <v>29</v>
      </c>
      <c r="I140" s="79">
        <v>15</v>
      </c>
      <c r="J140" s="79">
        <v>34</v>
      </c>
      <c r="K140" s="79">
        <v>14</v>
      </c>
      <c r="L140" s="236">
        <f t="shared" si="62"/>
        <v>820</v>
      </c>
      <c r="M140" s="236">
        <f t="shared" si="63"/>
        <v>427</v>
      </c>
      <c r="N140" s="79">
        <v>1</v>
      </c>
      <c r="O140" s="79">
        <v>22</v>
      </c>
      <c r="P140" s="79">
        <v>3</v>
      </c>
      <c r="Q140" s="79">
        <v>3</v>
      </c>
      <c r="R140" s="79">
        <v>3</v>
      </c>
      <c r="S140" s="234">
        <f t="shared" si="64"/>
        <v>32</v>
      </c>
      <c r="T140" s="72"/>
      <c r="U140" s="82" t="s">
        <v>272</v>
      </c>
      <c r="V140" s="79">
        <v>0</v>
      </c>
      <c r="W140" s="79">
        <v>25</v>
      </c>
      <c r="X140" s="337">
        <f>+V140+W140</f>
        <v>25</v>
      </c>
      <c r="Y140" s="227">
        <v>0</v>
      </c>
      <c r="Z140" s="227">
        <v>0</v>
      </c>
      <c r="AA140" s="227">
        <v>28</v>
      </c>
      <c r="AB140" s="227">
        <v>0</v>
      </c>
      <c r="AC140" s="235">
        <f t="shared" si="65"/>
        <v>28</v>
      </c>
      <c r="AD140" s="227">
        <v>22</v>
      </c>
      <c r="AE140" s="227">
        <v>0</v>
      </c>
      <c r="AF140" s="227">
        <v>0</v>
      </c>
      <c r="AG140" s="222">
        <v>26</v>
      </c>
    </row>
    <row r="141" spans="1:33" ht="11.25" customHeight="1">
      <c r="A141" s="82" t="s">
        <v>51</v>
      </c>
      <c r="B141" s="98">
        <v>0</v>
      </c>
      <c r="C141" s="79">
        <v>0</v>
      </c>
      <c r="D141" s="79">
        <v>421</v>
      </c>
      <c r="E141" s="79">
        <v>200</v>
      </c>
      <c r="F141" s="79">
        <v>147</v>
      </c>
      <c r="G141" s="79">
        <v>80</v>
      </c>
      <c r="H141" s="79">
        <v>112</v>
      </c>
      <c r="I141" s="79">
        <v>57</v>
      </c>
      <c r="J141" s="79">
        <v>78</v>
      </c>
      <c r="K141" s="79">
        <v>41</v>
      </c>
      <c r="L141" s="236">
        <f t="shared" si="62"/>
        <v>758</v>
      </c>
      <c r="M141" s="236">
        <f t="shared" si="63"/>
        <v>378</v>
      </c>
      <c r="N141" s="79">
        <v>0</v>
      </c>
      <c r="O141" s="79">
        <v>12</v>
      </c>
      <c r="P141" s="79">
        <v>7</v>
      </c>
      <c r="Q141" s="79">
        <v>7</v>
      </c>
      <c r="R141" s="79">
        <v>4</v>
      </c>
      <c r="S141" s="234">
        <f t="shared" si="64"/>
        <v>30</v>
      </c>
      <c r="T141" s="72"/>
      <c r="U141" s="82" t="s">
        <v>51</v>
      </c>
      <c r="V141" s="79">
        <v>21</v>
      </c>
      <c r="W141" s="79">
        <v>0</v>
      </c>
      <c r="X141" s="337">
        <f>+V141+W141</f>
        <v>21</v>
      </c>
      <c r="Y141" s="227">
        <v>0</v>
      </c>
      <c r="Z141" s="227">
        <v>0</v>
      </c>
      <c r="AA141" s="227">
        <v>25</v>
      </c>
      <c r="AB141" s="227">
        <v>0</v>
      </c>
      <c r="AC141" s="235">
        <f t="shared" si="65"/>
        <v>25</v>
      </c>
      <c r="AD141" s="227">
        <v>20</v>
      </c>
      <c r="AE141" s="227">
        <v>0</v>
      </c>
      <c r="AF141" s="227">
        <v>0</v>
      </c>
      <c r="AG141" s="222">
        <v>22</v>
      </c>
    </row>
    <row r="142" spans="1:33" ht="11.25" customHeight="1" thickBot="1">
      <c r="A142" s="84" t="s">
        <v>273</v>
      </c>
      <c r="B142" s="99">
        <v>0</v>
      </c>
      <c r="C142" s="86">
        <v>0</v>
      </c>
      <c r="D142" s="86">
        <v>45</v>
      </c>
      <c r="E142" s="86">
        <v>23</v>
      </c>
      <c r="F142" s="86">
        <v>0</v>
      </c>
      <c r="G142" s="86">
        <v>0</v>
      </c>
      <c r="H142" s="86">
        <v>12</v>
      </c>
      <c r="I142" s="86">
        <v>9</v>
      </c>
      <c r="J142" s="86">
        <v>30</v>
      </c>
      <c r="K142" s="86">
        <v>15</v>
      </c>
      <c r="L142" s="236">
        <f t="shared" si="62"/>
        <v>87</v>
      </c>
      <c r="M142" s="236">
        <f t="shared" si="63"/>
        <v>47</v>
      </c>
      <c r="N142" s="86">
        <v>0</v>
      </c>
      <c r="O142" s="86">
        <v>1</v>
      </c>
      <c r="P142" s="86">
        <v>0</v>
      </c>
      <c r="Q142" s="86">
        <v>1</v>
      </c>
      <c r="R142" s="86">
        <v>1</v>
      </c>
      <c r="S142" s="234">
        <f t="shared" si="64"/>
        <v>3</v>
      </c>
      <c r="T142" s="72"/>
      <c r="U142" s="84" t="s">
        <v>273</v>
      </c>
      <c r="V142" s="86">
        <v>0</v>
      </c>
      <c r="W142" s="86">
        <v>1</v>
      </c>
      <c r="X142" s="79">
        <f>+V142+W142</f>
        <v>1</v>
      </c>
      <c r="Y142" s="86">
        <v>0</v>
      </c>
      <c r="Z142" s="86">
        <v>1</v>
      </c>
      <c r="AA142" s="86">
        <v>1</v>
      </c>
      <c r="AB142" s="86">
        <v>0</v>
      </c>
      <c r="AC142" s="235">
        <f t="shared" si="65"/>
        <v>2</v>
      </c>
      <c r="AD142" s="86">
        <v>2</v>
      </c>
      <c r="AE142" s="86">
        <v>0</v>
      </c>
      <c r="AF142" s="86">
        <v>0</v>
      </c>
      <c r="AG142" s="57">
        <v>2</v>
      </c>
    </row>
    <row r="143" spans="1:33" ht="11.25" customHeight="1">
      <c r="A143" s="472" t="s">
        <v>390</v>
      </c>
      <c r="B143" s="472"/>
      <c r="C143" s="472"/>
      <c r="D143" s="472"/>
      <c r="E143" s="472"/>
      <c r="F143" s="472"/>
      <c r="G143" s="472"/>
      <c r="H143" s="472"/>
      <c r="I143" s="472"/>
      <c r="J143" s="472"/>
      <c r="K143" s="472"/>
      <c r="L143" s="472"/>
      <c r="M143" s="472"/>
      <c r="N143" s="472"/>
      <c r="O143" s="472"/>
      <c r="P143" s="472"/>
      <c r="Q143" s="472"/>
      <c r="R143" s="472"/>
      <c r="S143" s="472"/>
      <c r="T143" s="472"/>
      <c r="U143" s="478" t="s">
        <v>462</v>
      </c>
      <c r="V143" s="478"/>
      <c r="W143" s="478"/>
      <c r="X143" s="478"/>
      <c r="Y143" s="478"/>
      <c r="Z143" s="478"/>
      <c r="AA143" s="478"/>
      <c r="AB143" s="478"/>
      <c r="AC143" s="478"/>
      <c r="AD143" s="478"/>
      <c r="AE143" s="478"/>
      <c r="AF143" s="478"/>
      <c r="AG143" s="478"/>
    </row>
    <row r="144" spans="1:33" ht="11.25" customHeight="1" thickBot="1">
      <c r="A144" s="462" t="s">
        <v>22</v>
      </c>
      <c r="B144" s="462"/>
      <c r="C144" s="462"/>
      <c r="D144" s="462"/>
      <c r="E144" s="462"/>
      <c r="F144" s="462"/>
      <c r="G144" s="462"/>
      <c r="H144" s="462"/>
      <c r="I144" s="462"/>
      <c r="J144" s="462"/>
      <c r="K144" s="462"/>
      <c r="L144" s="462"/>
      <c r="M144" s="462"/>
      <c r="N144" s="462"/>
      <c r="O144" s="462"/>
      <c r="P144" s="462"/>
      <c r="Q144" s="462"/>
      <c r="R144" s="462"/>
      <c r="S144" s="462"/>
      <c r="T144" s="462"/>
      <c r="U144" s="479" t="s">
        <v>22</v>
      </c>
      <c r="V144" s="480"/>
      <c r="W144" s="480"/>
      <c r="X144" s="480"/>
      <c r="Y144" s="480"/>
      <c r="Z144" s="480"/>
      <c r="AA144" s="480"/>
      <c r="AB144" s="480"/>
      <c r="AC144" s="480"/>
      <c r="AD144" s="480"/>
      <c r="AE144" s="480"/>
      <c r="AF144" s="480"/>
      <c r="AG144" s="480"/>
    </row>
    <row r="145" spans="1:33" ht="16.5" customHeight="1">
      <c r="A145" s="467" t="s">
        <v>137</v>
      </c>
      <c r="B145" s="468" t="s">
        <v>375</v>
      </c>
      <c r="C145" s="468"/>
      <c r="D145" s="469" t="s">
        <v>376</v>
      </c>
      <c r="E145" s="469"/>
      <c r="F145" s="469" t="s">
        <v>377</v>
      </c>
      <c r="G145" s="469"/>
      <c r="H145" s="469" t="s">
        <v>378</v>
      </c>
      <c r="I145" s="469"/>
      <c r="J145" s="469" t="s">
        <v>379</v>
      </c>
      <c r="K145" s="469"/>
      <c r="L145" s="470" t="s">
        <v>7</v>
      </c>
      <c r="M145" s="470"/>
      <c r="N145" s="469" t="s">
        <v>203</v>
      </c>
      <c r="O145" s="469"/>
      <c r="P145" s="469"/>
      <c r="Q145" s="469"/>
      <c r="R145" s="469"/>
      <c r="S145" s="463"/>
      <c r="T145" s="72"/>
      <c r="U145" s="476" t="s">
        <v>137</v>
      </c>
      <c r="V145" s="469" t="s">
        <v>204</v>
      </c>
      <c r="W145" s="469"/>
      <c r="X145" s="469"/>
      <c r="Y145" s="469" t="s">
        <v>380</v>
      </c>
      <c r="Z145" s="469"/>
      <c r="AA145" s="469"/>
      <c r="AB145" s="469"/>
      <c r="AC145" s="469"/>
      <c r="AD145" s="469"/>
      <c r="AE145" s="469"/>
      <c r="AF145" s="469"/>
      <c r="AG145" s="463" t="s">
        <v>460</v>
      </c>
    </row>
    <row r="146" spans="1:33" ht="38.25" customHeight="1">
      <c r="A146" s="471"/>
      <c r="B146" s="227" t="s">
        <v>154</v>
      </c>
      <c r="C146" s="227" t="s">
        <v>155</v>
      </c>
      <c r="D146" s="227" t="s">
        <v>154</v>
      </c>
      <c r="E146" s="227" t="s">
        <v>155</v>
      </c>
      <c r="F146" s="227" t="s">
        <v>154</v>
      </c>
      <c r="G146" s="227" t="s">
        <v>155</v>
      </c>
      <c r="H146" s="227" t="s">
        <v>154</v>
      </c>
      <c r="I146" s="227" t="s">
        <v>155</v>
      </c>
      <c r="J146" s="227" t="s">
        <v>154</v>
      </c>
      <c r="K146" s="227" t="s">
        <v>155</v>
      </c>
      <c r="L146" s="227" t="s">
        <v>154</v>
      </c>
      <c r="M146" s="227" t="s">
        <v>155</v>
      </c>
      <c r="N146" s="227" t="s">
        <v>381</v>
      </c>
      <c r="O146" s="227" t="s">
        <v>382</v>
      </c>
      <c r="P146" s="227" t="s">
        <v>383</v>
      </c>
      <c r="Q146" s="227" t="s">
        <v>384</v>
      </c>
      <c r="R146" s="227" t="s">
        <v>385</v>
      </c>
      <c r="S146" s="222" t="s">
        <v>20</v>
      </c>
      <c r="T146" s="72"/>
      <c r="U146" s="477"/>
      <c r="V146" s="227" t="s">
        <v>450</v>
      </c>
      <c r="W146" s="328" t="s">
        <v>475</v>
      </c>
      <c r="X146" s="337" t="s">
        <v>20</v>
      </c>
      <c r="Y146" s="227" t="s">
        <v>386</v>
      </c>
      <c r="Z146" s="227" t="s">
        <v>387</v>
      </c>
      <c r="AA146" s="227" t="s">
        <v>388</v>
      </c>
      <c r="AB146" s="227" t="s">
        <v>389</v>
      </c>
      <c r="AC146" s="337" t="s">
        <v>18</v>
      </c>
      <c r="AD146" s="227" t="s">
        <v>300</v>
      </c>
      <c r="AE146" s="227" t="s">
        <v>19</v>
      </c>
      <c r="AF146" s="227" t="s">
        <v>300</v>
      </c>
      <c r="AG146" s="464"/>
    </row>
    <row r="147" spans="1:33" ht="11.25" customHeight="1">
      <c r="A147" s="33" t="s">
        <v>173</v>
      </c>
      <c r="B147" s="90"/>
      <c r="C147" s="90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227"/>
      <c r="O147" s="81"/>
      <c r="P147" s="81"/>
      <c r="Q147" s="81"/>
      <c r="R147" s="81"/>
      <c r="S147" s="222"/>
      <c r="T147" s="72"/>
      <c r="U147" s="78" t="s">
        <v>173</v>
      </c>
      <c r="V147" s="79"/>
      <c r="W147" s="79"/>
      <c r="X147" s="79"/>
      <c r="Y147" s="227"/>
      <c r="Z147" s="227"/>
      <c r="AA147" s="227"/>
      <c r="AB147" s="227"/>
      <c r="AC147" s="227"/>
      <c r="AD147" s="227"/>
      <c r="AE147" s="227"/>
      <c r="AF147" s="227"/>
      <c r="AG147" s="222"/>
    </row>
    <row r="148" spans="1:33" ht="11.25" customHeight="1">
      <c r="A148" s="82" t="s">
        <v>392</v>
      </c>
      <c r="B148" s="231">
        <v>0</v>
      </c>
      <c r="C148" s="231">
        <v>0</v>
      </c>
      <c r="D148" s="231">
        <v>105</v>
      </c>
      <c r="E148" s="231">
        <v>58</v>
      </c>
      <c r="F148" s="231">
        <v>61</v>
      </c>
      <c r="G148" s="231">
        <v>32</v>
      </c>
      <c r="H148" s="231">
        <v>50</v>
      </c>
      <c r="I148" s="231">
        <v>26</v>
      </c>
      <c r="J148" s="231">
        <v>198</v>
      </c>
      <c r="K148" s="231">
        <v>113</v>
      </c>
      <c r="L148" s="230">
        <f>+B148+D148+F148+H148+J148</f>
        <v>414</v>
      </c>
      <c r="M148" s="236">
        <f>+C148+E148+G148+I148+K148</f>
        <v>229</v>
      </c>
      <c r="N148" s="231">
        <v>0</v>
      </c>
      <c r="O148" s="231">
        <v>3</v>
      </c>
      <c r="P148" s="231">
        <v>2</v>
      </c>
      <c r="Q148" s="231">
        <v>2</v>
      </c>
      <c r="R148" s="231">
        <v>5</v>
      </c>
      <c r="S148" s="222">
        <f>SUM(N148:R148)</f>
        <v>12</v>
      </c>
      <c r="T148" s="72"/>
      <c r="U148" s="82" t="s">
        <v>392</v>
      </c>
      <c r="V148" s="79">
        <v>8</v>
      </c>
      <c r="W148" s="79">
        <v>3</v>
      </c>
      <c r="X148" s="337">
        <f>+V148+W148</f>
        <v>11</v>
      </c>
      <c r="Y148" s="227">
        <v>0</v>
      </c>
      <c r="Z148" s="227">
        <v>7</v>
      </c>
      <c r="AA148" s="227">
        <v>3</v>
      </c>
      <c r="AB148" s="227">
        <v>1</v>
      </c>
      <c r="AC148" s="227">
        <f>SUM(Y148:AB148)</f>
        <v>11</v>
      </c>
      <c r="AD148" s="227">
        <v>10</v>
      </c>
      <c r="AE148" s="227">
        <v>0</v>
      </c>
      <c r="AF148" s="227">
        <v>0</v>
      </c>
      <c r="AG148" s="222">
        <v>0</v>
      </c>
    </row>
    <row r="149" spans="1:33" ht="11.25" customHeight="1">
      <c r="A149" s="82" t="s">
        <v>52</v>
      </c>
      <c r="B149" s="231">
        <v>0</v>
      </c>
      <c r="C149" s="231">
        <v>0</v>
      </c>
      <c r="D149" s="231">
        <v>168</v>
      </c>
      <c r="E149" s="231">
        <v>112</v>
      </c>
      <c r="F149" s="231">
        <v>63</v>
      </c>
      <c r="G149" s="231">
        <v>39</v>
      </c>
      <c r="H149" s="231">
        <v>49</v>
      </c>
      <c r="I149" s="231">
        <v>24</v>
      </c>
      <c r="J149" s="231">
        <v>59</v>
      </c>
      <c r="K149" s="231">
        <v>33</v>
      </c>
      <c r="L149" s="236">
        <f t="shared" ref="L149:L180" si="69">+B149+D149+F149+H149+J149</f>
        <v>339</v>
      </c>
      <c r="M149" s="236">
        <f t="shared" ref="M149:M180" si="70">+C149+E149+G149+I149+K149</f>
        <v>208</v>
      </c>
      <c r="N149" s="231">
        <v>0</v>
      </c>
      <c r="O149" s="231">
        <v>5</v>
      </c>
      <c r="P149" s="231">
        <v>3</v>
      </c>
      <c r="Q149" s="231">
        <v>3</v>
      </c>
      <c r="R149" s="231">
        <v>3</v>
      </c>
      <c r="S149" s="234">
        <f t="shared" ref="S149:S180" si="71">SUM(N149:R149)</f>
        <v>14</v>
      </c>
      <c r="T149" s="72"/>
      <c r="U149" s="82" t="s">
        <v>52</v>
      </c>
      <c r="V149" s="79">
        <v>7</v>
      </c>
      <c r="W149" s="79">
        <v>2</v>
      </c>
      <c r="X149" s="337">
        <f>+V149+W149</f>
        <v>9</v>
      </c>
      <c r="Y149" s="227">
        <v>0</v>
      </c>
      <c r="Z149" s="227">
        <v>5</v>
      </c>
      <c r="AA149" s="227">
        <v>6</v>
      </c>
      <c r="AB149" s="227">
        <v>0</v>
      </c>
      <c r="AC149" s="235">
        <f t="shared" ref="AC149:AC180" si="72">SUM(Y149:AB149)</f>
        <v>11</v>
      </c>
      <c r="AD149" s="227">
        <v>9</v>
      </c>
      <c r="AE149" s="227">
        <v>0</v>
      </c>
      <c r="AF149" s="227">
        <v>0</v>
      </c>
      <c r="AG149" s="222">
        <v>7</v>
      </c>
    </row>
    <row r="150" spans="1:33" ht="11.25" customHeight="1">
      <c r="A150" s="82" t="s">
        <v>276</v>
      </c>
      <c r="B150" s="231">
        <v>0</v>
      </c>
      <c r="C150" s="231">
        <v>0</v>
      </c>
      <c r="D150" s="231">
        <v>139</v>
      </c>
      <c r="E150" s="231">
        <v>103</v>
      </c>
      <c r="F150" s="231">
        <v>79</v>
      </c>
      <c r="G150" s="231">
        <v>53</v>
      </c>
      <c r="H150" s="231">
        <v>141</v>
      </c>
      <c r="I150" s="231">
        <v>84</v>
      </c>
      <c r="J150" s="231">
        <v>27</v>
      </c>
      <c r="K150" s="231">
        <v>17</v>
      </c>
      <c r="L150" s="236">
        <f t="shared" si="69"/>
        <v>386</v>
      </c>
      <c r="M150" s="236">
        <f t="shared" si="70"/>
        <v>257</v>
      </c>
      <c r="N150" s="231">
        <v>0</v>
      </c>
      <c r="O150" s="231">
        <v>2</v>
      </c>
      <c r="P150" s="231">
        <v>2</v>
      </c>
      <c r="Q150" s="231">
        <v>3</v>
      </c>
      <c r="R150" s="231">
        <v>2</v>
      </c>
      <c r="S150" s="234">
        <f t="shared" si="71"/>
        <v>9</v>
      </c>
      <c r="T150" s="72"/>
      <c r="U150" s="82" t="s">
        <v>276</v>
      </c>
      <c r="V150" s="79">
        <v>0</v>
      </c>
      <c r="W150" s="79">
        <v>3</v>
      </c>
      <c r="X150" s="337">
        <f>+V150+W150</f>
        <v>3</v>
      </c>
      <c r="Y150" s="227">
        <v>0</v>
      </c>
      <c r="Z150" s="227">
        <v>3</v>
      </c>
      <c r="AA150" s="227">
        <v>3</v>
      </c>
      <c r="AB150" s="227">
        <v>0</v>
      </c>
      <c r="AC150" s="235">
        <f t="shared" si="72"/>
        <v>6</v>
      </c>
      <c r="AD150" s="227">
        <v>6</v>
      </c>
      <c r="AE150" s="227">
        <v>0</v>
      </c>
      <c r="AF150" s="227">
        <v>0</v>
      </c>
      <c r="AG150" s="222">
        <v>3</v>
      </c>
    </row>
    <row r="151" spans="1:33" ht="11.25" customHeight="1">
      <c r="A151" s="82" t="s">
        <v>277</v>
      </c>
      <c r="B151" s="231">
        <v>6</v>
      </c>
      <c r="C151" s="231">
        <v>4</v>
      </c>
      <c r="D151" s="231">
        <v>69</v>
      </c>
      <c r="E151" s="231">
        <v>45</v>
      </c>
      <c r="F151" s="231">
        <v>14</v>
      </c>
      <c r="G151" s="231">
        <v>5</v>
      </c>
      <c r="H151" s="231">
        <v>12</v>
      </c>
      <c r="I151" s="231">
        <v>7</v>
      </c>
      <c r="J151" s="231">
        <v>9</v>
      </c>
      <c r="K151" s="231">
        <v>5</v>
      </c>
      <c r="L151" s="236">
        <f t="shared" si="69"/>
        <v>110</v>
      </c>
      <c r="M151" s="236">
        <f t="shared" si="70"/>
        <v>66</v>
      </c>
      <c r="N151" s="231">
        <v>1</v>
      </c>
      <c r="O151" s="231">
        <v>2</v>
      </c>
      <c r="P151" s="231">
        <v>1</v>
      </c>
      <c r="Q151" s="231">
        <v>1</v>
      </c>
      <c r="R151" s="231">
        <v>1</v>
      </c>
      <c r="S151" s="234">
        <f t="shared" si="71"/>
        <v>6</v>
      </c>
      <c r="T151" s="72"/>
      <c r="U151" s="82" t="s">
        <v>277</v>
      </c>
      <c r="V151" s="79">
        <v>2</v>
      </c>
      <c r="W151" s="79">
        <v>0</v>
      </c>
      <c r="X151" s="337">
        <f>+V151+W151</f>
        <v>2</v>
      </c>
      <c r="Y151" s="227">
        <v>1</v>
      </c>
      <c r="Z151" s="227">
        <v>2</v>
      </c>
      <c r="AA151" s="227">
        <v>1</v>
      </c>
      <c r="AB151" s="227">
        <v>0</v>
      </c>
      <c r="AC151" s="235">
        <f t="shared" si="72"/>
        <v>4</v>
      </c>
      <c r="AD151" s="227">
        <v>3</v>
      </c>
      <c r="AE151" s="227">
        <v>0</v>
      </c>
      <c r="AF151" s="227">
        <v>0</v>
      </c>
      <c r="AG151" s="222">
        <v>2</v>
      </c>
    </row>
    <row r="152" spans="1:33" ht="11.25" customHeight="1">
      <c r="A152" s="82" t="s">
        <v>53</v>
      </c>
      <c r="B152" s="231">
        <v>0</v>
      </c>
      <c r="C152" s="231">
        <v>0</v>
      </c>
      <c r="D152" s="231">
        <v>172</v>
      </c>
      <c r="E152" s="231">
        <v>90</v>
      </c>
      <c r="F152" s="231">
        <v>129</v>
      </c>
      <c r="G152" s="231">
        <v>67</v>
      </c>
      <c r="H152" s="231">
        <v>82</v>
      </c>
      <c r="I152" s="231">
        <v>41</v>
      </c>
      <c r="J152" s="231">
        <v>143</v>
      </c>
      <c r="K152" s="231">
        <v>70</v>
      </c>
      <c r="L152" s="236">
        <f t="shared" si="69"/>
        <v>526</v>
      </c>
      <c r="M152" s="236">
        <f t="shared" si="70"/>
        <v>268</v>
      </c>
      <c r="N152" s="231">
        <v>0</v>
      </c>
      <c r="O152" s="231">
        <v>5</v>
      </c>
      <c r="P152" s="231">
        <v>5</v>
      </c>
      <c r="Q152" s="231">
        <v>4</v>
      </c>
      <c r="R152" s="231">
        <v>5</v>
      </c>
      <c r="S152" s="234">
        <f t="shared" si="71"/>
        <v>19</v>
      </c>
      <c r="T152" s="72"/>
      <c r="U152" s="82" t="s">
        <v>53</v>
      </c>
      <c r="V152" s="79">
        <v>11</v>
      </c>
      <c r="W152" s="79">
        <v>4</v>
      </c>
      <c r="X152" s="337">
        <f>+V152+W152</f>
        <v>15</v>
      </c>
      <c r="Y152" s="227">
        <v>0</v>
      </c>
      <c r="Z152" s="227">
        <v>15</v>
      </c>
      <c r="AA152" s="227">
        <v>3</v>
      </c>
      <c r="AB152" s="227">
        <v>0</v>
      </c>
      <c r="AC152" s="235">
        <f t="shared" si="72"/>
        <v>18</v>
      </c>
      <c r="AD152" s="227">
        <v>18</v>
      </c>
      <c r="AE152" s="227">
        <v>0</v>
      </c>
      <c r="AF152" s="227">
        <v>0</v>
      </c>
      <c r="AG152" s="222">
        <v>10</v>
      </c>
    </row>
    <row r="153" spans="1:33" ht="11.25" customHeight="1">
      <c r="A153" s="78" t="s">
        <v>174</v>
      </c>
      <c r="B153" s="81"/>
      <c r="C153" s="81"/>
      <c r="D153" s="231"/>
      <c r="E153" s="231"/>
      <c r="F153" s="231"/>
      <c r="G153" s="231"/>
      <c r="H153" s="231"/>
      <c r="I153" s="231"/>
      <c r="J153" s="231"/>
      <c r="K153" s="231"/>
      <c r="L153" s="236"/>
      <c r="M153" s="236"/>
      <c r="N153" s="227"/>
      <c r="O153" s="227"/>
      <c r="P153" s="227"/>
      <c r="Q153" s="227"/>
      <c r="R153" s="227"/>
      <c r="S153" s="234"/>
      <c r="T153" s="72"/>
      <c r="U153" s="78" t="s">
        <v>174</v>
      </c>
      <c r="V153" s="79"/>
      <c r="W153" s="79"/>
      <c r="X153" s="337"/>
      <c r="Y153" s="227"/>
      <c r="Z153" s="227"/>
      <c r="AA153" s="227"/>
      <c r="AB153" s="227"/>
      <c r="AC153" s="235"/>
      <c r="AD153" s="227"/>
      <c r="AE153" s="227"/>
      <c r="AF153" s="227"/>
      <c r="AG153" s="222"/>
    </row>
    <row r="154" spans="1:33" ht="11.25" customHeight="1">
      <c r="A154" s="82" t="s">
        <v>278</v>
      </c>
      <c r="B154" s="79">
        <v>0</v>
      </c>
      <c r="C154" s="79">
        <v>0</v>
      </c>
      <c r="D154" s="79">
        <v>0</v>
      </c>
      <c r="E154" s="79">
        <v>0</v>
      </c>
      <c r="F154" s="79">
        <v>0</v>
      </c>
      <c r="G154" s="79">
        <v>0</v>
      </c>
      <c r="H154" s="79">
        <v>0</v>
      </c>
      <c r="I154" s="79">
        <v>0</v>
      </c>
      <c r="J154" s="79">
        <v>0</v>
      </c>
      <c r="K154" s="79">
        <v>0</v>
      </c>
      <c r="L154" s="236">
        <f t="shared" si="69"/>
        <v>0</v>
      </c>
      <c r="M154" s="236">
        <f t="shared" si="70"/>
        <v>0</v>
      </c>
      <c r="N154" s="79">
        <v>0</v>
      </c>
      <c r="O154" s="79">
        <v>0</v>
      </c>
      <c r="P154" s="79">
        <v>0</v>
      </c>
      <c r="Q154" s="79">
        <v>0</v>
      </c>
      <c r="R154" s="79">
        <v>0</v>
      </c>
      <c r="S154" s="234">
        <f t="shared" si="71"/>
        <v>0</v>
      </c>
      <c r="T154" s="72"/>
      <c r="U154" s="82" t="s">
        <v>278</v>
      </c>
      <c r="V154" s="79">
        <v>0</v>
      </c>
      <c r="W154" s="79">
        <v>0</v>
      </c>
      <c r="X154" s="337">
        <f>+V154+W154</f>
        <v>0</v>
      </c>
      <c r="Y154" s="227">
        <v>0</v>
      </c>
      <c r="Z154" s="227">
        <v>0</v>
      </c>
      <c r="AA154" s="227">
        <v>0</v>
      </c>
      <c r="AB154" s="227">
        <v>0</v>
      </c>
      <c r="AC154" s="235">
        <f t="shared" si="72"/>
        <v>0</v>
      </c>
      <c r="AD154" s="227">
        <v>0</v>
      </c>
      <c r="AE154" s="227">
        <v>0</v>
      </c>
      <c r="AF154" s="227">
        <v>0</v>
      </c>
      <c r="AG154" s="222">
        <v>0</v>
      </c>
    </row>
    <row r="155" spans="1:33" ht="11.25" customHeight="1">
      <c r="A155" s="82" t="s">
        <v>54</v>
      </c>
      <c r="B155" s="79">
        <v>0</v>
      </c>
      <c r="C155" s="79">
        <v>0</v>
      </c>
      <c r="D155" s="79">
        <v>0</v>
      </c>
      <c r="E155" s="79">
        <v>0</v>
      </c>
      <c r="F155" s="79">
        <v>0</v>
      </c>
      <c r="G155" s="79">
        <v>0</v>
      </c>
      <c r="H155" s="79">
        <v>0</v>
      </c>
      <c r="I155" s="79">
        <v>0</v>
      </c>
      <c r="J155" s="79">
        <v>0</v>
      </c>
      <c r="K155" s="79">
        <v>0</v>
      </c>
      <c r="L155" s="236">
        <f t="shared" si="69"/>
        <v>0</v>
      </c>
      <c r="M155" s="236">
        <f t="shared" si="70"/>
        <v>0</v>
      </c>
      <c r="N155" s="79">
        <v>0</v>
      </c>
      <c r="O155" s="79">
        <v>0</v>
      </c>
      <c r="P155" s="79">
        <v>0</v>
      </c>
      <c r="Q155" s="79">
        <v>0</v>
      </c>
      <c r="R155" s="79">
        <v>0</v>
      </c>
      <c r="S155" s="234">
        <f t="shared" si="71"/>
        <v>0</v>
      </c>
      <c r="T155" s="72"/>
      <c r="U155" s="82" t="s">
        <v>54</v>
      </c>
      <c r="V155" s="79">
        <v>0</v>
      </c>
      <c r="W155" s="79">
        <v>0</v>
      </c>
      <c r="X155" s="337">
        <f>+V155+W155</f>
        <v>0</v>
      </c>
      <c r="Y155" s="227">
        <v>0</v>
      </c>
      <c r="Z155" s="227">
        <v>0</v>
      </c>
      <c r="AA155" s="227">
        <v>0</v>
      </c>
      <c r="AB155" s="227">
        <v>0</v>
      </c>
      <c r="AC155" s="235">
        <f t="shared" si="72"/>
        <v>0</v>
      </c>
      <c r="AD155" s="227">
        <v>0</v>
      </c>
      <c r="AE155" s="227">
        <v>0</v>
      </c>
      <c r="AF155" s="227">
        <v>0</v>
      </c>
      <c r="AG155" s="222">
        <v>0</v>
      </c>
    </row>
    <row r="156" spans="1:33" ht="11.25" customHeight="1">
      <c r="A156" s="82" t="s">
        <v>279</v>
      </c>
      <c r="B156" s="79">
        <v>0</v>
      </c>
      <c r="C156" s="79">
        <v>0</v>
      </c>
      <c r="D156" s="79">
        <v>40</v>
      </c>
      <c r="E156" s="79">
        <v>24</v>
      </c>
      <c r="F156" s="79">
        <v>0</v>
      </c>
      <c r="G156" s="79">
        <v>0</v>
      </c>
      <c r="H156" s="79">
        <v>31</v>
      </c>
      <c r="I156" s="79">
        <v>18</v>
      </c>
      <c r="J156" s="79">
        <v>30</v>
      </c>
      <c r="K156" s="79">
        <v>13</v>
      </c>
      <c r="L156" s="236">
        <f t="shared" si="69"/>
        <v>101</v>
      </c>
      <c r="M156" s="236">
        <f t="shared" si="70"/>
        <v>55</v>
      </c>
      <c r="N156" s="79">
        <v>0</v>
      </c>
      <c r="O156" s="79">
        <v>2</v>
      </c>
      <c r="P156" s="79">
        <v>0</v>
      </c>
      <c r="Q156" s="79">
        <v>1</v>
      </c>
      <c r="R156" s="79">
        <v>1</v>
      </c>
      <c r="S156" s="234">
        <f t="shared" si="71"/>
        <v>4</v>
      </c>
      <c r="T156" s="72"/>
      <c r="U156" s="82" t="s">
        <v>279</v>
      </c>
      <c r="V156" s="79">
        <v>4</v>
      </c>
      <c r="W156" s="79">
        <v>0</v>
      </c>
      <c r="X156" s="337">
        <f>+V156+W156</f>
        <v>4</v>
      </c>
      <c r="Y156" s="227">
        <v>3</v>
      </c>
      <c r="Z156" s="227">
        <v>0</v>
      </c>
      <c r="AA156" s="227">
        <v>1</v>
      </c>
      <c r="AB156" s="227">
        <v>0</v>
      </c>
      <c r="AC156" s="235">
        <f t="shared" si="72"/>
        <v>4</v>
      </c>
      <c r="AD156" s="227">
        <v>4</v>
      </c>
      <c r="AE156" s="227">
        <v>2</v>
      </c>
      <c r="AF156" s="227">
        <v>1</v>
      </c>
      <c r="AG156" s="222">
        <v>2</v>
      </c>
    </row>
    <row r="157" spans="1:33" ht="11.25" customHeight="1">
      <c r="A157" s="82" t="s">
        <v>393</v>
      </c>
      <c r="B157" s="231">
        <v>0</v>
      </c>
      <c r="C157" s="231">
        <v>0</v>
      </c>
      <c r="D157" s="231">
        <v>49</v>
      </c>
      <c r="E157" s="231">
        <v>25</v>
      </c>
      <c r="F157" s="231">
        <v>0</v>
      </c>
      <c r="G157" s="231">
        <v>0</v>
      </c>
      <c r="H157" s="231">
        <v>0</v>
      </c>
      <c r="I157" s="231">
        <v>0</v>
      </c>
      <c r="J157" s="231">
        <v>50</v>
      </c>
      <c r="K157" s="231">
        <v>22</v>
      </c>
      <c r="L157" s="236">
        <f t="shared" si="69"/>
        <v>99</v>
      </c>
      <c r="M157" s="236">
        <f t="shared" si="70"/>
        <v>47</v>
      </c>
      <c r="N157" s="231">
        <v>0</v>
      </c>
      <c r="O157" s="231">
        <v>2</v>
      </c>
      <c r="P157" s="231">
        <v>0</v>
      </c>
      <c r="Q157" s="231">
        <v>0</v>
      </c>
      <c r="R157" s="231">
        <v>1</v>
      </c>
      <c r="S157" s="234">
        <f t="shared" si="71"/>
        <v>3</v>
      </c>
      <c r="T157" s="72"/>
      <c r="U157" s="82" t="s">
        <v>393</v>
      </c>
      <c r="V157" s="79">
        <v>4</v>
      </c>
      <c r="W157" s="79">
        <v>0</v>
      </c>
      <c r="X157" s="337">
        <f>+V157+W157</f>
        <v>4</v>
      </c>
      <c r="Y157" s="227">
        <v>4</v>
      </c>
      <c r="Z157" s="227">
        <v>0</v>
      </c>
      <c r="AA157" s="227">
        <v>0</v>
      </c>
      <c r="AB157" s="227">
        <v>0</v>
      </c>
      <c r="AC157" s="235">
        <f t="shared" si="72"/>
        <v>4</v>
      </c>
      <c r="AD157" s="227">
        <v>4</v>
      </c>
      <c r="AE157" s="227">
        <v>0</v>
      </c>
      <c r="AF157" s="227">
        <v>0</v>
      </c>
      <c r="AG157" s="222">
        <v>0</v>
      </c>
    </row>
    <row r="158" spans="1:33" ht="11.25" customHeight="1">
      <c r="A158" s="78" t="s">
        <v>175</v>
      </c>
      <c r="B158" s="81"/>
      <c r="C158" s="81"/>
      <c r="D158" s="230"/>
      <c r="E158" s="230"/>
      <c r="F158" s="230"/>
      <c r="G158" s="230"/>
      <c r="H158" s="230"/>
      <c r="I158" s="230"/>
      <c r="J158" s="230"/>
      <c r="K158" s="230"/>
      <c r="L158" s="236"/>
      <c r="M158" s="236"/>
      <c r="N158" s="227"/>
      <c r="O158" s="227"/>
      <c r="P158" s="227"/>
      <c r="Q158" s="227"/>
      <c r="R158" s="227"/>
      <c r="S158" s="234"/>
      <c r="T158" s="72"/>
      <c r="U158" s="78" t="s">
        <v>175</v>
      </c>
      <c r="V158" s="79"/>
      <c r="W158" s="79"/>
      <c r="X158" s="337"/>
      <c r="Y158" s="227"/>
      <c r="Z158" s="227"/>
      <c r="AA158" s="227"/>
      <c r="AB158" s="227"/>
      <c r="AC158" s="235"/>
      <c r="AD158" s="227"/>
      <c r="AE158" s="227"/>
      <c r="AF158" s="227"/>
      <c r="AG158" s="222"/>
    </row>
    <row r="159" spans="1:33" ht="11.25" customHeight="1">
      <c r="A159" s="82" t="s">
        <v>281</v>
      </c>
      <c r="B159" s="231">
        <v>0</v>
      </c>
      <c r="C159" s="231">
        <v>0</v>
      </c>
      <c r="D159" s="231">
        <v>30</v>
      </c>
      <c r="E159" s="231">
        <v>20</v>
      </c>
      <c r="F159" s="231">
        <v>9</v>
      </c>
      <c r="G159" s="231">
        <v>6</v>
      </c>
      <c r="H159" s="231">
        <v>44</v>
      </c>
      <c r="I159" s="231">
        <v>29</v>
      </c>
      <c r="J159" s="231">
        <v>154</v>
      </c>
      <c r="K159" s="231">
        <v>79</v>
      </c>
      <c r="L159" s="236">
        <f t="shared" si="69"/>
        <v>237</v>
      </c>
      <c r="M159" s="236">
        <f t="shared" si="70"/>
        <v>134</v>
      </c>
      <c r="N159" s="231">
        <v>0</v>
      </c>
      <c r="O159" s="231">
        <v>1</v>
      </c>
      <c r="P159" s="231">
        <v>1</v>
      </c>
      <c r="Q159" s="231">
        <v>2</v>
      </c>
      <c r="R159" s="231">
        <v>6</v>
      </c>
      <c r="S159" s="234">
        <f t="shared" si="71"/>
        <v>10</v>
      </c>
      <c r="T159" s="72"/>
      <c r="U159" s="82" t="s">
        <v>281</v>
      </c>
      <c r="V159" s="79">
        <v>2</v>
      </c>
      <c r="W159" s="79">
        <v>7</v>
      </c>
      <c r="X159" s="337">
        <f t="shared" ref="X159:X165" si="73">+V159+W159</f>
        <v>9</v>
      </c>
      <c r="Y159" s="227">
        <v>1</v>
      </c>
      <c r="Z159" s="227">
        <v>0</v>
      </c>
      <c r="AA159" s="227">
        <v>11</v>
      </c>
      <c r="AB159" s="227">
        <v>0</v>
      </c>
      <c r="AC159" s="235">
        <f t="shared" si="72"/>
        <v>12</v>
      </c>
      <c r="AD159" s="227">
        <v>11</v>
      </c>
      <c r="AE159" s="227">
        <v>0</v>
      </c>
      <c r="AF159" s="227">
        <v>0</v>
      </c>
      <c r="AG159" s="222">
        <v>8</v>
      </c>
    </row>
    <row r="160" spans="1:33" ht="11.25" customHeight="1">
      <c r="A160" s="82" t="s">
        <v>282</v>
      </c>
      <c r="B160" s="231">
        <v>0</v>
      </c>
      <c r="C160" s="231">
        <v>0</v>
      </c>
      <c r="D160" s="231">
        <v>0</v>
      </c>
      <c r="E160" s="231">
        <v>0</v>
      </c>
      <c r="F160" s="231">
        <v>34</v>
      </c>
      <c r="G160" s="231">
        <v>15</v>
      </c>
      <c r="H160" s="231">
        <v>481</v>
      </c>
      <c r="I160" s="231">
        <v>243</v>
      </c>
      <c r="J160" s="231">
        <v>150</v>
      </c>
      <c r="K160" s="231">
        <v>76</v>
      </c>
      <c r="L160" s="236">
        <f t="shared" si="69"/>
        <v>665</v>
      </c>
      <c r="M160" s="236">
        <f t="shared" si="70"/>
        <v>334</v>
      </c>
      <c r="N160" s="231">
        <v>0</v>
      </c>
      <c r="O160" s="231">
        <v>0</v>
      </c>
      <c r="P160" s="231">
        <v>3</v>
      </c>
      <c r="Q160" s="231">
        <v>19</v>
      </c>
      <c r="R160" s="231">
        <v>5</v>
      </c>
      <c r="S160" s="234">
        <f t="shared" si="71"/>
        <v>27</v>
      </c>
      <c r="T160" s="72"/>
      <c r="U160" s="82" t="s">
        <v>282</v>
      </c>
      <c r="V160" s="79">
        <v>9</v>
      </c>
      <c r="W160" s="79">
        <v>11</v>
      </c>
      <c r="X160" s="337">
        <f t="shared" si="73"/>
        <v>20</v>
      </c>
      <c r="Y160" s="227">
        <v>0</v>
      </c>
      <c r="Z160" s="227">
        <v>3</v>
      </c>
      <c r="AA160" s="227">
        <v>22</v>
      </c>
      <c r="AB160" s="227">
        <v>0</v>
      </c>
      <c r="AC160" s="235">
        <f t="shared" si="72"/>
        <v>25</v>
      </c>
      <c r="AD160" s="227">
        <v>25</v>
      </c>
      <c r="AE160" s="227">
        <v>0</v>
      </c>
      <c r="AF160" s="227">
        <v>0</v>
      </c>
      <c r="AG160" s="222">
        <v>19</v>
      </c>
    </row>
    <row r="161" spans="1:33" ht="11.25" customHeight="1">
      <c r="A161" s="82" t="s">
        <v>283</v>
      </c>
      <c r="B161" s="231">
        <v>0</v>
      </c>
      <c r="C161" s="231">
        <v>0</v>
      </c>
      <c r="D161" s="231">
        <v>178</v>
      </c>
      <c r="E161" s="231">
        <v>87</v>
      </c>
      <c r="F161" s="231">
        <v>20</v>
      </c>
      <c r="G161" s="231">
        <v>12</v>
      </c>
      <c r="H161" s="231">
        <v>58</v>
      </c>
      <c r="I161" s="231">
        <v>32</v>
      </c>
      <c r="J161" s="231">
        <v>318</v>
      </c>
      <c r="K161" s="231">
        <v>140</v>
      </c>
      <c r="L161" s="236">
        <f t="shared" si="69"/>
        <v>574</v>
      </c>
      <c r="M161" s="236">
        <f t="shared" si="70"/>
        <v>271</v>
      </c>
      <c r="N161" s="231">
        <v>0</v>
      </c>
      <c r="O161" s="231">
        <v>2</v>
      </c>
      <c r="P161" s="231">
        <v>2</v>
      </c>
      <c r="Q161" s="231">
        <v>3</v>
      </c>
      <c r="R161" s="231">
        <v>14</v>
      </c>
      <c r="S161" s="234">
        <f t="shared" si="71"/>
        <v>21</v>
      </c>
      <c r="T161" s="72"/>
      <c r="U161" s="82" t="s">
        <v>283</v>
      </c>
      <c r="V161" s="79">
        <v>18</v>
      </c>
      <c r="W161" s="79">
        <v>1</v>
      </c>
      <c r="X161" s="337">
        <f t="shared" si="73"/>
        <v>19</v>
      </c>
      <c r="Y161" s="227">
        <v>1</v>
      </c>
      <c r="Z161" s="227">
        <v>3</v>
      </c>
      <c r="AA161" s="227">
        <v>16</v>
      </c>
      <c r="AB161" s="227">
        <v>0</v>
      </c>
      <c r="AC161" s="235">
        <f t="shared" si="72"/>
        <v>20</v>
      </c>
      <c r="AD161" s="227">
        <v>17</v>
      </c>
      <c r="AE161" s="227">
        <v>0</v>
      </c>
      <c r="AF161" s="227">
        <v>0</v>
      </c>
      <c r="AG161" s="222">
        <v>19</v>
      </c>
    </row>
    <row r="162" spans="1:33" ht="11.25" customHeight="1">
      <c r="A162" s="82" t="s">
        <v>284</v>
      </c>
      <c r="B162" s="231">
        <v>0</v>
      </c>
      <c r="C162" s="231">
        <v>0</v>
      </c>
      <c r="D162" s="231">
        <v>420</v>
      </c>
      <c r="E162" s="231">
        <v>222</v>
      </c>
      <c r="F162" s="231">
        <v>49</v>
      </c>
      <c r="G162" s="231">
        <v>28</v>
      </c>
      <c r="H162" s="231">
        <v>159</v>
      </c>
      <c r="I162" s="231">
        <v>80</v>
      </c>
      <c r="J162" s="231">
        <v>248</v>
      </c>
      <c r="K162" s="231">
        <v>136</v>
      </c>
      <c r="L162" s="236">
        <f t="shared" si="69"/>
        <v>876</v>
      </c>
      <c r="M162" s="236">
        <f t="shared" si="70"/>
        <v>466</v>
      </c>
      <c r="N162" s="231">
        <v>0</v>
      </c>
      <c r="O162" s="231">
        <v>14</v>
      </c>
      <c r="P162" s="231">
        <v>2</v>
      </c>
      <c r="Q162" s="231">
        <v>6</v>
      </c>
      <c r="R162" s="231">
        <v>8</v>
      </c>
      <c r="S162" s="234">
        <f t="shared" si="71"/>
        <v>30</v>
      </c>
      <c r="T162" s="72"/>
      <c r="U162" s="82" t="s">
        <v>284</v>
      </c>
      <c r="V162" s="79">
        <v>20</v>
      </c>
      <c r="W162" s="79">
        <v>7</v>
      </c>
      <c r="X162" s="337">
        <f t="shared" si="73"/>
        <v>27</v>
      </c>
      <c r="Y162" s="227">
        <v>0</v>
      </c>
      <c r="Z162" s="227">
        <v>0</v>
      </c>
      <c r="AA162" s="227">
        <v>31</v>
      </c>
      <c r="AB162" s="227">
        <v>0</v>
      </c>
      <c r="AC162" s="235">
        <f t="shared" si="72"/>
        <v>31</v>
      </c>
      <c r="AD162" s="227">
        <v>21</v>
      </c>
      <c r="AE162" s="227">
        <v>0</v>
      </c>
      <c r="AF162" s="227">
        <v>0</v>
      </c>
      <c r="AG162" s="222">
        <v>25</v>
      </c>
    </row>
    <row r="163" spans="1:33" ht="11.25" customHeight="1">
      <c r="A163" s="82" t="s">
        <v>55</v>
      </c>
      <c r="B163" s="231">
        <v>0</v>
      </c>
      <c r="C163" s="231">
        <v>0</v>
      </c>
      <c r="D163" s="231">
        <v>108</v>
      </c>
      <c r="E163" s="231">
        <v>59</v>
      </c>
      <c r="F163" s="231">
        <v>0</v>
      </c>
      <c r="G163" s="231">
        <v>0</v>
      </c>
      <c r="H163" s="231">
        <v>0</v>
      </c>
      <c r="I163" s="231">
        <v>0</v>
      </c>
      <c r="J163" s="231">
        <v>74</v>
      </c>
      <c r="K163" s="231">
        <v>45</v>
      </c>
      <c r="L163" s="236">
        <f t="shared" si="69"/>
        <v>182</v>
      </c>
      <c r="M163" s="236">
        <f t="shared" si="70"/>
        <v>104</v>
      </c>
      <c r="N163" s="231">
        <v>0</v>
      </c>
      <c r="O163" s="231">
        <v>4</v>
      </c>
      <c r="P163" s="231">
        <v>0</v>
      </c>
      <c r="Q163" s="231">
        <v>0</v>
      </c>
      <c r="R163" s="231">
        <v>2</v>
      </c>
      <c r="S163" s="234">
        <f t="shared" si="71"/>
        <v>6</v>
      </c>
      <c r="T163" s="72"/>
      <c r="U163" s="82" t="s">
        <v>55</v>
      </c>
      <c r="V163" s="79">
        <v>2</v>
      </c>
      <c r="W163" s="79">
        <v>3</v>
      </c>
      <c r="X163" s="337">
        <f t="shared" si="73"/>
        <v>5</v>
      </c>
      <c r="Y163" s="227">
        <v>1</v>
      </c>
      <c r="Z163" s="227">
        <v>1</v>
      </c>
      <c r="AA163" s="227">
        <v>4</v>
      </c>
      <c r="AB163" s="227">
        <v>0</v>
      </c>
      <c r="AC163" s="235">
        <f t="shared" si="72"/>
        <v>6</v>
      </c>
      <c r="AD163" s="227">
        <v>6</v>
      </c>
      <c r="AE163" s="227">
        <v>0</v>
      </c>
      <c r="AF163" s="227">
        <v>0</v>
      </c>
      <c r="AG163" s="222">
        <v>6</v>
      </c>
    </row>
    <row r="164" spans="1:33" ht="11.25" customHeight="1">
      <c r="A164" s="82" t="s">
        <v>285</v>
      </c>
      <c r="B164" s="231">
        <v>0</v>
      </c>
      <c r="C164" s="231">
        <v>0</v>
      </c>
      <c r="D164" s="231">
        <v>0</v>
      </c>
      <c r="E164" s="231">
        <v>0</v>
      </c>
      <c r="F164" s="231">
        <v>0</v>
      </c>
      <c r="G164" s="231">
        <v>0</v>
      </c>
      <c r="H164" s="231">
        <v>62</v>
      </c>
      <c r="I164" s="231">
        <v>29</v>
      </c>
      <c r="J164" s="231">
        <v>1980</v>
      </c>
      <c r="K164" s="231">
        <v>1082</v>
      </c>
      <c r="L164" s="236">
        <f t="shared" si="69"/>
        <v>2042</v>
      </c>
      <c r="M164" s="236">
        <f t="shared" si="70"/>
        <v>1111</v>
      </c>
      <c r="N164" s="231">
        <v>0</v>
      </c>
      <c r="O164" s="231">
        <v>0</v>
      </c>
      <c r="P164" s="231">
        <v>0</v>
      </c>
      <c r="Q164" s="231">
        <v>2</v>
      </c>
      <c r="R164" s="231">
        <v>79</v>
      </c>
      <c r="S164" s="234">
        <f t="shared" si="71"/>
        <v>81</v>
      </c>
      <c r="T164" s="72"/>
      <c r="U164" s="82" t="s">
        <v>285</v>
      </c>
      <c r="V164" s="79">
        <v>16</v>
      </c>
      <c r="W164" s="79">
        <v>64</v>
      </c>
      <c r="X164" s="337">
        <f t="shared" si="73"/>
        <v>80</v>
      </c>
      <c r="Y164" s="227">
        <v>0</v>
      </c>
      <c r="Z164" s="227">
        <v>2</v>
      </c>
      <c r="AA164" s="227">
        <v>78</v>
      </c>
      <c r="AB164" s="227">
        <v>0</v>
      </c>
      <c r="AC164" s="235">
        <f t="shared" si="72"/>
        <v>80</v>
      </c>
      <c r="AD164" s="227">
        <v>71</v>
      </c>
      <c r="AE164" s="227">
        <v>0</v>
      </c>
      <c r="AF164" s="227">
        <v>0</v>
      </c>
      <c r="AG164" s="222">
        <v>75</v>
      </c>
    </row>
    <row r="165" spans="1:33" ht="11.25" customHeight="1">
      <c r="A165" s="82" t="s">
        <v>56</v>
      </c>
      <c r="B165" s="231">
        <v>0</v>
      </c>
      <c r="C165" s="231">
        <v>0</v>
      </c>
      <c r="D165" s="231">
        <v>101</v>
      </c>
      <c r="E165" s="231">
        <v>50</v>
      </c>
      <c r="F165" s="231">
        <v>22</v>
      </c>
      <c r="G165" s="231">
        <v>13</v>
      </c>
      <c r="H165" s="231">
        <v>45</v>
      </c>
      <c r="I165" s="231">
        <v>28</v>
      </c>
      <c r="J165" s="231">
        <v>175</v>
      </c>
      <c r="K165" s="231">
        <v>103</v>
      </c>
      <c r="L165" s="236">
        <f t="shared" si="69"/>
        <v>343</v>
      </c>
      <c r="M165" s="236">
        <f t="shared" si="70"/>
        <v>194</v>
      </c>
      <c r="N165" s="231">
        <v>0</v>
      </c>
      <c r="O165" s="231">
        <v>8</v>
      </c>
      <c r="P165" s="231">
        <v>1</v>
      </c>
      <c r="Q165" s="231">
        <v>2</v>
      </c>
      <c r="R165" s="231">
        <v>5</v>
      </c>
      <c r="S165" s="234">
        <f t="shared" si="71"/>
        <v>16</v>
      </c>
      <c r="T165" s="72"/>
      <c r="U165" s="82" t="s">
        <v>56</v>
      </c>
      <c r="V165" s="79">
        <v>2</v>
      </c>
      <c r="W165" s="79">
        <v>7</v>
      </c>
      <c r="X165" s="337">
        <f t="shared" si="73"/>
        <v>9</v>
      </c>
      <c r="Y165" s="227">
        <v>0</v>
      </c>
      <c r="Z165" s="227">
        <v>3</v>
      </c>
      <c r="AA165" s="227">
        <v>6</v>
      </c>
      <c r="AB165" s="227">
        <v>0</v>
      </c>
      <c r="AC165" s="235">
        <f t="shared" si="72"/>
        <v>9</v>
      </c>
      <c r="AD165" s="227">
        <v>6</v>
      </c>
      <c r="AE165" s="227">
        <v>0</v>
      </c>
      <c r="AF165" s="227">
        <v>0</v>
      </c>
      <c r="AG165" s="222">
        <v>9</v>
      </c>
    </row>
    <row r="166" spans="1:33" ht="11.25" customHeight="1">
      <c r="A166" s="78" t="s">
        <v>176</v>
      </c>
      <c r="B166" s="81"/>
      <c r="C166" s="81"/>
      <c r="D166" s="230"/>
      <c r="E166" s="230"/>
      <c r="F166" s="230"/>
      <c r="G166" s="230"/>
      <c r="H166" s="230"/>
      <c r="I166" s="230"/>
      <c r="J166" s="230"/>
      <c r="K166" s="230"/>
      <c r="L166" s="236"/>
      <c r="M166" s="236"/>
      <c r="N166" s="227"/>
      <c r="O166" s="227"/>
      <c r="P166" s="227"/>
      <c r="Q166" s="227"/>
      <c r="R166" s="227"/>
      <c r="S166" s="234"/>
      <c r="T166" s="72"/>
      <c r="U166" s="78" t="s">
        <v>176</v>
      </c>
      <c r="V166" s="79"/>
      <c r="W166" s="79"/>
      <c r="X166" s="337"/>
      <c r="Y166" s="227"/>
      <c r="Z166" s="227"/>
      <c r="AA166" s="227"/>
      <c r="AB166" s="227"/>
      <c r="AC166" s="235"/>
      <c r="AD166" s="227"/>
      <c r="AE166" s="227"/>
      <c r="AF166" s="227"/>
      <c r="AG166" s="222"/>
    </row>
    <row r="167" spans="1:33" ht="11.25" customHeight="1">
      <c r="A167" s="82" t="s">
        <v>286</v>
      </c>
      <c r="B167" s="231">
        <v>0</v>
      </c>
      <c r="C167" s="231">
        <v>0</v>
      </c>
      <c r="D167" s="231">
        <v>0</v>
      </c>
      <c r="E167" s="231">
        <v>0</v>
      </c>
      <c r="F167" s="231">
        <v>0</v>
      </c>
      <c r="G167" s="231">
        <v>0</v>
      </c>
      <c r="H167" s="231">
        <v>0</v>
      </c>
      <c r="I167" s="231">
        <v>0</v>
      </c>
      <c r="J167" s="231">
        <v>274</v>
      </c>
      <c r="K167" s="231">
        <v>136</v>
      </c>
      <c r="L167" s="236">
        <f t="shared" si="69"/>
        <v>274</v>
      </c>
      <c r="M167" s="236">
        <f t="shared" si="70"/>
        <v>136</v>
      </c>
      <c r="N167" s="231">
        <v>0</v>
      </c>
      <c r="O167" s="231">
        <v>0</v>
      </c>
      <c r="P167" s="231">
        <v>0</v>
      </c>
      <c r="Q167" s="231">
        <v>0</v>
      </c>
      <c r="R167" s="231">
        <v>15</v>
      </c>
      <c r="S167" s="234">
        <f t="shared" si="71"/>
        <v>15</v>
      </c>
      <c r="T167" s="72"/>
      <c r="U167" s="82" t="s">
        <v>286</v>
      </c>
      <c r="V167" s="79">
        <v>15</v>
      </c>
      <c r="W167" s="79">
        <v>0</v>
      </c>
      <c r="X167" s="337">
        <f t="shared" ref="X167:X173" si="74">+V167+W167</f>
        <v>15</v>
      </c>
      <c r="Y167" s="227">
        <v>0</v>
      </c>
      <c r="Z167" s="227">
        <v>0</v>
      </c>
      <c r="AA167" s="227">
        <v>15</v>
      </c>
      <c r="AB167" s="227">
        <v>0</v>
      </c>
      <c r="AC167" s="235">
        <f t="shared" si="72"/>
        <v>15</v>
      </c>
      <c r="AD167" s="227">
        <v>14</v>
      </c>
      <c r="AE167" s="227">
        <v>9</v>
      </c>
      <c r="AF167" s="227">
        <v>9</v>
      </c>
      <c r="AG167" s="222">
        <v>13</v>
      </c>
    </row>
    <row r="168" spans="1:33" ht="11.25" customHeight="1">
      <c r="A168" s="82" t="s">
        <v>287</v>
      </c>
      <c r="B168" s="231">
        <v>0</v>
      </c>
      <c r="C168" s="231">
        <v>0</v>
      </c>
      <c r="D168" s="231">
        <v>118</v>
      </c>
      <c r="E168" s="231">
        <v>55</v>
      </c>
      <c r="F168" s="231">
        <v>0</v>
      </c>
      <c r="G168" s="231">
        <v>0</v>
      </c>
      <c r="H168" s="231">
        <v>0</v>
      </c>
      <c r="I168" s="231">
        <v>0</v>
      </c>
      <c r="J168" s="231">
        <v>18</v>
      </c>
      <c r="K168" s="231">
        <v>9</v>
      </c>
      <c r="L168" s="236">
        <f t="shared" si="69"/>
        <v>136</v>
      </c>
      <c r="M168" s="236">
        <f t="shared" si="70"/>
        <v>64</v>
      </c>
      <c r="N168" s="231">
        <v>0</v>
      </c>
      <c r="O168" s="231">
        <v>4</v>
      </c>
      <c r="P168" s="231">
        <v>0</v>
      </c>
      <c r="Q168" s="231">
        <v>0</v>
      </c>
      <c r="R168" s="231">
        <v>1</v>
      </c>
      <c r="S168" s="234">
        <f t="shared" si="71"/>
        <v>5</v>
      </c>
      <c r="T168" s="72"/>
      <c r="U168" s="82" t="s">
        <v>287</v>
      </c>
      <c r="V168" s="79">
        <v>0</v>
      </c>
      <c r="W168" s="79">
        <v>0</v>
      </c>
      <c r="X168" s="337">
        <f t="shared" si="74"/>
        <v>0</v>
      </c>
      <c r="Y168" s="227">
        <v>0</v>
      </c>
      <c r="Z168" s="227">
        <v>0</v>
      </c>
      <c r="AA168" s="227">
        <v>4</v>
      </c>
      <c r="AB168" s="227">
        <v>0</v>
      </c>
      <c r="AC168" s="235">
        <f t="shared" si="72"/>
        <v>4</v>
      </c>
      <c r="AD168" s="227">
        <v>3</v>
      </c>
      <c r="AE168" s="227">
        <v>1</v>
      </c>
      <c r="AF168" s="227">
        <v>1</v>
      </c>
      <c r="AG168" s="222">
        <v>4</v>
      </c>
    </row>
    <row r="169" spans="1:33" ht="11.25" customHeight="1">
      <c r="A169" s="82" t="s">
        <v>57</v>
      </c>
      <c r="B169" s="231">
        <v>0</v>
      </c>
      <c r="C169" s="231">
        <v>0</v>
      </c>
      <c r="D169" s="231">
        <v>178</v>
      </c>
      <c r="E169" s="231">
        <v>93</v>
      </c>
      <c r="F169" s="231">
        <v>17</v>
      </c>
      <c r="G169" s="231">
        <v>5</v>
      </c>
      <c r="H169" s="231">
        <v>34</v>
      </c>
      <c r="I169" s="231">
        <v>22</v>
      </c>
      <c r="J169" s="231">
        <v>662</v>
      </c>
      <c r="K169" s="231">
        <v>304</v>
      </c>
      <c r="L169" s="236">
        <f t="shared" si="69"/>
        <v>891</v>
      </c>
      <c r="M169" s="236">
        <f t="shared" si="70"/>
        <v>424</v>
      </c>
      <c r="N169" s="231">
        <v>0</v>
      </c>
      <c r="O169" s="231">
        <v>7</v>
      </c>
      <c r="P169" s="231">
        <v>1</v>
      </c>
      <c r="Q169" s="231">
        <v>2</v>
      </c>
      <c r="R169" s="231">
        <v>26</v>
      </c>
      <c r="S169" s="234">
        <f t="shared" si="71"/>
        <v>36</v>
      </c>
      <c r="T169" s="72"/>
      <c r="U169" s="82" t="s">
        <v>57</v>
      </c>
      <c r="V169" s="79">
        <v>31</v>
      </c>
      <c r="W169" s="79">
        <v>1</v>
      </c>
      <c r="X169" s="337">
        <f t="shared" si="74"/>
        <v>32</v>
      </c>
      <c r="Y169" s="227">
        <v>2</v>
      </c>
      <c r="Z169" s="227">
        <v>2</v>
      </c>
      <c r="AA169" s="227">
        <v>35</v>
      </c>
      <c r="AB169" s="227">
        <v>1</v>
      </c>
      <c r="AC169" s="235">
        <f t="shared" si="72"/>
        <v>40</v>
      </c>
      <c r="AD169" s="227">
        <v>36</v>
      </c>
      <c r="AE169" s="227">
        <v>2</v>
      </c>
      <c r="AF169" s="227">
        <v>1</v>
      </c>
      <c r="AG169" s="222">
        <v>31</v>
      </c>
    </row>
    <row r="170" spans="1:33" ht="11.25" customHeight="1">
      <c r="A170" s="82" t="s">
        <v>288</v>
      </c>
      <c r="B170" s="231">
        <v>0</v>
      </c>
      <c r="C170" s="231">
        <v>0</v>
      </c>
      <c r="D170" s="231">
        <v>0</v>
      </c>
      <c r="E170" s="231">
        <v>0</v>
      </c>
      <c r="F170" s="231">
        <v>0</v>
      </c>
      <c r="G170" s="231">
        <v>0</v>
      </c>
      <c r="H170" s="231">
        <v>0</v>
      </c>
      <c r="I170" s="231">
        <v>0</v>
      </c>
      <c r="J170" s="231">
        <v>1556</v>
      </c>
      <c r="K170" s="231">
        <v>784</v>
      </c>
      <c r="L170" s="236">
        <f t="shared" si="69"/>
        <v>1556</v>
      </c>
      <c r="M170" s="236">
        <f t="shared" si="70"/>
        <v>784</v>
      </c>
      <c r="N170" s="231">
        <v>0</v>
      </c>
      <c r="O170" s="231">
        <v>0</v>
      </c>
      <c r="P170" s="231">
        <v>0</v>
      </c>
      <c r="Q170" s="231">
        <v>0</v>
      </c>
      <c r="R170" s="231">
        <v>77</v>
      </c>
      <c r="S170" s="234">
        <f t="shared" si="71"/>
        <v>77</v>
      </c>
      <c r="T170" s="72"/>
      <c r="U170" s="82" t="s">
        <v>288</v>
      </c>
      <c r="V170" s="79">
        <v>40</v>
      </c>
      <c r="W170" s="79">
        <v>34</v>
      </c>
      <c r="X170" s="337">
        <f t="shared" si="74"/>
        <v>74</v>
      </c>
      <c r="Y170" s="227">
        <v>0</v>
      </c>
      <c r="Z170" s="227">
        <v>43</v>
      </c>
      <c r="AA170" s="227">
        <v>31</v>
      </c>
      <c r="AB170" s="227">
        <v>0</v>
      </c>
      <c r="AC170" s="235">
        <f t="shared" si="72"/>
        <v>74</v>
      </c>
      <c r="AD170" s="227">
        <v>54</v>
      </c>
      <c r="AE170" s="227">
        <v>0</v>
      </c>
      <c r="AF170" s="227">
        <v>0</v>
      </c>
      <c r="AG170" s="222">
        <v>73</v>
      </c>
    </row>
    <row r="171" spans="1:33" ht="11.25" customHeight="1">
      <c r="A171" s="82" t="s">
        <v>289</v>
      </c>
      <c r="B171" s="231">
        <v>0</v>
      </c>
      <c r="C171" s="231">
        <v>0</v>
      </c>
      <c r="D171" s="231">
        <v>146</v>
      </c>
      <c r="E171" s="231">
        <v>65</v>
      </c>
      <c r="F171" s="231">
        <v>18</v>
      </c>
      <c r="G171" s="231">
        <v>8</v>
      </c>
      <c r="H171" s="231">
        <v>0</v>
      </c>
      <c r="I171" s="231">
        <v>0</v>
      </c>
      <c r="J171" s="231">
        <v>216</v>
      </c>
      <c r="K171" s="231">
        <v>105</v>
      </c>
      <c r="L171" s="236">
        <f t="shared" si="69"/>
        <v>380</v>
      </c>
      <c r="M171" s="236">
        <f t="shared" si="70"/>
        <v>178</v>
      </c>
      <c r="N171" s="231">
        <v>0</v>
      </c>
      <c r="O171" s="231">
        <v>7</v>
      </c>
      <c r="P171" s="231">
        <v>2</v>
      </c>
      <c r="Q171" s="231">
        <v>0</v>
      </c>
      <c r="R171" s="231">
        <v>10</v>
      </c>
      <c r="S171" s="234">
        <f t="shared" si="71"/>
        <v>19</v>
      </c>
      <c r="T171" s="72"/>
      <c r="U171" s="82" t="s">
        <v>289</v>
      </c>
      <c r="V171" s="79">
        <v>19</v>
      </c>
      <c r="W171" s="79">
        <v>31</v>
      </c>
      <c r="X171" s="337">
        <f t="shared" si="74"/>
        <v>50</v>
      </c>
      <c r="Y171" s="227">
        <v>1</v>
      </c>
      <c r="Z171" s="227">
        <v>1</v>
      </c>
      <c r="AA171" s="227">
        <v>23</v>
      </c>
      <c r="AB171" s="227">
        <v>0</v>
      </c>
      <c r="AC171" s="235">
        <f t="shared" si="72"/>
        <v>25</v>
      </c>
      <c r="AD171" s="227">
        <v>17</v>
      </c>
      <c r="AE171" s="227">
        <v>0</v>
      </c>
      <c r="AF171" s="227">
        <v>0</v>
      </c>
      <c r="AG171" s="222">
        <v>19</v>
      </c>
    </row>
    <row r="172" spans="1:33" ht="11.25" customHeight="1">
      <c r="A172" s="82" t="s">
        <v>58</v>
      </c>
      <c r="B172" s="231">
        <v>0</v>
      </c>
      <c r="C172" s="231">
        <v>0</v>
      </c>
      <c r="D172" s="231">
        <v>0</v>
      </c>
      <c r="E172" s="231">
        <v>0</v>
      </c>
      <c r="F172" s="231">
        <v>64</v>
      </c>
      <c r="G172" s="231">
        <v>30</v>
      </c>
      <c r="H172" s="231">
        <v>53</v>
      </c>
      <c r="I172" s="231">
        <v>28</v>
      </c>
      <c r="J172" s="231">
        <v>211</v>
      </c>
      <c r="K172" s="231">
        <v>112</v>
      </c>
      <c r="L172" s="236">
        <f t="shared" si="69"/>
        <v>328</v>
      </c>
      <c r="M172" s="236">
        <f t="shared" si="70"/>
        <v>170</v>
      </c>
      <c r="N172" s="231">
        <v>0</v>
      </c>
      <c r="O172" s="231">
        <v>0</v>
      </c>
      <c r="P172" s="231">
        <v>3</v>
      </c>
      <c r="Q172" s="231">
        <v>2</v>
      </c>
      <c r="R172" s="231">
        <v>11</v>
      </c>
      <c r="S172" s="234">
        <f t="shared" si="71"/>
        <v>16</v>
      </c>
      <c r="T172" s="72"/>
      <c r="U172" s="82" t="s">
        <v>58</v>
      </c>
      <c r="V172" s="79">
        <v>12</v>
      </c>
      <c r="W172" s="79">
        <v>4</v>
      </c>
      <c r="X172" s="337">
        <f t="shared" si="74"/>
        <v>16</v>
      </c>
      <c r="Y172" s="227">
        <v>0</v>
      </c>
      <c r="Z172" s="227">
        <v>3</v>
      </c>
      <c r="AA172" s="227">
        <v>13</v>
      </c>
      <c r="AB172" s="227">
        <v>0</v>
      </c>
      <c r="AC172" s="235">
        <f t="shared" si="72"/>
        <v>16</v>
      </c>
      <c r="AD172" s="227">
        <v>16</v>
      </c>
      <c r="AE172" s="227">
        <v>6</v>
      </c>
      <c r="AF172" s="227">
        <v>1</v>
      </c>
      <c r="AG172" s="222">
        <v>16</v>
      </c>
    </row>
    <row r="173" spans="1:33" ht="11.25" customHeight="1">
      <c r="A173" s="82" t="s">
        <v>59</v>
      </c>
      <c r="B173" s="231">
        <v>0</v>
      </c>
      <c r="C173" s="231">
        <v>0</v>
      </c>
      <c r="D173" s="231">
        <v>0</v>
      </c>
      <c r="E173" s="231">
        <v>0</v>
      </c>
      <c r="F173" s="231">
        <v>0</v>
      </c>
      <c r="G173" s="231">
        <v>0</v>
      </c>
      <c r="H173" s="231">
        <v>0</v>
      </c>
      <c r="I173" s="231">
        <v>0</v>
      </c>
      <c r="J173" s="231">
        <v>201</v>
      </c>
      <c r="K173" s="231">
        <v>104</v>
      </c>
      <c r="L173" s="236">
        <f t="shared" si="69"/>
        <v>201</v>
      </c>
      <c r="M173" s="236">
        <f t="shared" si="70"/>
        <v>104</v>
      </c>
      <c r="N173" s="231">
        <v>0</v>
      </c>
      <c r="O173" s="231">
        <v>0</v>
      </c>
      <c r="P173" s="231">
        <v>0</v>
      </c>
      <c r="Q173" s="231">
        <v>0</v>
      </c>
      <c r="R173" s="231">
        <v>9</v>
      </c>
      <c r="S173" s="234">
        <f t="shared" si="71"/>
        <v>9</v>
      </c>
      <c r="T173" s="72"/>
      <c r="U173" s="82" t="s">
        <v>59</v>
      </c>
      <c r="V173" s="79">
        <v>9</v>
      </c>
      <c r="W173" s="79">
        <v>0</v>
      </c>
      <c r="X173" s="337">
        <f t="shared" si="74"/>
        <v>9</v>
      </c>
      <c r="Y173" s="227">
        <v>0</v>
      </c>
      <c r="Z173" s="227">
        <v>0</v>
      </c>
      <c r="AA173" s="227">
        <v>9</v>
      </c>
      <c r="AB173" s="227">
        <v>0</v>
      </c>
      <c r="AC173" s="235">
        <f t="shared" si="72"/>
        <v>9</v>
      </c>
      <c r="AD173" s="227">
        <v>9</v>
      </c>
      <c r="AE173" s="227">
        <v>0</v>
      </c>
      <c r="AF173" s="227">
        <v>0</v>
      </c>
      <c r="AG173" s="222">
        <v>9</v>
      </c>
    </row>
    <row r="174" spans="1:33" ht="11.25" customHeight="1">
      <c r="A174" s="78" t="s">
        <v>177</v>
      </c>
      <c r="B174" s="81"/>
      <c r="C174" s="81"/>
      <c r="D174" s="230"/>
      <c r="E174" s="230"/>
      <c r="F174" s="230"/>
      <c r="G174" s="230"/>
      <c r="H174" s="230"/>
      <c r="I174" s="230"/>
      <c r="J174" s="230"/>
      <c r="K174" s="230"/>
      <c r="L174" s="236"/>
      <c r="M174" s="236"/>
      <c r="N174" s="227"/>
      <c r="O174" s="227"/>
      <c r="P174" s="227"/>
      <c r="Q174" s="227"/>
      <c r="R174" s="227"/>
      <c r="S174" s="234"/>
      <c r="T174" s="72"/>
      <c r="U174" s="78" t="s">
        <v>177</v>
      </c>
      <c r="V174" s="79"/>
      <c r="W174" s="79"/>
      <c r="X174" s="337"/>
      <c r="Y174" s="227"/>
      <c r="Z174" s="227"/>
      <c r="AA174" s="227"/>
      <c r="AB174" s="227"/>
      <c r="AC174" s="235"/>
      <c r="AD174" s="227"/>
      <c r="AE174" s="227"/>
      <c r="AF174" s="227"/>
      <c r="AG174" s="222"/>
    </row>
    <row r="175" spans="1:33" ht="11.25" customHeight="1">
      <c r="A175" s="82" t="s">
        <v>290</v>
      </c>
      <c r="B175" s="79">
        <v>0</v>
      </c>
      <c r="C175" s="79">
        <v>0</v>
      </c>
      <c r="D175" s="231">
        <v>26</v>
      </c>
      <c r="E175" s="231">
        <v>11</v>
      </c>
      <c r="F175" s="231">
        <v>0</v>
      </c>
      <c r="G175" s="231">
        <v>0</v>
      </c>
      <c r="H175" s="231">
        <v>22</v>
      </c>
      <c r="I175" s="231">
        <v>11</v>
      </c>
      <c r="J175" s="231">
        <v>70</v>
      </c>
      <c r="K175" s="231">
        <v>35</v>
      </c>
      <c r="L175" s="236">
        <f t="shared" si="69"/>
        <v>118</v>
      </c>
      <c r="M175" s="236">
        <f t="shared" si="70"/>
        <v>57</v>
      </c>
      <c r="N175" s="79">
        <v>0</v>
      </c>
      <c r="O175" s="79">
        <v>1</v>
      </c>
      <c r="P175" s="79">
        <v>0</v>
      </c>
      <c r="Q175" s="79">
        <v>1</v>
      </c>
      <c r="R175" s="79">
        <v>2</v>
      </c>
      <c r="S175" s="234">
        <f t="shared" si="71"/>
        <v>4</v>
      </c>
      <c r="T175" s="72"/>
      <c r="U175" s="82" t="s">
        <v>290</v>
      </c>
      <c r="V175" s="79">
        <v>3</v>
      </c>
      <c r="W175" s="79">
        <v>0</v>
      </c>
      <c r="X175" s="337">
        <f t="shared" ref="X175:X180" si="75">+V175+W175</f>
        <v>3</v>
      </c>
      <c r="Y175" s="227">
        <v>0</v>
      </c>
      <c r="Z175" s="227">
        <v>0</v>
      </c>
      <c r="AA175" s="227">
        <v>2</v>
      </c>
      <c r="AB175" s="227">
        <v>0</v>
      </c>
      <c r="AC175" s="235">
        <f t="shared" si="72"/>
        <v>2</v>
      </c>
      <c r="AD175" s="227">
        <v>2</v>
      </c>
      <c r="AE175" s="227">
        <v>0</v>
      </c>
      <c r="AF175" s="227">
        <v>0</v>
      </c>
      <c r="AG175" s="222">
        <v>3</v>
      </c>
    </row>
    <row r="176" spans="1:33" ht="11.25" customHeight="1">
      <c r="A176" s="82" t="s">
        <v>291</v>
      </c>
      <c r="B176" s="79">
        <v>0</v>
      </c>
      <c r="C176" s="79">
        <v>0</v>
      </c>
      <c r="D176" s="231">
        <v>415</v>
      </c>
      <c r="E176" s="231">
        <v>223</v>
      </c>
      <c r="F176" s="231">
        <v>73</v>
      </c>
      <c r="G176" s="231">
        <v>38</v>
      </c>
      <c r="H176" s="231">
        <v>696</v>
      </c>
      <c r="I176" s="231">
        <v>379</v>
      </c>
      <c r="J176" s="231">
        <v>315</v>
      </c>
      <c r="K176" s="231">
        <v>152</v>
      </c>
      <c r="L176" s="236">
        <f t="shared" si="69"/>
        <v>1499</v>
      </c>
      <c r="M176" s="236">
        <f t="shared" si="70"/>
        <v>792</v>
      </c>
      <c r="N176" s="79">
        <v>0</v>
      </c>
      <c r="O176" s="79">
        <v>12</v>
      </c>
      <c r="P176" s="79">
        <v>3</v>
      </c>
      <c r="Q176" s="79">
        <v>24</v>
      </c>
      <c r="R176" s="79">
        <v>10</v>
      </c>
      <c r="S176" s="234">
        <f t="shared" si="71"/>
        <v>49</v>
      </c>
      <c r="T176" s="72"/>
      <c r="U176" s="82" t="s">
        <v>291</v>
      </c>
      <c r="V176" s="79">
        <v>10</v>
      </c>
      <c r="W176" s="79">
        <v>34</v>
      </c>
      <c r="X176" s="337">
        <f t="shared" si="75"/>
        <v>44</v>
      </c>
      <c r="Y176" s="227">
        <v>0</v>
      </c>
      <c r="Z176" s="227">
        <v>0</v>
      </c>
      <c r="AA176" s="227">
        <v>45</v>
      </c>
      <c r="AB176" s="227">
        <v>0</v>
      </c>
      <c r="AC176" s="235">
        <f t="shared" si="72"/>
        <v>45</v>
      </c>
      <c r="AD176" s="227">
        <v>35</v>
      </c>
      <c r="AE176" s="227">
        <v>0</v>
      </c>
      <c r="AF176" s="227">
        <v>0</v>
      </c>
      <c r="AG176" s="222">
        <v>41</v>
      </c>
    </row>
    <row r="177" spans="1:33" ht="11.25" customHeight="1">
      <c r="A177" s="82" t="s">
        <v>292</v>
      </c>
      <c r="B177" s="79">
        <v>0</v>
      </c>
      <c r="C177" s="79">
        <v>0</v>
      </c>
      <c r="D177" s="231">
        <v>246</v>
      </c>
      <c r="E177" s="231">
        <v>131</v>
      </c>
      <c r="F177" s="231">
        <v>0</v>
      </c>
      <c r="G177" s="231">
        <v>0</v>
      </c>
      <c r="H177" s="231">
        <v>52</v>
      </c>
      <c r="I177" s="231">
        <v>24</v>
      </c>
      <c r="J177" s="231">
        <v>532</v>
      </c>
      <c r="K177" s="231">
        <v>285</v>
      </c>
      <c r="L177" s="236">
        <f t="shared" si="69"/>
        <v>830</v>
      </c>
      <c r="M177" s="236">
        <f t="shared" si="70"/>
        <v>440</v>
      </c>
      <c r="N177" s="79">
        <v>0</v>
      </c>
      <c r="O177" s="79">
        <v>8</v>
      </c>
      <c r="P177" s="79">
        <v>0</v>
      </c>
      <c r="Q177" s="79">
        <v>2</v>
      </c>
      <c r="R177" s="79">
        <v>14</v>
      </c>
      <c r="S177" s="234">
        <f t="shared" si="71"/>
        <v>24</v>
      </c>
      <c r="T177" s="72"/>
      <c r="U177" s="82" t="s">
        <v>292</v>
      </c>
      <c r="V177" s="79">
        <v>14</v>
      </c>
      <c r="W177" s="79">
        <v>10</v>
      </c>
      <c r="X177" s="337">
        <f t="shared" si="75"/>
        <v>24</v>
      </c>
      <c r="Y177" s="227">
        <v>2</v>
      </c>
      <c r="Z177" s="227">
        <v>6</v>
      </c>
      <c r="AA177" s="227">
        <v>18</v>
      </c>
      <c r="AB177" s="227">
        <v>1</v>
      </c>
      <c r="AC177" s="235">
        <f t="shared" si="72"/>
        <v>27</v>
      </c>
      <c r="AD177" s="227">
        <v>20</v>
      </c>
      <c r="AE177" s="227">
        <v>1</v>
      </c>
      <c r="AF177" s="227">
        <v>0</v>
      </c>
      <c r="AG177" s="222">
        <v>23</v>
      </c>
    </row>
    <row r="178" spans="1:33" ht="11.25" customHeight="1">
      <c r="A178" s="82" t="s">
        <v>293</v>
      </c>
      <c r="B178" s="79">
        <v>0</v>
      </c>
      <c r="C178" s="79">
        <v>0</v>
      </c>
      <c r="D178" s="231">
        <v>390</v>
      </c>
      <c r="E178" s="231">
        <v>205</v>
      </c>
      <c r="F178" s="231">
        <v>125</v>
      </c>
      <c r="G178" s="231">
        <v>67</v>
      </c>
      <c r="H178" s="231">
        <v>175</v>
      </c>
      <c r="I178" s="231">
        <v>87</v>
      </c>
      <c r="J178" s="231">
        <v>264</v>
      </c>
      <c r="K178" s="231">
        <v>132</v>
      </c>
      <c r="L178" s="236">
        <f t="shared" si="69"/>
        <v>954</v>
      </c>
      <c r="M178" s="236">
        <f t="shared" si="70"/>
        <v>491</v>
      </c>
      <c r="N178" s="79">
        <v>0</v>
      </c>
      <c r="O178" s="79">
        <v>12</v>
      </c>
      <c r="P178" s="79">
        <v>5</v>
      </c>
      <c r="Q178" s="79">
        <v>8</v>
      </c>
      <c r="R178" s="79">
        <v>8</v>
      </c>
      <c r="S178" s="234">
        <f t="shared" si="71"/>
        <v>33</v>
      </c>
      <c r="T178" s="72"/>
      <c r="U178" s="82" t="s">
        <v>293</v>
      </c>
      <c r="V178" s="79">
        <v>24</v>
      </c>
      <c r="W178" s="79">
        <v>0</v>
      </c>
      <c r="X178" s="337">
        <f t="shared" si="75"/>
        <v>24</v>
      </c>
      <c r="Y178" s="227">
        <v>3</v>
      </c>
      <c r="Z178" s="227">
        <v>0</v>
      </c>
      <c r="AA178" s="227">
        <v>28</v>
      </c>
      <c r="AB178" s="227">
        <v>0</v>
      </c>
      <c r="AC178" s="235">
        <f t="shared" si="72"/>
        <v>31</v>
      </c>
      <c r="AD178" s="227">
        <v>24</v>
      </c>
      <c r="AE178" s="227">
        <v>1</v>
      </c>
      <c r="AF178" s="227">
        <v>0</v>
      </c>
      <c r="AG178" s="222">
        <v>24</v>
      </c>
    </row>
    <row r="179" spans="1:33" ht="11.25" customHeight="1">
      <c r="A179" s="82" t="s">
        <v>60</v>
      </c>
      <c r="B179" s="79">
        <v>0</v>
      </c>
      <c r="C179" s="79">
        <v>0</v>
      </c>
      <c r="D179" s="231">
        <v>0</v>
      </c>
      <c r="E179" s="231">
        <v>0</v>
      </c>
      <c r="F179" s="231">
        <v>33</v>
      </c>
      <c r="G179" s="231">
        <v>17</v>
      </c>
      <c r="H179" s="231">
        <v>23</v>
      </c>
      <c r="I179" s="231">
        <v>10</v>
      </c>
      <c r="J179" s="231">
        <v>95</v>
      </c>
      <c r="K179" s="231">
        <v>46</v>
      </c>
      <c r="L179" s="236">
        <f t="shared" si="69"/>
        <v>151</v>
      </c>
      <c r="M179" s="236">
        <f t="shared" si="70"/>
        <v>73</v>
      </c>
      <c r="N179" s="79">
        <v>0</v>
      </c>
      <c r="O179" s="79">
        <v>0</v>
      </c>
      <c r="P179" s="79">
        <v>1</v>
      </c>
      <c r="Q179" s="79">
        <v>1</v>
      </c>
      <c r="R179" s="79">
        <v>2</v>
      </c>
      <c r="S179" s="234">
        <f t="shared" si="71"/>
        <v>4</v>
      </c>
      <c r="T179" s="72"/>
      <c r="U179" s="82" t="s">
        <v>60</v>
      </c>
      <c r="V179" s="79">
        <v>1</v>
      </c>
      <c r="W179" s="79">
        <v>2</v>
      </c>
      <c r="X179" s="337">
        <f t="shared" si="75"/>
        <v>3</v>
      </c>
      <c r="Y179" s="227">
        <v>1</v>
      </c>
      <c r="Z179" s="227">
        <v>3</v>
      </c>
      <c r="AA179" s="227">
        <v>1</v>
      </c>
      <c r="AB179" s="227">
        <v>0</v>
      </c>
      <c r="AC179" s="235">
        <f t="shared" si="72"/>
        <v>5</v>
      </c>
      <c r="AD179" s="227">
        <v>5</v>
      </c>
      <c r="AE179" s="227">
        <v>0</v>
      </c>
      <c r="AF179" s="227">
        <v>0</v>
      </c>
      <c r="AG179" s="222">
        <v>3</v>
      </c>
    </row>
    <row r="180" spans="1:33" ht="11.25" customHeight="1" thickBot="1">
      <c r="A180" s="84" t="s">
        <v>190</v>
      </c>
      <c r="B180" s="86">
        <v>0</v>
      </c>
      <c r="C180" s="86">
        <v>0</v>
      </c>
      <c r="D180" s="85">
        <v>574</v>
      </c>
      <c r="E180" s="85">
        <v>320</v>
      </c>
      <c r="F180" s="85">
        <v>124</v>
      </c>
      <c r="G180" s="85">
        <v>67</v>
      </c>
      <c r="H180" s="85">
        <v>0</v>
      </c>
      <c r="I180" s="85">
        <v>0</v>
      </c>
      <c r="J180" s="85">
        <v>174</v>
      </c>
      <c r="K180" s="85">
        <v>85</v>
      </c>
      <c r="L180" s="236">
        <f t="shared" si="69"/>
        <v>872</v>
      </c>
      <c r="M180" s="236">
        <f t="shared" si="70"/>
        <v>472</v>
      </c>
      <c r="N180" s="86">
        <v>0</v>
      </c>
      <c r="O180" s="86">
        <v>15</v>
      </c>
      <c r="P180" s="86">
        <v>3</v>
      </c>
      <c r="Q180" s="86">
        <v>0</v>
      </c>
      <c r="R180" s="86">
        <v>5</v>
      </c>
      <c r="S180" s="234">
        <f t="shared" si="71"/>
        <v>23</v>
      </c>
      <c r="T180" s="72"/>
      <c r="U180" s="84" t="s">
        <v>190</v>
      </c>
      <c r="V180" s="86">
        <v>18</v>
      </c>
      <c r="W180" s="86">
        <v>1</v>
      </c>
      <c r="X180" s="337">
        <f t="shared" si="75"/>
        <v>19</v>
      </c>
      <c r="Y180" s="86">
        <v>1</v>
      </c>
      <c r="Z180" s="86">
        <v>7</v>
      </c>
      <c r="AA180" s="86">
        <v>16</v>
      </c>
      <c r="AB180" s="86">
        <v>0</v>
      </c>
      <c r="AC180" s="235">
        <f t="shared" si="72"/>
        <v>24</v>
      </c>
      <c r="AD180" s="86">
        <v>21</v>
      </c>
      <c r="AE180" s="86">
        <v>0</v>
      </c>
      <c r="AF180" s="86">
        <v>0</v>
      </c>
      <c r="AG180" s="57">
        <v>19</v>
      </c>
    </row>
  </sheetData>
  <mergeCells count="82">
    <mergeCell ref="AG145:AG146"/>
    <mergeCell ref="A143:T143"/>
    <mergeCell ref="U143:AG143"/>
    <mergeCell ref="A144:T144"/>
    <mergeCell ref="U144:AG144"/>
    <mergeCell ref="A145:A146"/>
    <mergeCell ref="B145:C145"/>
    <mergeCell ref="D145:E145"/>
    <mergeCell ref="F145:G145"/>
    <mergeCell ref="H145:I145"/>
    <mergeCell ref="J145:K145"/>
    <mergeCell ref="L145:M145"/>
    <mergeCell ref="N145:S145"/>
    <mergeCell ref="U145:U146"/>
    <mergeCell ref="V145:X145"/>
    <mergeCell ref="Y145:AF145"/>
    <mergeCell ref="AG103:AG104"/>
    <mergeCell ref="A101:T101"/>
    <mergeCell ref="U101:AG101"/>
    <mergeCell ref="A102:T102"/>
    <mergeCell ref="U102:AG102"/>
    <mergeCell ref="A103:A104"/>
    <mergeCell ref="B103:C103"/>
    <mergeCell ref="D103:E103"/>
    <mergeCell ref="F103:G103"/>
    <mergeCell ref="H103:I103"/>
    <mergeCell ref="J103:K103"/>
    <mergeCell ref="L103:M103"/>
    <mergeCell ref="N103:S103"/>
    <mergeCell ref="U103:U104"/>
    <mergeCell ref="V103:X103"/>
    <mergeCell ref="Y103:AF103"/>
    <mergeCell ref="AG67:AG68"/>
    <mergeCell ref="A65:T65"/>
    <mergeCell ref="U65:AG65"/>
    <mergeCell ref="A66:T66"/>
    <mergeCell ref="U66:AG66"/>
    <mergeCell ref="A67:A68"/>
    <mergeCell ref="B67:C67"/>
    <mergeCell ref="D67:E67"/>
    <mergeCell ref="F67:G67"/>
    <mergeCell ref="H67:I67"/>
    <mergeCell ref="J67:K67"/>
    <mergeCell ref="L67:M67"/>
    <mergeCell ref="N67:S67"/>
    <mergeCell ref="U67:U68"/>
    <mergeCell ref="V67:X67"/>
    <mergeCell ref="Y67:AF67"/>
    <mergeCell ref="AG31:AG32"/>
    <mergeCell ref="A29:T29"/>
    <mergeCell ref="U29:AG29"/>
    <mergeCell ref="A30:T30"/>
    <mergeCell ref="U30:AG30"/>
    <mergeCell ref="A31:A32"/>
    <mergeCell ref="B31:C31"/>
    <mergeCell ref="D31:E31"/>
    <mergeCell ref="F31:G31"/>
    <mergeCell ref="H31:I31"/>
    <mergeCell ref="J31:K31"/>
    <mergeCell ref="L31:M31"/>
    <mergeCell ref="N31:S31"/>
    <mergeCell ref="U31:U32"/>
    <mergeCell ref="V31:X31"/>
    <mergeCell ref="Y31:AF31"/>
    <mergeCell ref="AG4:AG5"/>
    <mergeCell ref="A4:A5"/>
    <mergeCell ref="B4:C4"/>
    <mergeCell ref="D4:E4"/>
    <mergeCell ref="F4:G4"/>
    <mergeCell ref="H4:I4"/>
    <mergeCell ref="J4:K4"/>
    <mergeCell ref="L4:M4"/>
    <mergeCell ref="N4:S4"/>
    <mergeCell ref="U4:U5"/>
    <mergeCell ref="V4:X4"/>
    <mergeCell ref="Y4:AF4"/>
    <mergeCell ref="A1:T1"/>
    <mergeCell ref="U1:AG1"/>
    <mergeCell ref="A2:T2"/>
    <mergeCell ref="U2:AG2"/>
    <mergeCell ref="A3:T3"/>
    <mergeCell ref="U3:A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4" fitToWidth="0" fitToHeight="0" orientation="landscape" useFirstPageNumber="1" r:id="rId1"/>
  <headerFooter>
    <oddFooter>&amp;CPage &amp;P</oddFooter>
  </headerFooter>
  <rowBreaks count="4" manualBreakCount="4">
    <brk id="28" max="16383" man="1"/>
    <brk id="64" max="16383" man="1"/>
    <brk id="100" max="16383" man="1"/>
    <brk id="142" max="16383" man="1"/>
  </rowBreaks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180"/>
  <sheetViews>
    <sheetView view="pageBreakPreview" topLeftCell="D1" zoomScale="90" zoomScaleSheetLayoutView="90" workbookViewId="0">
      <selection activeCell="O28" sqref="O28"/>
    </sheetView>
  </sheetViews>
  <sheetFormatPr baseColWidth="10" defaultColWidth="15.6640625" defaultRowHeight="12" customHeight="1"/>
  <cols>
    <col min="1" max="1" width="34.6640625" style="1" customWidth="1"/>
    <col min="2" max="2" width="8.5546875" style="1" customWidth="1"/>
    <col min="3" max="11" width="7.6640625" style="1" customWidth="1"/>
    <col min="12" max="13" width="7.6640625" customWidth="1"/>
    <col min="14" max="19" width="7.6640625" style="1" customWidth="1"/>
    <col min="20" max="20" width="0.44140625" style="1" customWidth="1"/>
    <col min="21" max="21" width="36.109375" style="1" customWidth="1"/>
    <col min="22" max="39" width="7.6640625" style="1" customWidth="1"/>
    <col min="40" max="40" width="0.33203125" style="1" customWidth="1"/>
    <col min="41" max="41" width="35.5546875" style="1" customWidth="1"/>
    <col min="42" max="54" width="8.6640625" style="1" customWidth="1"/>
    <col min="55" max="55" width="0.5546875" customWidth="1"/>
    <col min="56" max="56" width="0.5546875" style="1" hidden="1" customWidth="1"/>
    <col min="57" max="57" width="35.6640625" style="1" customWidth="1"/>
    <col min="58" max="58" width="12.44140625" style="1" customWidth="1"/>
    <col min="59" max="60" width="15.6640625" style="1"/>
    <col min="61" max="61" width="11.88671875" style="1" customWidth="1"/>
    <col min="62" max="62" width="12.88671875" style="1" customWidth="1"/>
    <col min="63" max="63" width="15.6640625" style="1"/>
    <col min="64" max="64" width="11.6640625" style="1" customWidth="1"/>
    <col min="65" max="65" width="15.6640625" style="1"/>
    <col min="66" max="66" width="12.44140625" style="1" customWidth="1"/>
    <col min="67" max="67" width="15.6640625" style="1"/>
    <col min="70" max="16384" width="15.6640625" style="1"/>
  </cols>
  <sheetData>
    <row r="1" spans="1:70" ht="19.5" customHeight="1">
      <c r="A1" s="494" t="s">
        <v>138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217"/>
      <c r="U1" s="494" t="s">
        <v>140</v>
      </c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217"/>
      <c r="AO1" s="494" t="s">
        <v>142</v>
      </c>
      <c r="AP1" s="494"/>
      <c r="AQ1" s="494"/>
      <c r="AR1" s="494"/>
      <c r="AS1" s="494"/>
      <c r="AT1" s="494"/>
      <c r="AU1" s="494"/>
      <c r="AV1" s="494"/>
      <c r="AW1" s="494"/>
      <c r="AX1" s="494"/>
      <c r="AY1" s="494"/>
      <c r="AZ1" s="494"/>
      <c r="BA1" s="494"/>
      <c r="BB1" s="494"/>
      <c r="BD1" s="217"/>
      <c r="BE1" s="460" t="s">
        <v>487</v>
      </c>
      <c r="BF1" s="460"/>
      <c r="BG1" s="460"/>
      <c r="BH1" s="460"/>
      <c r="BI1" s="460"/>
      <c r="BJ1" s="460"/>
      <c r="BK1" s="460"/>
      <c r="BL1" s="460"/>
      <c r="BM1" s="460"/>
      <c r="BN1" s="460"/>
      <c r="BO1" s="460"/>
      <c r="BR1" s="19"/>
    </row>
    <row r="2" spans="1:70" ht="12" customHeight="1">
      <c r="A2" s="496" t="s">
        <v>139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  <c r="P2" s="496"/>
      <c r="Q2" s="496"/>
      <c r="R2" s="217"/>
      <c r="S2" s="217"/>
      <c r="T2" s="217"/>
      <c r="U2" s="496" t="s">
        <v>141</v>
      </c>
      <c r="V2" s="496"/>
      <c r="W2" s="496"/>
      <c r="X2" s="496"/>
      <c r="Y2" s="496"/>
      <c r="Z2" s="496"/>
      <c r="AA2" s="496"/>
      <c r="AB2" s="496"/>
      <c r="AC2" s="496"/>
      <c r="AD2" s="496"/>
      <c r="AE2" s="496"/>
      <c r="AF2" s="496"/>
      <c r="AG2" s="496"/>
      <c r="AH2" s="496"/>
      <c r="AI2" s="496"/>
      <c r="AJ2" s="496"/>
      <c r="AK2" s="496"/>
      <c r="AL2" s="496"/>
      <c r="AM2" s="496"/>
      <c r="AN2" s="217"/>
      <c r="AO2" s="496" t="s">
        <v>143</v>
      </c>
      <c r="AP2" s="496"/>
      <c r="AQ2" s="496"/>
      <c r="AR2" s="496"/>
      <c r="AS2" s="496"/>
      <c r="AT2" s="496"/>
      <c r="AU2" s="496"/>
      <c r="AV2" s="496"/>
      <c r="AW2" s="496"/>
      <c r="AX2" s="496"/>
      <c r="AY2" s="496"/>
      <c r="AZ2" s="496"/>
      <c r="BA2" s="496"/>
      <c r="BB2" s="496"/>
      <c r="BD2" s="217"/>
      <c r="BE2" s="496" t="s">
        <v>488</v>
      </c>
      <c r="BF2" s="496"/>
      <c r="BG2" s="496"/>
      <c r="BH2" s="496"/>
      <c r="BI2" s="496"/>
      <c r="BJ2" s="496"/>
      <c r="BK2" s="496"/>
      <c r="BL2" s="496"/>
      <c r="BM2" s="496"/>
      <c r="BN2" s="496"/>
      <c r="BO2" s="496"/>
      <c r="BR2" s="70"/>
    </row>
    <row r="3" spans="1:70" ht="16.5" customHeight="1" thickBot="1">
      <c r="A3" s="488" t="s">
        <v>22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217"/>
      <c r="S3" s="217"/>
      <c r="T3" s="217"/>
      <c r="U3" s="488" t="s">
        <v>22</v>
      </c>
      <c r="V3" s="488"/>
      <c r="W3" s="488"/>
      <c r="X3" s="488"/>
      <c r="Y3" s="488"/>
      <c r="Z3" s="488"/>
      <c r="AA3" s="488"/>
      <c r="AB3" s="488"/>
      <c r="AC3" s="488"/>
      <c r="AD3" s="488"/>
      <c r="AE3" s="488"/>
      <c r="AF3" s="488"/>
      <c r="AG3" s="488"/>
      <c r="AH3" s="488"/>
      <c r="AI3" s="488"/>
      <c r="AJ3" s="488"/>
      <c r="AK3" s="488"/>
      <c r="AL3" s="488"/>
      <c r="AM3" s="488"/>
      <c r="AN3" s="217"/>
      <c r="AO3" s="503" t="s">
        <v>22</v>
      </c>
      <c r="AP3" s="503"/>
      <c r="AQ3" s="503"/>
      <c r="AR3" s="503"/>
      <c r="AS3" s="503"/>
      <c r="AT3" s="503"/>
      <c r="AU3" s="503"/>
      <c r="AV3" s="503"/>
      <c r="AW3" s="503"/>
      <c r="AX3" s="503"/>
      <c r="AY3" s="503"/>
      <c r="AZ3" s="503"/>
      <c r="BA3" s="503"/>
      <c r="BB3" s="503"/>
      <c r="BD3" s="217"/>
      <c r="BE3" s="488" t="s">
        <v>22</v>
      </c>
      <c r="BF3" s="488"/>
      <c r="BG3" s="488"/>
      <c r="BH3" s="488"/>
      <c r="BI3" s="488"/>
      <c r="BJ3" s="488"/>
      <c r="BK3" s="488"/>
      <c r="BL3" s="488"/>
      <c r="BM3" s="488"/>
      <c r="BN3" s="488"/>
      <c r="BO3" s="488"/>
      <c r="BR3" s="92"/>
    </row>
    <row r="4" spans="1:70" ht="23.25" customHeight="1">
      <c r="A4" s="467" t="s">
        <v>152</v>
      </c>
      <c r="B4" s="495" t="s">
        <v>0</v>
      </c>
      <c r="C4" s="495"/>
      <c r="D4" s="495" t="s">
        <v>1</v>
      </c>
      <c r="E4" s="495"/>
      <c r="F4" s="495" t="s">
        <v>2</v>
      </c>
      <c r="G4" s="495"/>
      <c r="H4" s="495" t="s">
        <v>3</v>
      </c>
      <c r="I4" s="495"/>
      <c r="J4" s="495" t="s">
        <v>4</v>
      </c>
      <c r="K4" s="495"/>
      <c r="L4" s="468" t="s">
        <v>409</v>
      </c>
      <c r="M4" s="468"/>
      <c r="N4" s="468" t="s">
        <v>482</v>
      </c>
      <c r="O4" s="468"/>
      <c r="P4" s="468" t="s">
        <v>483</v>
      </c>
      <c r="Q4" s="468"/>
      <c r="R4" s="491" t="s">
        <v>185</v>
      </c>
      <c r="S4" s="492"/>
      <c r="T4" s="45"/>
      <c r="U4" s="467" t="s">
        <v>152</v>
      </c>
      <c r="V4" s="495" t="s">
        <v>0</v>
      </c>
      <c r="W4" s="495"/>
      <c r="X4" s="495" t="s">
        <v>1</v>
      </c>
      <c r="Y4" s="495"/>
      <c r="Z4" s="495" t="s">
        <v>2</v>
      </c>
      <c r="AA4" s="495"/>
      <c r="AB4" s="495" t="s">
        <v>3</v>
      </c>
      <c r="AC4" s="495"/>
      <c r="AD4" s="495" t="s">
        <v>4</v>
      </c>
      <c r="AE4" s="495"/>
      <c r="AF4" s="468" t="s">
        <v>153</v>
      </c>
      <c r="AG4" s="468"/>
      <c r="AH4" s="468" t="s">
        <v>478</v>
      </c>
      <c r="AI4" s="468"/>
      <c r="AJ4" s="468" t="s">
        <v>480</v>
      </c>
      <c r="AK4" s="468"/>
      <c r="AL4" s="491" t="s">
        <v>185</v>
      </c>
      <c r="AM4" s="492"/>
      <c r="AN4" s="45"/>
      <c r="AO4" s="481" t="s">
        <v>152</v>
      </c>
      <c r="AP4" s="491" t="s">
        <v>203</v>
      </c>
      <c r="AQ4" s="491"/>
      <c r="AR4" s="491"/>
      <c r="AS4" s="491"/>
      <c r="AT4" s="491"/>
      <c r="AU4" s="491"/>
      <c r="AV4" s="491"/>
      <c r="AW4" s="491"/>
      <c r="AX4" s="491"/>
      <c r="AY4" s="497" t="s">
        <v>204</v>
      </c>
      <c r="AZ4" s="498"/>
      <c r="BA4" s="499"/>
      <c r="BB4" s="501" t="s">
        <v>369</v>
      </c>
      <c r="BD4" s="45"/>
      <c r="BE4" s="481" t="s">
        <v>152</v>
      </c>
      <c r="BF4" s="483" t="s">
        <v>484</v>
      </c>
      <c r="BG4" s="484"/>
      <c r="BH4" s="484"/>
      <c r="BI4" s="484"/>
      <c r="BJ4" s="484"/>
      <c r="BK4" s="485"/>
      <c r="BL4" s="486" t="s">
        <v>485</v>
      </c>
      <c r="BM4" s="486"/>
      <c r="BN4" s="489" t="s">
        <v>486</v>
      </c>
      <c r="BO4" s="490"/>
      <c r="BR4" s="8"/>
    </row>
    <row r="5" spans="1:70" ht="52.5" customHeight="1">
      <c r="A5" s="471"/>
      <c r="B5" s="134" t="s">
        <v>154</v>
      </c>
      <c r="C5" s="134" t="s">
        <v>155</v>
      </c>
      <c r="D5" s="134" t="s">
        <v>154</v>
      </c>
      <c r="E5" s="134" t="s">
        <v>155</v>
      </c>
      <c r="F5" s="134" t="s">
        <v>154</v>
      </c>
      <c r="G5" s="134" t="s">
        <v>155</v>
      </c>
      <c r="H5" s="134" t="s">
        <v>154</v>
      </c>
      <c r="I5" s="134" t="s">
        <v>155</v>
      </c>
      <c r="J5" s="134" t="s">
        <v>154</v>
      </c>
      <c r="K5" s="134" t="s">
        <v>155</v>
      </c>
      <c r="L5" s="134" t="s">
        <v>154</v>
      </c>
      <c r="M5" s="134" t="s">
        <v>155</v>
      </c>
      <c r="N5" s="134" t="s">
        <v>154</v>
      </c>
      <c r="O5" s="134" t="s">
        <v>155</v>
      </c>
      <c r="P5" s="134" t="s">
        <v>154</v>
      </c>
      <c r="Q5" s="134" t="s">
        <v>155</v>
      </c>
      <c r="R5" s="134" t="s">
        <v>154</v>
      </c>
      <c r="S5" s="9" t="s">
        <v>155</v>
      </c>
      <c r="T5" s="45"/>
      <c r="U5" s="471"/>
      <c r="V5" s="134" t="s">
        <v>154</v>
      </c>
      <c r="W5" s="134" t="s">
        <v>155</v>
      </c>
      <c r="X5" s="134" t="s">
        <v>154</v>
      </c>
      <c r="Y5" s="134" t="s">
        <v>155</v>
      </c>
      <c r="Z5" s="134" t="s">
        <v>154</v>
      </c>
      <c r="AA5" s="134" t="s">
        <v>155</v>
      </c>
      <c r="AB5" s="134" t="s">
        <v>154</v>
      </c>
      <c r="AC5" s="134" t="s">
        <v>155</v>
      </c>
      <c r="AD5" s="134" t="s">
        <v>154</v>
      </c>
      <c r="AE5" s="134" t="s">
        <v>155</v>
      </c>
      <c r="AF5" s="134" t="s">
        <v>154</v>
      </c>
      <c r="AG5" s="134" t="s">
        <v>155</v>
      </c>
      <c r="AH5" s="134" t="s">
        <v>154</v>
      </c>
      <c r="AI5" s="134" t="s">
        <v>155</v>
      </c>
      <c r="AJ5" s="134" t="s">
        <v>154</v>
      </c>
      <c r="AK5" s="134" t="s">
        <v>155</v>
      </c>
      <c r="AL5" s="134" t="s">
        <v>154</v>
      </c>
      <c r="AM5" s="9" t="s">
        <v>155</v>
      </c>
      <c r="AN5" s="45"/>
      <c r="AO5" s="482"/>
      <c r="AP5" s="136" t="s">
        <v>0</v>
      </c>
      <c r="AQ5" s="136" t="s">
        <v>1</v>
      </c>
      <c r="AR5" s="136" t="s">
        <v>2</v>
      </c>
      <c r="AS5" s="136" t="s">
        <v>3</v>
      </c>
      <c r="AT5" s="136" t="s">
        <v>4</v>
      </c>
      <c r="AU5" s="136" t="s">
        <v>7</v>
      </c>
      <c r="AV5" s="136" t="s">
        <v>5</v>
      </c>
      <c r="AW5" s="136" t="s">
        <v>6</v>
      </c>
      <c r="AX5" s="136" t="s">
        <v>7</v>
      </c>
      <c r="AY5" s="136" t="s">
        <v>451</v>
      </c>
      <c r="AZ5" s="136" t="s">
        <v>454</v>
      </c>
      <c r="BA5" s="133" t="s">
        <v>452</v>
      </c>
      <c r="BB5" s="502"/>
      <c r="BD5" s="45"/>
      <c r="BE5" s="482"/>
      <c r="BF5" s="136" t="s">
        <v>14</v>
      </c>
      <c r="BG5" s="136" t="s">
        <v>367</v>
      </c>
      <c r="BH5" s="136" t="s">
        <v>368</v>
      </c>
      <c r="BI5" s="136" t="s">
        <v>17</v>
      </c>
      <c r="BJ5" s="336" t="s">
        <v>407</v>
      </c>
      <c r="BK5" s="136" t="s">
        <v>403</v>
      </c>
      <c r="BL5" s="136" t="s">
        <v>16</v>
      </c>
      <c r="BM5" s="136" t="s">
        <v>371</v>
      </c>
      <c r="BN5" s="136" t="s">
        <v>20</v>
      </c>
      <c r="BO5" s="133" t="s">
        <v>403</v>
      </c>
      <c r="BR5" s="8"/>
    </row>
    <row r="6" spans="1:70" ht="18" customHeight="1">
      <c r="A6" s="199" t="s">
        <v>156</v>
      </c>
      <c r="B6" s="195">
        <f>+B34+B35+B36+B37+B38</f>
        <v>54281</v>
      </c>
      <c r="C6" s="195">
        <f>+C34+C35+C36+C37+C38</f>
        <v>26103</v>
      </c>
      <c r="D6" s="195">
        <f t="shared" ref="D6:M6" si="0">+D34+D35+D36+D37+D38</f>
        <v>39309</v>
      </c>
      <c r="E6" s="195">
        <f t="shared" si="0"/>
        <v>18774</v>
      </c>
      <c r="F6" s="195">
        <f t="shared" si="0"/>
        <v>36207</v>
      </c>
      <c r="G6" s="195">
        <f t="shared" si="0"/>
        <v>17671</v>
      </c>
      <c r="H6" s="195">
        <f t="shared" si="0"/>
        <v>28539</v>
      </c>
      <c r="I6" s="195">
        <f t="shared" si="0"/>
        <v>14306</v>
      </c>
      <c r="J6" s="195">
        <f t="shared" si="0"/>
        <v>21194</v>
      </c>
      <c r="K6" s="195">
        <f t="shared" si="0"/>
        <v>11048</v>
      </c>
      <c r="L6" s="195">
        <f>+L34+L35+L36+L37+L38</f>
        <v>179530</v>
      </c>
      <c r="M6" s="195">
        <f t="shared" si="0"/>
        <v>87902</v>
      </c>
      <c r="N6" s="195">
        <f t="shared" ref="N6:S6" si="1">+N34+N35+N36+N37+N38</f>
        <v>8565</v>
      </c>
      <c r="O6" s="195">
        <f t="shared" si="1"/>
        <v>4549</v>
      </c>
      <c r="P6" s="195">
        <f t="shared" si="1"/>
        <v>8108</v>
      </c>
      <c r="Q6" s="195">
        <f t="shared" si="1"/>
        <v>4169</v>
      </c>
      <c r="R6" s="195">
        <f>+R34+R35+R36+R37+R38</f>
        <v>16673</v>
      </c>
      <c r="S6" s="196">
        <f t="shared" si="1"/>
        <v>8718</v>
      </c>
      <c r="T6" s="239"/>
      <c r="U6" s="33" t="s">
        <v>156</v>
      </c>
      <c r="V6" s="230">
        <f>+V34+V35+V36+V37+V38</f>
        <v>14707</v>
      </c>
      <c r="W6" s="230">
        <f t="shared" ref="W6:AM6" si="2">+W34+W35+W36+W37+W38</f>
        <v>6699</v>
      </c>
      <c r="X6" s="230">
        <f t="shared" si="2"/>
        <v>10928</v>
      </c>
      <c r="Y6" s="230">
        <f t="shared" si="2"/>
        <v>4746</v>
      </c>
      <c r="Z6" s="230">
        <f t="shared" si="2"/>
        <v>10214</v>
      </c>
      <c r="AA6" s="230">
        <f t="shared" si="2"/>
        <v>4569</v>
      </c>
      <c r="AB6" s="230">
        <f t="shared" si="2"/>
        <v>6292</v>
      </c>
      <c r="AC6" s="230">
        <f t="shared" si="2"/>
        <v>2978</v>
      </c>
      <c r="AD6" s="230">
        <f t="shared" si="2"/>
        <v>3553</v>
      </c>
      <c r="AE6" s="230">
        <f t="shared" si="2"/>
        <v>1780</v>
      </c>
      <c r="AF6" s="230">
        <f t="shared" si="2"/>
        <v>45694</v>
      </c>
      <c r="AG6" s="230">
        <f t="shared" si="2"/>
        <v>20772</v>
      </c>
      <c r="AH6" s="230">
        <f t="shared" si="2"/>
        <v>1069</v>
      </c>
      <c r="AI6" s="230">
        <f t="shared" si="2"/>
        <v>527</v>
      </c>
      <c r="AJ6" s="230">
        <f t="shared" si="2"/>
        <v>644</v>
      </c>
      <c r="AK6" s="230">
        <f t="shared" si="2"/>
        <v>321</v>
      </c>
      <c r="AL6" s="230">
        <f t="shared" si="2"/>
        <v>1713</v>
      </c>
      <c r="AM6" s="75">
        <f t="shared" si="2"/>
        <v>848</v>
      </c>
      <c r="AN6" s="45"/>
      <c r="AO6" s="33" t="s">
        <v>156</v>
      </c>
      <c r="AP6" s="230">
        <f>+AP34+AP35+AP36+AP37+AP38</f>
        <v>1314</v>
      </c>
      <c r="AQ6" s="230">
        <f t="shared" ref="AQ6:AZ6" si="3">+AQ34+AQ35+AQ36+AQ37+AQ38</f>
        <v>1268</v>
      </c>
      <c r="AR6" s="230">
        <f t="shared" si="3"/>
        <v>1252</v>
      </c>
      <c r="AS6" s="230">
        <f t="shared" si="3"/>
        <v>1136</v>
      </c>
      <c r="AT6" s="230">
        <f t="shared" si="3"/>
        <v>1032</v>
      </c>
      <c r="AU6" s="230">
        <f t="shared" si="3"/>
        <v>6002</v>
      </c>
      <c r="AV6" s="230">
        <f t="shared" si="3"/>
        <v>188</v>
      </c>
      <c r="AW6" s="230">
        <f t="shared" si="3"/>
        <v>176</v>
      </c>
      <c r="AX6" s="230">
        <f t="shared" si="3"/>
        <v>364</v>
      </c>
      <c r="AY6" s="230">
        <f t="shared" si="3"/>
        <v>3798</v>
      </c>
      <c r="AZ6" s="230">
        <f t="shared" si="3"/>
        <v>260</v>
      </c>
      <c r="BA6" s="75">
        <f>+BA34+BA35+BA36+BA37+BA38</f>
        <v>208</v>
      </c>
      <c r="BB6" s="230">
        <f>+BB34+BB35+BB36+BB37+BB38</f>
        <v>1141</v>
      </c>
      <c r="BD6" s="45"/>
      <c r="BE6" s="33" t="s">
        <v>156</v>
      </c>
      <c r="BF6" s="230">
        <f>SUM(BF34:BF38)</f>
        <v>1547</v>
      </c>
      <c r="BG6" s="230">
        <f t="shared" ref="BG6:BM6" si="4">+BG34+BG35+BG36+BG37+BG38</f>
        <v>1881</v>
      </c>
      <c r="BH6" s="230">
        <f t="shared" si="4"/>
        <v>1447</v>
      </c>
      <c r="BI6" s="230">
        <f t="shared" si="4"/>
        <v>3</v>
      </c>
      <c r="BJ6" s="230">
        <f>+BJ34+BJ35+BJ36+BJ37+BJ38</f>
        <v>4878</v>
      </c>
      <c r="BK6" s="230">
        <v>3096</v>
      </c>
      <c r="BL6" s="230">
        <f t="shared" si="4"/>
        <v>324</v>
      </c>
      <c r="BM6" s="230">
        <f t="shared" si="4"/>
        <v>2</v>
      </c>
      <c r="BN6" s="230">
        <f t="shared" ref="BN6" si="5">+BN34+BN35+BN36+BN37+BN38</f>
        <v>211</v>
      </c>
      <c r="BO6" s="75">
        <v>140</v>
      </c>
      <c r="BP6" s="93"/>
      <c r="BQ6" s="93"/>
      <c r="BR6" s="8"/>
    </row>
    <row r="7" spans="1:70" ht="18" customHeight="1">
      <c r="A7" s="199" t="s">
        <v>157</v>
      </c>
      <c r="B7" s="195">
        <f>+B40+B41+B42+B43</f>
        <v>45387</v>
      </c>
      <c r="C7" s="195">
        <f>+C40+C41+C42+C43</f>
        <v>21896</v>
      </c>
      <c r="D7" s="195">
        <f t="shared" ref="D7:M7" si="6">+D40+D41+D42+D43</f>
        <v>32303</v>
      </c>
      <c r="E7" s="195">
        <f t="shared" si="6"/>
        <v>15509</v>
      </c>
      <c r="F7" s="195">
        <f t="shared" si="6"/>
        <v>27961</v>
      </c>
      <c r="G7" s="195">
        <f t="shared" si="6"/>
        <v>13664</v>
      </c>
      <c r="H7" s="195">
        <f t="shared" si="6"/>
        <v>20360</v>
      </c>
      <c r="I7" s="195">
        <f t="shared" si="6"/>
        <v>10296</v>
      </c>
      <c r="J7" s="195">
        <f t="shared" si="6"/>
        <v>16139</v>
      </c>
      <c r="K7" s="195">
        <f t="shared" si="6"/>
        <v>8353</v>
      </c>
      <c r="L7" s="195">
        <f t="shared" si="6"/>
        <v>142150</v>
      </c>
      <c r="M7" s="195">
        <f t="shared" si="6"/>
        <v>69718</v>
      </c>
      <c r="N7" s="195">
        <f t="shared" ref="N7:S7" si="7">+N40+N41+N42+N43</f>
        <v>0</v>
      </c>
      <c r="O7" s="195">
        <f t="shared" si="7"/>
        <v>0</v>
      </c>
      <c r="P7" s="195">
        <f t="shared" si="7"/>
        <v>0</v>
      </c>
      <c r="Q7" s="195">
        <f t="shared" si="7"/>
        <v>0</v>
      </c>
      <c r="R7" s="195">
        <f t="shared" si="7"/>
        <v>0</v>
      </c>
      <c r="S7" s="196">
        <f t="shared" si="7"/>
        <v>0</v>
      </c>
      <c r="T7" s="239"/>
      <c r="U7" s="33" t="s">
        <v>157</v>
      </c>
      <c r="V7" s="230">
        <f>+V40+V41+V42+V43</f>
        <v>16926</v>
      </c>
      <c r="W7" s="230">
        <f t="shared" ref="W7:AM7" si="8">+W40+W41+W42+W43</f>
        <v>7875</v>
      </c>
      <c r="X7" s="230">
        <f t="shared" si="8"/>
        <v>12448</v>
      </c>
      <c r="Y7" s="230">
        <f t="shared" si="8"/>
        <v>5648</v>
      </c>
      <c r="Z7" s="230">
        <f t="shared" si="8"/>
        <v>11012</v>
      </c>
      <c r="AA7" s="230">
        <f t="shared" si="8"/>
        <v>5124</v>
      </c>
      <c r="AB7" s="230">
        <f t="shared" si="8"/>
        <v>6781</v>
      </c>
      <c r="AC7" s="230">
        <f t="shared" si="8"/>
        <v>3333</v>
      </c>
      <c r="AD7" s="230">
        <f t="shared" si="8"/>
        <v>5998</v>
      </c>
      <c r="AE7" s="230">
        <f t="shared" si="8"/>
        <v>3038</v>
      </c>
      <c r="AF7" s="230">
        <f t="shared" si="8"/>
        <v>53165</v>
      </c>
      <c r="AG7" s="230">
        <f t="shared" si="8"/>
        <v>25018</v>
      </c>
      <c r="AH7" s="230">
        <f t="shared" si="8"/>
        <v>0</v>
      </c>
      <c r="AI7" s="230">
        <f t="shared" si="8"/>
        <v>0</v>
      </c>
      <c r="AJ7" s="230">
        <f t="shared" si="8"/>
        <v>0</v>
      </c>
      <c r="AK7" s="230">
        <f t="shared" si="8"/>
        <v>0</v>
      </c>
      <c r="AL7" s="230">
        <f t="shared" si="8"/>
        <v>0</v>
      </c>
      <c r="AM7" s="75">
        <f t="shared" si="8"/>
        <v>0</v>
      </c>
      <c r="AN7" s="45"/>
      <c r="AO7" s="33" t="s">
        <v>157</v>
      </c>
      <c r="AP7" s="230">
        <f>+AP40+AP41+AP42+AP43</f>
        <v>1097</v>
      </c>
      <c r="AQ7" s="230">
        <f t="shared" ref="AQ7:AZ7" si="9">+AQ40+AQ41+AQ42+AQ43</f>
        <v>1052</v>
      </c>
      <c r="AR7" s="230">
        <f t="shared" si="9"/>
        <v>1034</v>
      </c>
      <c r="AS7" s="230">
        <f t="shared" si="9"/>
        <v>928</v>
      </c>
      <c r="AT7" s="230">
        <f t="shared" si="9"/>
        <v>860</v>
      </c>
      <c r="AU7" s="230">
        <f t="shared" si="9"/>
        <v>4971</v>
      </c>
      <c r="AV7" s="230">
        <f t="shared" si="9"/>
        <v>0</v>
      </c>
      <c r="AW7" s="230">
        <f t="shared" si="9"/>
        <v>0</v>
      </c>
      <c r="AX7" s="230">
        <f t="shared" si="9"/>
        <v>0</v>
      </c>
      <c r="AY7" s="230">
        <f t="shared" si="9"/>
        <v>3640</v>
      </c>
      <c r="AZ7" s="230">
        <f t="shared" si="9"/>
        <v>0</v>
      </c>
      <c r="BA7" s="75">
        <f t="shared" ref="BA7" si="10">+BA40+BA41+BA42+BA43</f>
        <v>101</v>
      </c>
      <c r="BB7" s="230">
        <f>+BB40+BB41+BB42+BB43</f>
        <v>979</v>
      </c>
      <c r="BD7" s="45"/>
      <c r="BE7" s="33" t="s">
        <v>157</v>
      </c>
      <c r="BF7" s="230">
        <f>SUM(BF40:BF43)</f>
        <v>1582</v>
      </c>
      <c r="BG7" s="230">
        <f t="shared" ref="BG7:BM7" si="11">+BG40+BG41+BG42+BG43</f>
        <v>1446</v>
      </c>
      <c r="BH7" s="230">
        <f t="shared" si="11"/>
        <v>1243</v>
      </c>
      <c r="BI7" s="230">
        <f t="shared" si="11"/>
        <v>1</v>
      </c>
      <c r="BJ7" s="230">
        <f>+BJ40+BJ41+BJ42+BJ43</f>
        <v>4272</v>
      </c>
      <c r="BK7" s="230">
        <v>2637</v>
      </c>
      <c r="BL7" s="230">
        <f t="shared" si="11"/>
        <v>0</v>
      </c>
      <c r="BM7" s="230">
        <f t="shared" si="11"/>
        <v>0</v>
      </c>
      <c r="BN7" s="230">
        <f t="shared" ref="BN7" si="12">+BN40+BN41+BN42+BN43</f>
        <v>73</v>
      </c>
      <c r="BO7" s="75">
        <v>39</v>
      </c>
      <c r="BP7" s="93"/>
      <c r="BQ7" s="93"/>
      <c r="BR7" s="8"/>
    </row>
    <row r="8" spans="1:70" ht="18" customHeight="1">
      <c r="A8" s="199" t="s">
        <v>158</v>
      </c>
      <c r="B8" s="195">
        <f>+B45+B46+B47+B48+B49+B50+B51+B52</f>
        <v>60629</v>
      </c>
      <c r="C8" s="195">
        <f>+C45+C46+C47+C48+C49+C50+C51+C52</f>
        <v>28521</v>
      </c>
      <c r="D8" s="195">
        <f t="shared" ref="D8:M8" si="13">+D45+D46+D47+D48+D49+D50+D51+D52</f>
        <v>58959</v>
      </c>
      <c r="E8" s="195">
        <f t="shared" si="13"/>
        <v>27285</v>
      </c>
      <c r="F8" s="195">
        <f t="shared" si="13"/>
        <v>61136</v>
      </c>
      <c r="G8" s="195">
        <f t="shared" si="13"/>
        <v>28724</v>
      </c>
      <c r="H8" s="195">
        <f t="shared" si="13"/>
        <v>52436</v>
      </c>
      <c r="I8" s="195">
        <f t="shared" si="13"/>
        <v>25740</v>
      </c>
      <c r="J8" s="195">
        <f t="shared" si="13"/>
        <v>41395</v>
      </c>
      <c r="K8" s="195">
        <f t="shared" si="13"/>
        <v>20917</v>
      </c>
      <c r="L8" s="195">
        <f t="shared" si="13"/>
        <v>274555</v>
      </c>
      <c r="M8" s="195">
        <f t="shared" si="13"/>
        <v>131187</v>
      </c>
      <c r="N8" s="195">
        <f t="shared" ref="N8:S8" si="14">+N45+N46+N47+N48+N49+N50+N51+N52</f>
        <v>0</v>
      </c>
      <c r="O8" s="195">
        <f t="shared" si="14"/>
        <v>0</v>
      </c>
      <c r="P8" s="195">
        <f t="shared" si="14"/>
        <v>0</v>
      </c>
      <c r="Q8" s="195">
        <f t="shared" si="14"/>
        <v>0</v>
      </c>
      <c r="R8" s="195">
        <f t="shared" si="14"/>
        <v>0</v>
      </c>
      <c r="S8" s="196">
        <f t="shared" si="14"/>
        <v>0</v>
      </c>
      <c r="T8" s="239"/>
      <c r="U8" s="33" t="s">
        <v>158</v>
      </c>
      <c r="V8" s="230">
        <f>SUM(V45:V52)</f>
        <v>9680</v>
      </c>
      <c r="W8" s="230">
        <f t="shared" ref="W8:AM8" si="15">+W45+W46+W47+W48+W49+W50+W51+W52</f>
        <v>4133</v>
      </c>
      <c r="X8" s="230">
        <f t="shared" si="15"/>
        <v>12777</v>
      </c>
      <c r="Y8" s="230">
        <f t="shared" si="15"/>
        <v>5031</v>
      </c>
      <c r="Z8" s="230">
        <f t="shared" si="15"/>
        <v>14488</v>
      </c>
      <c r="AA8" s="230">
        <f t="shared" si="15"/>
        <v>5942</v>
      </c>
      <c r="AB8" s="230">
        <f t="shared" si="15"/>
        <v>8258</v>
      </c>
      <c r="AC8" s="230">
        <f t="shared" si="15"/>
        <v>3609</v>
      </c>
      <c r="AD8" s="230">
        <f t="shared" si="15"/>
        <v>5005</v>
      </c>
      <c r="AE8" s="230">
        <f t="shared" si="15"/>
        <v>2421</v>
      </c>
      <c r="AF8" s="230">
        <f t="shared" si="15"/>
        <v>50208</v>
      </c>
      <c r="AG8" s="230">
        <f t="shared" si="15"/>
        <v>21136</v>
      </c>
      <c r="AH8" s="230">
        <f t="shared" si="15"/>
        <v>0</v>
      </c>
      <c r="AI8" s="230">
        <f t="shared" si="15"/>
        <v>0</v>
      </c>
      <c r="AJ8" s="230">
        <f t="shared" si="15"/>
        <v>0</v>
      </c>
      <c r="AK8" s="230">
        <f t="shared" si="15"/>
        <v>0</v>
      </c>
      <c r="AL8" s="230">
        <f t="shared" si="15"/>
        <v>0</v>
      </c>
      <c r="AM8" s="75">
        <f t="shared" si="15"/>
        <v>0</v>
      </c>
      <c r="AN8" s="45"/>
      <c r="AO8" s="33" t="s">
        <v>158</v>
      </c>
      <c r="AP8" s="230">
        <f>+AP45+AP46+AP47+AP48+AP49+AP50+AP51+AP52</f>
        <v>1804</v>
      </c>
      <c r="AQ8" s="230">
        <f t="shared" ref="AQ8:AZ8" si="16">+AQ45+AQ46+AQ47+AQ48+AQ49+AQ50+AQ51+AQ52</f>
        <v>1801</v>
      </c>
      <c r="AR8" s="230">
        <f t="shared" si="16"/>
        <v>1847</v>
      </c>
      <c r="AS8" s="230">
        <f t="shared" si="16"/>
        <v>1776</v>
      </c>
      <c r="AT8" s="230">
        <f t="shared" si="16"/>
        <v>1708</v>
      </c>
      <c r="AU8" s="230">
        <f t="shared" si="16"/>
        <v>8936</v>
      </c>
      <c r="AV8" s="230">
        <f t="shared" si="16"/>
        <v>0</v>
      </c>
      <c r="AW8" s="230">
        <f t="shared" si="16"/>
        <v>0</v>
      </c>
      <c r="AX8" s="230">
        <f t="shared" si="16"/>
        <v>0</v>
      </c>
      <c r="AY8" s="230">
        <f t="shared" si="16"/>
        <v>6214</v>
      </c>
      <c r="AZ8" s="230">
        <f t="shared" si="16"/>
        <v>0</v>
      </c>
      <c r="BA8" s="75">
        <f t="shared" ref="BA8" si="17">+BA45+BA46+BA47+BA48+BA49+BA50+BA51+BA52</f>
        <v>156</v>
      </c>
      <c r="BB8" s="230">
        <f>+BB45+BB46+BB47+BB48+BB49+BB50+BB51+BB52</f>
        <v>1519</v>
      </c>
      <c r="BD8" s="45"/>
      <c r="BE8" s="33" t="s">
        <v>158</v>
      </c>
      <c r="BF8" s="230">
        <f>SUM(BF45:BF52)</f>
        <v>3184</v>
      </c>
      <c r="BG8" s="230">
        <f t="shared" ref="BG8:BM8" si="18">+BG45+BG46+BG47+BG48+BG49+BG50+BG51+BG52</f>
        <v>2869</v>
      </c>
      <c r="BH8" s="230">
        <f t="shared" si="18"/>
        <v>2000</v>
      </c>
      <c r="BI8" s="230">
        <f t="shared" si="18"/>
        <v>8</v>
      </c>
      <c r="BJ8" s="230">
        <f>+BJ45+BJ46+BJ47+BJ48+BJ49+BJ50+BJ51+BJ52</f>
        <v>8061</v>
      </c>
      <c r="BK8" s="230">
        <v>5593</v>
      </c>
      <c r="BL8" s="230">
        <f t="shared" si="18"/>
        <v>0</v>
      </c>
      <c r="BM8" s="230">
        <f t="shared" si="18"/>
        <v>0</v>
      </c>
      <c r="BN8" s="230">
        <f t="shared" ref="BN8" si="19">+BN45+BN46+BN47+BN48+BN49+BN50+BN51+BN52</f>
        <v>458</v>
      </c>
      <c r="BO8" s="75">
        <v>330</v>
      </c>
      <c r="BP8" s="93"/>
      <c r="BQ8" s="93"/>
      <c r="BR8" s="8"/>
    </row>
    <row r="9" spans="1:70" ht="18" customHeight="1">
      <c r="A9" s="199" t="s">
        <v>159</v>
      </c>
      <c r="B9" s="195">
        <f>B54+B55+B56+B57+B58+B59</f>
        <v>70611</v>
      </c>
      <c r="C9" s="195">
        <f>C54+C55+C56+C57+C58+C59</f>
        <v>33659</v>
      </c>
      <c r="D9" s="195">
        <f t="shared" ref="D9:M9" si="20">D54+D55+D56+D57+D58+D59</f>
        <v>50677</v>
      </c>
      <c r="E9" s="195">
        <f t="shared" si="20"/>
        <v>24328</v>
      </c>
      <c r="F9" s="195">
        <f t="shared" si="20"/>
        <v>45904</v>
      </c>
      <c r="G9" s="195">
        <f t="shared" si="20"/>
        <v>22297</v>
      </c>
      <c r="H9" s="195">
        <f t="shared" si="20"/>
        <v>33885</v>
      </c>
      <c r="I9" s="195">
        <f t="shared" si="20"/>
        <v>16807</v>
      </c>
      <c r="J9" s="195">
        <f t="shared" si="20"/>
        <v>29344</v>
      </c>
      <c r="K9" s="195">
        <f t="shared" si="20"/>
        <v>14768</v>
      </c>
      <c r="L9" s="195">
        <f t="shared" si="20"/>
        <v>230421</v>
      </c>
      <c r="M9" s="195">
        <f t="shared" si="20"/>
        <v>111859</v>
      </c>
      <c r="N9" s="195">
        <f t="shared" ref="N9:S9" si="21">N54+N55+N56+N57+N58+N59</f>
        <v>3181</v>
      </c>
      <c r="O9" s="195">
        <f t="shared" si="21"/>
        <v>1583</v>
      </c>
      <c r="P9" s="195">
        <f t="shared" si="21"/>
        <v>3273</v>
      </c>
      <c r="Q9" s="195">
        <f t="shared" si="21"/>
        <v>1618</v>
      </c>
      <c r="R9" s="195">
        <f t="shared" si="21"/>
        <v>6454</v>
      </c>
      <c r="S9" s="196">
        <f t="shared" si="21"/>
        <v>3201</v>
      </c>
      <c r="T9" s="239"/>
      <c r="U9" s="33" t="s">
        <v>159</v>
      </c>
      <c r="V9" s="230">
        <f>V54+V55+V56+V57+V58+V59</f>
        <v>21646</v>
      </c>
      <c r="W9" s="230">
        <f t="shared" ref="W9:AM9" si="22">W54+W55+W56+W57+W58+W59</f>
        <v>9731</v>
      </c>
      <c r="X9" s="230">
        <f t="shared" si="22"/>
        <v>18258</v>
      </c>
      <c r="Y9" s="230">
        <f t="shared" si="22"/>
        <v>8185</v>
      </c>
      <c r="Z9" s="230">
        <f t="shared" si="22"/>
        <v>16558</v>
      </c>
      <c r="AA9" s="230">
        <f t="shared" si="22"/>
        <v>7596</v>
      </c>
      <c r="AB9" s="230">
        <f t="shared" si="22"/>
        <v>7728</v>
      </c>
      <c r="AC9" s="230">
        <f t="shared" si="22"/>
        <v>3692</v>
      </c>
      <c r="AD9" s="230">
        <f t="shared" si="22"/>
        <v>8355</v>
      </c>
      <c r="AE9" s="230">
        <f t="shared" si="22"/>
        <v>3963</v>
      </c>
      <c r="AF9" s="230">
        <f t="shared" si="22"/>
        <v>72545</v>
      </c>
      <c r="AG9" s="230">
        <f t="shared" si="22"/>
        <v>33167</v>
      </c>
      <c r="AH9" s="230">
        <f t="shared" si="22"/>
        <v>502</v>
      </c>
      <c r="AI9" s="230">
        <f t="shared" si="22"/>
        <v>208</v>
      </c>
      <c r="AJ9" s="230">
        <f t="shared" si="22"/>
        <v>217</v>
      </c>
      <c r="AK9" s="230">
        <f t="shared" si="22"/>
        <v>88</v>
      </c>
      <c r="AL9" s="230">
        <f t="shared" si="22"/>
        <v>719</v>
      </c>
      <c r="AM9" s="75">
        <f t="shared" si="22"/>
        <v>296</v>
      </c>
      <c r="AN9" s="45"/>
      <c r="AO9" s="33" t="s">
        <v>159</v>
      </c>
      <c r="AP9" s="230">
        <f>AP54+AP55+AP56+AP57+AP58+AP59</f>
        <v>1548</v>
      </c>
      <c r="AQ9" s="230">
        <f t="shared" ref="AQ9:AZ9" si="23">AQ54+AQ55+AQ56+AQ57+AQ58+AQ59</f>
        <v>1453</v>
      </c>
      <c r="AR9" s="230">
        <f t="shared" si="23"/>
        <v>1461</v>
      </c>
      <c r="AS9" s="230">
        <f t="shared" si="23"/>
        <v>1233</v>
      </c>
      <c r="AT9" s="230">
        <f t="shared" si="23"/>
        <v>1172</v>
      </c>
      <c r="AU9" s="230">
        <f t="shared" si="23"/>
        <v>6867</v>
      </c>
      <c r="AV9" s="230">
        <f t="shared" si="23"/>
        <v>59</v>
      </c>
      <c r="AW9" s="230">
        <f t="shared" si="23"/>
        <v>54</v>
      </c>
      <c r="AX9" s="230">
        <f t="shared" si="23"/>
        <v>113</v>
      </c>
      <c r="AY9" s="230">
        <f t="shared" si="23"/>
        <v>4695</v>
      </c>
      <c r="AZ9" s="230">
        <f t="shared" si="23"/>
        <v>115</v>
      </c>
      <c r="BA9" s="75">
        <f t="shared" ref="BA9" si="24">BA54+BA55+BA56+BA57+BA58+BA59</f>
        <v>266</v>
      </c>
      <c r="BB9" s="230">
        <f>BB54+BB55+BB56+BB57+BB58+BB59</f>
        <v>1268</v>
      </c>
      <c r="BD9" s="45"/>
      <c r="BE9" s="33" t="s">
        <v>159</v>
      </c>
      <c r="BF9" s="230">
        <f>SUM(BF54:BF59)</f>
        <v>1814</v>
      </c>
      <c r="BG9" s="230">
        <f t="shared" ref="BG9:BM9" si="25">BG54+BG55+BG56+BG57+BG58+BG59</f>
        <v>2997</v>
      </c>
      <c r="BH9" s="230">
        <f t="shared" si="25"/>
        <v>1070</v>
      </c>
      <c r="BI9" s="230">
        <f t="shared" si="25"/>
        <v>1</v>
      </c>
      <c r="BJ9" s="230">
        <f>BJ54+BJ55+BJ56+BJ57+BJ58+BJ59</f>
        <v>5882</v>
      </c>
      <c r="BK9" s="230">
        <v>2651</v>
      </c>
      <c r="BL9" s="230">
        <f t="shared" si="25"/>
        <v>110</v>
      </c>
      <c r="BM9" s="230">
        <f t="shared" si="25"/>
        <v>0</v>
      </c>
      <c r="BN9" s="230">
        <f t="shared" ref="BN9" si="26">BN54+BN55+BN56+BN57+BN58+BN59</f>
        <v>122</v>
      </c>
      <c r="BO9" s="75">
        <v>59</v>
      </c>
      <c r="BP9" s="93"/>
      <c r="BQ9" s="93"/>
      <c r="BR9" s="8"/>
    </row>
    <row r="10" spans="1:70" ht="18" customHeight="1">
      <c r="A10" s="199" t="s">
        <v>160</v>
      </c>
      <c r="B10" s="195">
        <f>B61+B62+B63+B64</f>
        <v>68651</v>
      </c>
      <c r="C10" s="195">
        <f>C61+C62+C63+C64</f>
        <v>36079</v>
      </c>
      <c r="D10" s="195">
        <f t="shared" ref="D10:M10" si="27">D61+D62+D63+D64</f>
        <v>33778</v>
      </c>
      <c r="E10" s="195">
        <f t="shared" si="27"/>
        <v>18545</v>
      </c>
      <c r="F10" s="195">
        <f t="shared" si="27"/>
        <v>22831</v>
      </c>
      <c r="G10" s="195">
        <f t="shared" si="27"/>
        <v>12740</v>
      </c>
      <c r="H10" s="195">
        <f t="shared" si="27"/>
        <v>13532</v>
      </c>
      <c r="I10" s="195">
        <f t="shared" si="27"/>
        <v>7563</v>
      </c>
      <c r="J10" s="195">
        <f t="shared" si="27"/>
        <v>7606</v>
      </c>
      <c r="K10" s="195">
        <f t="shared" si="27"/>
        <v>4304</v>
      </c>
      <c r="L10" s="195">
        <f t="shared" si="27"/>
        <v>146398</v>
      </c>
      <c r="M10" s="195">
        <f t="shared" si="27"/>
        <v>79231</v>
      </c>
      <c r="N10" s="195">
        <f t="shared" ref="N10:S10" si="28">N61+N62+N63+N64</f>
        <v>0</v>
      </c>
      <c r="O10" s="195">
        <f t="shared" si="28"/>
        <v>0</v>
      </c>
      <c r="P10" s="195">
        <f t="shared" si="28"/>
        <v>0</v>
      </c>
      <c r="Q10" s="195">
        <f t="shared" si="28"/>
        <v>0</v>
      </c>
      <c r="R10" s="195">
        <f t="shared" si="28"/>
        <v>0</v>
      </c>
      <c r="S10" s="196">
        <f t="shared" si="28"/>
        <v>0</v>
      </c>
      <c r="T10" s="239"/>
      <c r="U10" s="33" t="s">
        <v>160</v>
      </c>
      <c r="V10" s="230">
        <f>V61+V62+V63+V64</f>
        <v>14365</v>
      </c>
      <c r="W10" s="230">
        <f t="shared" ref="W10:AM10" si="29">W61+W62+W63+W64</f>
        <v>7421</v>
      </c>
      <c r="X10" s="230">
        <f t="shared" si="29"/>
        <v>6692</v>
      </c>
      <c r="Y10" s="230">
        <f t="shared" si="29"/>
        <v>3526</v>
      </c>
      <c r="Z10" s="230">
        <f t="shared" si="29"/>
        <v>4274</v>
      </c>
      <c r="AA10" s="230">
        <f t="shared" si="29"/>
        <v>2370</v>
      </c>
      <c r="AB10" s="230">
        <f t="shared" si="29"/>
        <v>1848</v>
      </c>
      <c r="AC10" s="230">
        <f t="shared" si="29"/>
        <v>997</v>
      </c>
      <c r="AD10" s="230">
        <f t="shared" si="29"/>
        <v>988</v>
      </c>
      <c r="AE10" s="230">
        <f t="shared" si="29"/>
        <v>506</v>
      </c>
      <c r="AF10" s="230">
        <f t="shared" si="29"/>
        <v>28167</v>
      </c>
      <c r="AG10" s="230">
        <f t="shared" si="29"/>
        <v>14820</v>
      </c>
      <c r="AH10" s="230">
        <f t="shared" si="29"/>
        <v>0</v>
      </c>
      <c r="AI10" s="230">
        <f t="shared" si="29"/>
        <v>0</v>
      </c>
      <c r="AJ10" s="230">
        <f t="shared" si="29"/>
        <v>0</v>
      </c>
      <c r="AK10" s="230">
        <f t="shared" si="29"/>
        <v>0</v>
      </c>
      <c r="AL10" s="230">
        <f t="shared" si="29"/>
        <v>0</v>
      </c>
      <c r="AM10" s="75">
        <f t="shared" si="29"/>
        <v>0</v>
      </c>
      <c r="AN10" s="45"/>
      <c r="AO10" s="33" t="s">
        <v>160</v>
      </c>
      <c r="AP10" s="230">
        <f>AP61+AP62+AP63+AP64</f>
        <v>1202</v>
      </c>
      <c r="AQ10" s="230">
        <f t="shared" ref="AQ10:AZ10" si="30">AQ61+AQ62+AQ63+AQ64</f>
        <v>1015</v>
      </c>
      <c r="AR10" s="230">
        <f t="shared" si="30"/>
        <v>900</v>
      </c>
      <c r="AS10" s="230">
        <f t="shared" si="30"/>
        <v>693</v>
      </c>
      <c r="AT10" s="230">
        <f t="shared" si="30"/>
        <v>482</v>
      </c>
      <c r="AU10" s="230">
        <f t="shared" si="30"/>
        <v>4292</v>
      </c>
      <c r="AV10" s="230">
        <f t="shared" si="30"/>
        <v>0</v>
      </c>
      <c r="AW10" s="230">
        <f t="shared" si="30"/>
        <v>0</v>
      </c>
      <c r="AX10" s="230">
        <f t="shared" si="30"/>
        <v>0</v>
      </c>
      <c r="AY10" s="230">
        <f t="shared" si="30"/>
        <v>1870</v>
      </c>
      <c r="AZ10" s="230">
        <f t="shared" si="30"/>
        <v>0</v>
      </c>
      <c r="BA10" s="75">
        <f t="shared" ref="BA10" si="31">BA61+BA62+BA63+BA64</f>
        <v>88</v>
      </c>
      <c r="BB10" s="230">
        <f>BB61+BB62+BB63+BB64</f>
        <v>1029</v>
      </c>
      <c r="BD10" s="45"/>
      <c r="BE10" s="33" t="s">
        <v>160</v>
      </c>
      <c r="BF10" s="230">
        <f>SUM(BF61:BF64)</f>
        <v>420</v>
      </c>
      <c r="BG10" s="230">
        <f t="shared" ref="BG10:BM10" si="32">BG61+BG62+BG63+BG64</f>
        <v>1839</v>
      </c>
      <c r="BH10" s="230">
        <f t="shared" si="32"/>
        <v>796</v>
      </c>
      <c r="BI10" s="230">
        <f t="shared" si="32"/>
        <v>1</v>
      </c>
      <c r="BJ10" s="230">
        <f>BJ61+BJ62+BJ63+BJ64</f>
        <v>3056</v>
      </c>
      <c r="BK10" s="230">
        <v>1471</v>
      </c>
      <c r="BL10" s="230">
        <f t="shared" si="32"/>
        <v>0</v>
      </c>
      <c r="BM10" s="230">
        <f t="shared" si="32"/>
        <v>0</v>
      </c>
      <c r="BN10" s="230">
        <f t="shared" ref="BN10" si="33">BN61+BN62+BN63+BN64</f>
        <v>70</v>
      </c>
      <c r="BO10" s="75">
        <v>42</v>
      </c>
      <c r="BP10" s="93"/>
      <c r="BQ10" s="93"/>
      <c r="BR10" s="8"/>
    </row>
    <row r="11" spans="1:70" ht="18" customHeight="1">
      <c r="A11" s="199" t="s">
        <v>161</v>
      </c>
      <c r="B11" s="195">
        <f>B70+B71+B72</f>
        <v>47328</v>
      </c>
      <c r="C11" s="195">
        <f>C70+C71+C72</f>
        <v>23932</v>
      </c>
      <c r="D11" s="195">
        <f t="shared" ref="D11:M11" si="34">D70+D71+D72</f>
        <v>27560</v>
      </c>
      <c r="E11" s="195">
        <f t="shared" si="34"/>
        <v>14200</v>
      </c>
      <c r="F11" s="195">
        <f t="shared" si="34"/>
        <v>18001</v>
      </c>
      <c r="G11" s="195">
        <f t="shared" si="34"/>
        <v>9359</v>
      </c>
      <c r="H11" s="195">
        <f t="shared" si="34"/>
        <v>10662</v>
      </c>
      <c r="I11" s="195">
        <f t="shared" si="34"/>
        <v>5498</v>
      </c>
      <c r="J11" s="195">
        <f t="shared" si="34"/>
        <v>6380</v>
      </c>
      <c r="K11" s="195">
        <f t="shared" si="34"/>
        <v>3165</v>
      </c>
      <c r="L11" s="195">
        <f t="shared" si="34"/>
        <v>109931</v>
      </c>
      <c r="M11" s="195">
        <f t="shared" si="34"/>
        <v>56154</v>
      </c>
      <c r="N11" s="195">
        <f t="shared" ref="N11:S11" si="35">N70+N71+N72</f>
        <v>321</v>
      </c>
      <c r="O11" s="195">
        <f t="shared" si="35"/>
        <v>187</v>
      </c>
      <c r="P11" s="195">
        <f t="shared" si="35"/>
        <v>318</v>
      </c>
      <c r="Q11" s="195">
        <f t="shared" si="35"/>
        <v>189</v>
      </c>
      <c r="R11" s="195">
        <f t="shared" si="35"/>
        <v>639</v>
      </c>
      <c r="S11" s="196">
        <f t="shared" si="35"/>
        <v>376</v>
      </c>
      <c r="T11" s="239"/>
      <c r="U11" s="33" t="s">
        <v>161</v>
      </c>
      <c r="V11" s="230">
        <f>V70+V71+V72</f>
        <v>11390</v>
      </c>
      <c r="W11" s="230">
        <f t="shared" ref="W11:AM11" si="36">W70+W71+W72</f>
        <v>5704</v>
      </c>
      <c r="X11" s="230">
        <f t="shared" si="36"/>
        <v>6070</v>
      </c>
      <c r="Y11" s="230">
        <f t="shared" si="36"/>
        <v>3139</v>
      </c>
      <c r="Z11" s="230">
        <f t="shared" si="36"/>
        <v>3680</v>
      </c>
      <c r="AA11" s="230">
        <f t="shared" si="36"/>
        <v>1882</v>
      </c>
      <c r="AB11" s="230">
        <f t="shared" si="36"/>
        <v>1447</v>
      </c>
      <c r="AC11" s="230">
        <f t="shared" si="36"/>
        <v>743</v>
      </c>
      <c r="AD11" s="230">
        <f t="shared" si="36"/>
        <v>585</v>
      </c>
      <c r="AE11" s="230">
        <f t="shared" si="36"/>
        <v>268</v>
      </c>
      <c r="AF11" s="230">
        <f t="shared" si="36"/>
        <v>23172</v>
      </c>
      <c r="AG11" s="230">
        <f t="shared" si="36"/>
        <v>11736</v>
      </c>
      <c r="AH11" s="230">
        <f t="shared" si="36"/>
        <v>7</v>
      </c>
      <c r="AI11" s="230">
        <f t="shared" si="36"/>
        <v>2</v>
      </c>
      <c r="AJ11" s="230">
        <f t="shared" si="36"/>
        <v>4</v>
      </c>
      <c r="AK11" s="230">
        <f t="shared" si="36"/>
        <v>1</v>
      </c>
      <c r="AL11" s="230">
        <f t="shared" si="36"/>
        <v>11</v>
      </c>
      <c r="AM11" s="75">
        <f t="shared" si="36"/>
        <v>3</v>
      </c>
      <c r="AN11" s="45"/>
      <c r="AO11" s="33" t="s">
        <v>161</v>
      </c>
      <c r="AP11" s="230">
        <f>AP70+AP71+AP72</f>
        <v>891</v>
      </c>
      <c r="AQ11" s="230">
        <f t="shared" ref="AQ11:AZ11" si="37">AQ70+AQ71+AQ72</f>
        <v>778</v>
      </c>
      <c r="AR11" s="230">
        <f t="shared" si="37"/>
        <v>654</v>
      </c>
      <c r="AS11" s="230">
        <f t="shared" si="37"/>
        <v>472</v>
      </c>
      <c r="AT11" s="230">
        <f t="shared" si="37"/>
        <v>335</v>
      </c>
      <c r="AU11" s="230">
        <f t="shared" si="37"/>
        <v>3130</v>
      </c>
      <c r="AV11" s="230">
        <f t="shared" si="37"/>
        <v>10</v>
      </c>
      <c r="AW11" s="230">
        <f t="shared" si="37"/>
        <v>9</v>
      </c>
      <c r="AX11" s="230">
        <f t="shared" si="37"/>
        <v>19</v>
      </c>
      <c r="AY11" s="230">
        <f t="shared" si="37"/>
        <v>1409</v>
      </c>
      <c r="AZ11" s="230">
        <f t="shared" si="37"/>
        <v>16</v>
      </c>
      <c r="BA11" s="75">
        <f t="shared" ref="BA11" si="38">BA70+BA71+BA72</f>
        <v>194</v>
      </c>
      <c r="BB11" s="230">
        <f>BB70+BB71+BB72</f>
        <v>704</v>
      </c>
      <c r="BD11" s="45"/>
      <c r="BE11" s="33" t="s">
        <v>161</v>
      </c>
      <c r="BF11" s="230">
        <f>SUM(BF70:BF72)</f>
        <v>532</v>
      </c>
      <c r="BG11" s="230">
        <f t="shared" ref="BG11:BM11" si="39">BG70+BG71+BG72</f>
        <v>1187</v>
      </c>
      <c r="BH11" s="230">
        <f t="shared" si="39"/>
        <v>475</v>
      </c>
      <c r="BI11" s="230">
        <f t="shared" si="39"/>
        <v>0</v>
      </c>
      <c r="BJ11" s="230">
        <f>BJ70+BJ71+BJ72</f>
        <v>2194</v>
      </c>
      <c r="BK11" s="230">
        <v>1081</v>
      </c>
      <c r="BL11" s="230">
        <f t="shared" si="39"/>
        <v>14</v>
      </c>
      <c r="BM11" s="230">
        <f t="shared" si="39"/>
        <v>0</v>
      </c>
      <c r="BN11" s="230">
        <f t="shared" ref="BN11" si="40">BN70+BN71+BN72</f>
        <v>95</v>
      </c>
      <c r="BO11" s="75">
        <v>65</v>
      </c>
      <c r="BP11" s="93"/>
      <c r="BQ11" s="93"/>
      <c r="BR11" s="8"/>
    </row>
    <row r="12" spans="1:70" ht="18" customHeight="1">
      <c r="A12" s="199" t="s">
        <v>162</v>
      </c>
      <c r="B12" s="195">
        <f>+B74+B75+B76+B77+B78+B79+B80+B81+B82</f>
        <v>101688</v>
      </c>
      <c r="C12" s="195">
        <f>+C74+C75+C76+C77+C78+C79+C80+C81+C82</f>
        <v>54239</v>
      </c>
      <c r="D12" s="195">
        <f t="shared" ref="D12:M12" si="41">+D74+D75+D76+D77+D78+D79+D80+D81+D82</f>
        <v>54288</v>
      </c>
      <c r="E12" s="195">
        <f t="shared" si="41"/>
        <v>28969</v>
      </c>
      <c r="F12" s="195">
        <f t="shared" si="41"/>
        <v>36096</v>
      </c>
      <c r="G12" s="195">
        <f t="shared" si="41"/>
        <v>19331</v>
      </c>
      <c r="H12" s="195">
        <f t="shared" si="41"/>
        <v>22737</v>
      </c>
      <c r="I12" s="195">
        <f t="shared" si="41"/>
        <v>12385</v>
      </c>
      <c r="J12" s="195">
        <f t="shared" si="41"/>
        <v>14194</v>
      </c>
      <c r="K12" s="195">
        <f t="shared" si="41"/>
        <v>7543</v>
      </c>
      <c r="L12" s="195">
        <f t="shared" si="41"/>
        <v>229003</v>
      </c>
      <c r="M12" s="195">
        <f t="shared" si="41"/>
        <v>122467</v>
      </c>
      <c r="N12" s="195">
        <f t="shared" ref="N12:S12" si="42">+N74+N75+N76+N77+N78+N79+N80+N81+N82</f>
        <v>506</v>
      </c>
      <c r="O12" s="195">
        <f t="shared" si="42"/>
        <v>262</v>
      </c>
      <c r="P12" s="195">
        <f t="shared" si="42"/>
        <v>428</v>
      </c>
      <c r="Q12" s="195">
        <f t="shared" si="42"/>
        <v>207</v>
      </c>
      <c r="R12" s="195">
        <f t="shared" si="42"/>
        <v>934</v>
      </c>
      <c r="S12" s="196">
        <f t="shared" si="42"/>
        <v>469</v>
      </c>
      <c r="T12" s="239"/>
      <c r="U12" s="33" t="s">
        <v>162</v>
      </c>
      <c r="V12" s="230">
        <f>+V74+V75+V76+V77+V78+V79+V80+V81+V82</f>
        <v>18763</v>
      </c>
      <c r="W12" s="230">
        <f t="shared" ref="W12:AM12" si="43">+W74+W75+W76+W77+W78+W79+W80+W81+W82</f>
        <v>9792</v>
      </c>
      <c r="X12" s="230">
        <f t="shared" si="43"/>
        <v>9298</v>
      </c>
      <c r="Y12" s="230">
        <f t="shared" si="43"/>
        <v>4787</v>
      </c>
      <c r="Z12" s="230">
        <f t="shared" si="43"/>
        <v>6161</v>
      </c>
      <c r="AA12" s="230">
        <f t="shared" si="43"/>
        <v>3215</v>
      </c>
      <c r="AB12" s="230">
        <f t="shared" si="43"/>
        <v>2872</v>
      </c>
      <c r="AC12" s="230">
        <f t="shared" si="43"/>
        <v>1577</v>
      </c>
      <c r="AD12" s="230">
        <f t="shared" si="43"/>
        <v>1331</v>
      </c>
      <c r="AE12" s="230">
        <f t="shared" si="43"/>
        <v>685</v>
      </c>
      <c r="AF12" s="230">
        <f t="shared" si="43"/>
        <v>38425</v>
      </c>
      <c r="AG12" s="230">
        <f t="shared" si="43"/>
        <v>20056</v>
      </c>
      <c r="AH12" s="230">
        <f t="shared" si="43"/>
        <v>28</v>
      </c>
      <c r="AI12" s="230">
        <f t="shared" si="43"/>
        <v>14</v>
      </c>
      <c r="AJ12" s="230">
        <f t="shared" si="43"/>
        <v>3</v>
      </c>
      <c r="AK12" s="230">
        <f t="shared" si="43"/>
        <v>2</v>
      </c>
      <c r="AL12" s="230">
        <f t="shared" si="43"/>
        <v>31</v>
      </c>
      <c r="AM12" s="75">
        <f t="shared" si="43"/>
        <v>16</v>
      </c>
      <c r="AN12" s="45"/>
      <c r="AO12" s="33" t="s">
        <v>162</v>
      </c>
      <c r="AP12" s="230">
        <f>+AP74+AP75+AP76+AP77+AP78+AP79+AP80+AP81+AP82</f>
        <v>1873</v>
      </c>
      <c r="AQ12" s="230">
        <f t="shared" ref="AQ12:AZ12" si="44">+AQ74+AQ75+AQ76+AQ77+AQ78+AQ79+AQ80+AQ81+AQ82</f>
        <v>1549</v>
      </c>
      <c r="AR12" s="230">
        <f t="shared" si="44"/>
        <v>1282</v>
      </c>
      <c r="AS12" s="230">
        <f t="shared" si="44"/>
        <v>980</v>
      </c>
      <c r="AT12" s="230">
        <f t="shared" si="44"/>
        <v>722</v>
      </c>
      <c r="AU12" s="230">
        <f t="shared" si="44"/>
        <v>6406</v>
      </c>
      <c r="AV12" s="230">
        <f t="shared" si="44"/>
        <v>12</v>
      </c>
      <c r="AW12" s="230">
        <f t="shared" si="44"/>
        <v>12</v>
      </c>
      <c r="AX12" s="230">
        <f t="shared" si="44"/>
        <v>24</v>
      </c>
      <c r="AY12" s="230">
        <f t="shared" si="44"/>
        <v>2760</v>
      </c>
      <c r="AZ12" s="230">
        <f t="shared" si="44"/>
        <v>19</v>
      </c>
      <c r="BA12" s="75">
        <f t="shared" ref="BA12" si="45">+BA74+BA75+BA76+BA77+BA78+BA79+BA80+BA81+BA82</f>
        <v>338</v>
      </c>
      <c r="BB12" s="230">
        <f>+BB74+BB75+BB76+BB77+BB78+BB79+BB80+BB81+BB82</f>
        <v>1403</v>
      </c>
      <c r="BD12" s="45"/>
      <c r="BE12" s="33" t="s">
        <v>162</v>
      </c>
      <c r="BF12" s="230">
        <f>SUM(BF74:BF82)</f>
        <v>1044</v>
      </c>
      <c r="BG12" s="230">
        <f t="shared" ref="BG12:BM12" si="46">+BG74+BG75+BG76+BG77+BG78+BG79+BG80+BG81+BG82</f>
        <v>2449</v>
      </c>
      <c r="BH12" s="230">
        <f t="shared" si="46"/>
        <v>1466</v>
      </c>
      <c r="BI12" s="230">
        <f t="shared" si="46"/>
        <v>0</v>
      </c>
      <c r="BJ12" s="230">
        <f>+BJ74+BJ75+BJ76+BJ77+BJ78+BJ79+BJ80+BJ81+BJ82</f>
        <v>4959</v>
      </c>
      <c r="BK12" s="230">
        <v>2440</v>
      </c>
      <c r="BL12" s="230">
        <f t="shared" si="46"/>
        <v>17</v>
      </c>
      <c r="BM12" s="230">
        <f t="shared" si="46"/>
        <v>0</v>
      </c>
      <c r="BN12" s="230">
        <f t="shared" ref="BN12" si="47">+BN74+BN75+BN76+BN77+BN78+BN79+BN80+BN81+BN82</f>
        <v>449</v>
      </c>
      <c r="BO12" s="75">
        <v>265</v>
      </c>
      <c r="BP12" s="93"/>
      <c r="BQ12" s="93"/>
      <c r="BR12" s="8"/>
    </row>
    <row r="13" spans="1:70" ht="18" customHeight="1">
      <c r="A13" s="199" t="s">
        <v>163</v>
      </c>
      <c r="B13" s="195">
        <f>+B84+B85+B86+B87+B88</f>
        <v>82919</v>
      </c>
      <c r="C13" s="195">
        <f>+C84+C85+C86+C87+C88</f>
        <v>41223</v>
      </c>
      <c r="D13" s="195">
        <f t="shared" ref="D13:M13" si="48">+D84+D85+D86+D87+D88</f>
        <v>44130</v>
      </c>
      <c r="E13" s="195">
        <f t="shared" si="48"/>
        <v>21594</v>
      </c>
      <c r="F13" s="195">
        <f t="shared" si="48"/>
        <v>31667</v>
      </c>
      <c r="G13" s="195">
        <f t="shared" si="48"/>
        <v>15264</v>
      </c>
      <c r="H13" s="195">
        <f t="shared" si="48"/>
        <v>19079</v>
      </c>
      <c r="I13" s="195">
        <f t="shared" si="48"/>
        <v>8952</v>
      </c>
      <c r="J13" s="195">
        <f t="shared" si="48"/>
        <v>14707</v>
      </c>
      <c r="K13" s="195">
        <f t="shared" si="48"/>
        <v>6639</v>
      </c>
      <c r="L13" s="195">
        <f t="shared" si="48"/>
        <v>192502</v>
      </c>
      <c r="M13" s="195">
        <f t="shared" si="48"/>
        <v>93672</v>
      </c>
      <c r="N13" s="195">
        <f t="shared" ref="N13:S13" si="49">+N84+N85+N86+N87+N88</f>
        <v>0</v>
      </c>
      <c r="O13" s="195">
        <f t="shared" si="49"/>
        <v>0</v>
      </c>
      <c r="P13" s="195">
        <f t="shared" si="49"/>
        <v>0</v>
      </c>
      <c r="Q13" s="195">
        <f t="shared" si="49"/>
        <v>0</v>
      </c>
      <c r="R13" s="195">
        <f t="shared" si="49"/>
        <v>0</v>
      </c>
      <c r="S13" s="196">
        <f t="shared" si="49"/>
        <v>0</v>
      </c>
      <c r="T13" s="239"/>
      <c r="U13" s="33" t="s">
        <v>163</v>
      </c>
      <c r="V13" s="230">
        <f>+V84+V85+V86+V87+V88</f>
        <v>13500</v>
      </c>
      <c r="W13" s="230">
        <f t="shared" ref="W13:AM13" si="50">+W84+W85+W86+W87+W88</f>
        <v>6515</v>
      </c>
      <c r="X13" s="230">
        <f t="shared" si="50"/>
        <v>12587</v>
      </c>
      <c r="Y13" s="230">
        <f t="shared" si="50"/>
        <v>6017</v>
      </c>
      <c r="Z13" s="230">
        <f t="shared" si="50"/>
        <v>9154</v>
      </c>
      <c r="AA13" s="230">
        <f t="shared" si="50"/>
        <v>4335</v>
      </c>
      <c r="AB13" s="230">
        <f t="shared" si="50"/>
        <v>2217</v>
      </c>
      <c r="AC13" s="230">
        <f t="shared" si="50"/>
        <v>996</v>
      </c>
      <c r="AD13" s="230">
        <f t="shared" si="50"/>
        <v>3129</v>
      </c>
      <c r="AE13" s="230">
        <f t="shared" si="50"/>
        <v>1427</v>
      </c>
      <c r="AF13" s="230">
        <f t="shared" si="50"/>
        <v>40587</v>
      </c>
      <c r="AG13" s="230">
        <f t="shared" si="50"/>
        <v>19290</v>
      </c>
      <c r="AH13" s="230">
        <f t="shared" si="50"/>
        <v>0</v>
      </c>
      <c r="AI13" s="230">
        <f t="shared" si="50"/>
        <v>0</v>
      </c>
      <c r="AJ13" s="230">
        <f t="shared" si="50"/>
        <v>0</v>
      </c>
      <c r="AK13" s="230">
        <f t="shared" si="50"/>
        <v>0</v>
      </c>
      <c r="AL13" s="230">
        <f t="shared" si="50"/>
        <v>0</v>
      </c>
      <c r="AM13" s="75">
        <f t="shared" si="50"/>
        <v>0</v>
      </c>
      <c r="AN13" s="45"/>
      <c r="AO13" s="33" t="s">
        <v>163</v>
      </c>
      <c r="AP13" s="230">
        <f>+AP84+AP85+AP86+AP87+AP88</f>
        <v>1370</v>
      </c>
      <c r="AQ13" s="230">
        <f t="shared" ref="AQ13:AZ13" si="51">+AQ84+AQ85+AQ86+AQ87+AQ88</f>
        <v>1195</v>
      </c>
      <c r="AR13" s="230">
        <f t="shared" si="51"/>
        <v>1089</v>
      </c>
      <c r="AS13" s="230">
        <f t="shared" si="51"/>
        <v>860</v>
      </c>
      <c r="AT13" s="230">
        <f t="shared" si="51"/>
        <v>742</v>
      </c>
      <c r="AU13" s="230">
        <f t="shared" si="51"/>
        <v>5256</v>
      </c>
      <c r="AV13" s="230">
        <f t="shared" si="51"/>
        <v>0</v>
      </c>
      <c r="AW13" s="230">
        <f t="shared" si="51"/>
        <v>0</v>
      </c>
      <c r="AX13" s="230">
        <f t="shared" si="51"/>
        <v>0</v>
      </c>
      <c r="AY13" s="230">
        <f t="shared" si="51"/>
        <v>3169</v>
      </c>
      <c r="AZ13" s="230">
        <f t="shared" si="51"/>
        <v>0</v>
      </c>
      <c r="BA13" s="75">
        <f t="shared" ref="BA13" si="52">+BA84+BA85+BA86+BA87+BA88</f>
        <v>204</v>
      </c>
      <c r="BB13" s="230">
        <f>+BB84+BB85+BB86+BB87+BB88</f>
        <v>1129</v>
      </c>
      <c r="BD13" s="45"/>
      <c r="BE13" s="33" t="s">
        <v>163</v>
      </c>
      <c r="BF13" s="230">
        <f>SUM(BF84:BF88)</f>
        <v>970</v>
      </c>
      <c r="BG13" s="230">
        <f t="shared" ref="BG13:BM13" si="53">+BG84+BG85+BG86+BG87+BG88</f>
        <v>2577</v>
      </c>
      <c r="BH13" s="230">
        <f t="shared" si="53"/>
        <v>719</v>
      </c>
      <c r="BI13" s="230">
        <f t="shared" si="53"/>
        <v>0</v>
      </c>
      <c r="BJ13" s="230">
        <f>+BJ84+BJ85+BJ86+BJ87+BJ88</f>
        <v>4266</v>
      </c>
      <c r="BK13" s="230">
        <v>1810</v>
      </c>
      <c r="BL13" s="230">
        <f t="shared" si="53"/>
        <v>0</v>
      </c>
      <c r="BM13" s="230">
        <f t="shared" si="53"/>
        <v>0</v>
      </c>
      <c r="BN13" s="230">
        <f t="shared" ref="BN13" si="54">+BN84+BN85+BN86+BN87+BN88</f>
        <v>27</v>
      </c>
      <c r="BO13" s="75">
        <v>17</v>
      </c>
      <c r="BP13" s="93"/>
      <c r="BQ13" s="93"/>
      <c r="BR13" s="8"/>
    </row>
    <row r="14" spans="1:70" ht="18" customHeight="1">
      <c r="A14" s="199" t="s">
        <v>164</v>
      </c>
      <c r="B14" s="195">
        <f>SUM(B90:B96)</f>
        <v>84886</v>
      </c>
      <c r="C14" s="195">
        <f>SUM(C90:C96)</f>
        <v>41912</v>
      </c>
      <c r="D14" s="195">
        <f t="shared" ref="D14:M14" si="55">SUM(D90:D96)</f>
        <v>56471</v>
      </c>
      <c r="E14" s="195">
        <f t="shared" si="55"/>
        <v>27633</v>
      </c>
      <c r="F14" s="195">
        <f t="shared" si="55"/>
        <v>45507</v>
      </c>
      <c r="G14" s="195">
        <f t="shared" si="55"/>
        <v>22413</v>
      </c>
      <c r="H14" s="195">
        <f t="shared" si="55"/>
        <v>28818</v>
      </c>
      <c r="I14" s="195">
        <f t="shared" si="55"/>
        <v>14495</v>
      </c>
      <c r="J14" s="195">
        <f t="shared" si="55"/>
        <v>21840</v>
      </c>
      <c r="K14" s="195">
        <f t="shared" si="55"/>
        <v>11040</v>
      </c>
      <c r="L14" s="195">
        <f t="shared" si="55"/>
        <v>237522</v>
      </c>
      <c r="M14" s="195">
        <f t="shared" si="55"/>
        <v>117493</v>
      </c>
      <c r="N14" s="195">
        <f t="shared" ref="N14:S14" si="56">SUM(N90:N96)</f>
        <v>1538</v>
      </c>
      <c r="O14" s="195">
        <f t="shared" si="56"/>
        <v>762</v>
      </c>
      <c r="P14" s="195">
        <f t="shared" si="56"/>
        <v>1333</v>
      </c>
      <c r="Q14" s="195">
        <f t="shared" si="56"/>
        <v>665</v>
      </c>
      <c r="R14" s="195">
        <f t="shared" si="56"/>
        <v>2871</v>
      </c>
      <c r="S14" s="196">
        <f t="shared" si="56"/>
        <v>1427</v>
      </c>
      <c r="T14" s="239"/>
      <c r="U14" s="33" t="s">
        <v>164</v>
      </c>
      <c r="V14" s="230">
        <f>SUM(V90:V96)</f>
        <v>23842</v>
      </c>
      <c r="W14" s="230">
        <f t="shared" ref="W14:AM14" si="57">SUM(W90:W96)</f>
        <v>11496</v>
      </c>
      <c r="X14" s="230">
        <f t="shared" si="57"/>
        <v>19426</v>
      </c>
      <c r="Y14" s="230">
        <f t="shared" si="57"/>
        <v>9068</v>
      </c>
      <c r="Z14" s="230">
        <f t="shared" si="57"/>
        <v>15411</v>
      </c>
      <c r="AA14" s="230">
        <f t="shared" si="57"/>
        <v>7239</v>
      </c>
      <c r="AB14" s="230">
        <f t="shared" si="57"/>
        <v>5698</v>
      </c>
      <c r="AC14" s="230">
        <f t="shared" si="57"/>
        <v>2724</v>
      </c>
      <c r="AD14" s="230">
        <f t="shared" si="57"/>
        <v>5304</v>
      </c>
      <c r="AE14" s="230">
        <f t="shared" si="57"/>
        <v>2551</v>
      </c>
      <c r="AF14" s="230">
        <f t="shared" si="57"/>
        <v>69681</v>
      </c>
      <c r="AG14" s="230">
        <f t="shared" si="57"/>
        <v>33078</v>
      </c>
      <c r="AH14" s="230">
        <f t="shared" si="57"/>
        <v>286</v>
      </c>
      <c r="AI14" s="230">
        <f t="shared" si="57"/>
        <v>121</v>
      </c>
      <c r="AJ14" s="230">
        <f t="shared" si="57"/>
        <v>150</v>
      </c>
      <c r="AK14" s="230">
        <f t="shared" si="57"/>
        <v>60</v>
      </c>
      <c r="AL14" s="230">
        <f t="shared" si="57"/>
        <v>436</v>
      </c>
      <c r="AM14" s="75">
        <f t="shared" si="57"/>
        <v>181</v>
      </c>
      <c r="AN14" s="45"/>
      <c r="AO14" s="33" t="s">
        <v>164</v>
      </c>
      <c r="AP14" s="230">
        <f>SUM(AP90:AP96)</f>
        <v>1817</v>
      </c>
      <c r="AQ14" s="230">
        <f t="shared" ref="AQ14:AZ14" si="58">SUM(AQ90:AQ96)</f>
        <v>1761</v>
      </c>
      <c r="AR14" s="230">
        <f t="shared" si="58"/>
        <v>1642</v>
      </c>
      <c r="AS14" s="230">
        <f t="shared" si="58"/>
        <v>1202</v>
      </c>
      <c r="AT14" s="230">
        <f t="shared" si="58"/>
        <v>1085</v>
      </c>
      <c r="AU14" s="230">
        <f t="shared" si="58"/>
        <v>7507</v>
      </c>
      <c r="AV14" s="230">
        <f t="shared" si="58"/>
        <v>37</v>
      </c>
      <c r="AW14" s="230">
        <f t="shared" si="58"/>
        <v>33</v>
      </c>
      <c r="AX14" s="230">
        <f t="shared" si="58"/>
        <v>70</v>
      </c>
      <c r="AY14" s="230">
        <f t="shared" si="58"/>
        <v>5033</v>
      </c>
      <c r="AZ14" s="230">
        <f t="shared" si="58"/>
        <v>53</v>
      </c>
      <c r="BA14" s="75">
        <f t="shared" ref="BA14" si="59">SUM(BA90:BA96)</f>
        <v>367</v>
      </c>
      <c r="BB14" s="230">
        <f>SUM(BB90:BB96)</f>
        <v>1597</v>
      </c>
      <c r="BD14" s="45"/>
      <c r="BE14" s="33" t="s">
        <v>164</v>
      </c>
      <c r="BF14" s="230">
        <f>SUM(BF90:BF96)</f>
        <v>1938</v>
      </c>
      <c r="BG14" s="230">
        <f t="shared" ref="BG14:BM14" si="60">SUM(BG90:BG96)</f>
        <v>2964</v>
      </c>
      <c r="BH14" s="230">
        <f t="shared" si="60"/>
        <v>711</v>
      </c>
      <c r="BI14" s="230">
        <f t="shared" si="60"/>
        <v>4</v>
      </c>
      <c r="BJ14" s="230">
        <f>SUM(BJ90:BJ96)</f>
        <v>5617</v>
      </c>
      <c r="BK14" s="230">
        <v>3006</v>
      </c>
      <c r="BL14" s="230">
        <f t="shared" si="60"/>
        <v>62</v>
      </c>
      <c r="BM14" s="230">
        <f t="shared" si="60"/>
        <v>0</v>
      </c>
      <c r="BN14" s="230">
        <f t="shared" ref="BN14" si="61">SUM(BN90:BN96)</f>
        <v>136</v>
      </c>
      <c r="BO14" s="75">
        <v>91</v>
      </c>
      <c r="BP14" s="93"/>
      <c r="BQ14" s="93"/>
      <c r="BR14" s="8"/>
    </row>
    <row r="15" spans="1:70" ht="18" customHeight="1">
      <c r="A15" s="199" t="s">
        <v>165</v>
      </c>
      <c r="B15" s="195">
        <f>SUM(B98:B100)</f>
        <v>16912</v>
      </c>
      <c r="C15" s="195">
        <f>SUM(C98:C100)</f>
        <v>8351</v>
      </c>
      <c r="D15" s="195">
        <f t="shared" ref="D15:M15" si="62">SUM(D98:D100)</f>
        <v>11678</v>
      </c>
      <c r="E15" s="195">
        <f t="shared" si="62"/>
        <v>5725</v>
      </c>
      <c r="F15" s="195">
        <f t="shared" si="62"/>
        <v>9816</v>
      </c>
      <c r="G15" s="195">
        <f t="shared" si="62"/>
        <v>4869</v>
      </c>
      <c r="H15" s="195">
        <f t="shared" si="62"/>
        <v>6542</v>
      </c>
      <c r="I15" s="195">
        <f t="shared" si="62"/>
        <v>3271</v>
      </c>
      <c r="J15" s="195">
        <f t="shared" si="62"/>
        <v>4260</v>
      </c>
      <c r="K15" s="195">
        <f t="shared" si="62"/>
        <v>2156</v>
      </c>
      <c r="L15" s="195">
        <f t="shared" si="62"/>
        <v>49208</v>
      </c>
      <c r="M15" s="195">
        <f t="shared" si="62"/>
        <v>24372</v>
      </c>
      <c r="N15" s="195">
        <f t="shared" ref="N15:S15" si="63">SUM(N98:N100)</f>
        <v>0</v>
      </c>
      <c r="O15" s="195">
        <f t="shared" si="63"/>
        <v>0</v>
      </c>
      <c r="P15" s="195">
        <f t="shared" si="63"/>
        <v>0</v>
      </c>
      <c r="Q15" s="195">
        <f t="shared" si="63"/>
        <v>0</v>
      </c>
      <c r="R15" s="195">
        <f t="shared" si="63"/>
        <v>0</v>
      </c>
      <c r="S15" s="196">
        <f t="shared" si="63"/>
        <v>0</v>
      </c>
      <c r="T15" s="239"/>
      <c r="U15" s="33" t="s">
        <v>165</v>
      </c>
      <c r="V15" s="230">
        <f>SUM(V98:V100)</f>
        <v>4914</v>
      </c>
      <c r="W15" s="230">
        <f t="shared" ref="W15:AM15" si="64">SUM(W98:W100)</f>
        <v>2294</v>
      </c>
      <c r="X15" s="230">
        <f t="shared" si="64"/>
        <v>3193</v>
      </c>
      <c r="Y15" s="230">
        <f t="shared" si="64"/>
        <v>1469</v>
      </c>
      <c r="Z15" s="230">
        <f t="shared" si="64"/>
        <v>2819</v>
      </c>
      <c r="AA15" s="230">
        <f t="shared" si="64"/>
        <v>1371</v>
      </c>
      <c r="AB15" s="230">
        <f t="shared" si="64"/>
        <v>1561</v>
      </c>
      <c r="AC15" s="230">
        <f t="shared" si="64"/>
        <v>765</v>
      </c>
      <c r="AD15" s="230">
        <f t="shared" si="64"/>
        <v>975</v>
      </c>
      <c r="AE15" s="230">
        <f t="shared" si="64"/>
        <v>452</v>
      </c>
      <c r="AF15" s="230">
        <f t="shared" si="64"/>
        <v>13462</v>
      </c>
      <c r="AG15" s="230">
        <f t="shared" si="64"/>
        <v>6351</v>
      </c>
      <c r="AH15" s="230">
        <f t="shared" si="64"/>
        <v>0</v>
      </c>
      <c r="AI15" s="230">
        <f t="shared" si="64"/>
        <v>0</v>
      </c>
      <c r="AJ15" s="230">
        <f t="shared" si="64"/>
        <v>0</v>
      </c>
      <c r="AK15" s="230">
        <f t="shared" si="64"/>
        <v>0</v>
      </c>
      <c r="AL15" s="230">
        <f t="shared" si="64"/>
        <v>0</v>
      </c>
      <c r="AM15" s="75">
        <f t="shared" si="64"/>
        <v>0</v>
      </c>
      <c r="AN15" s="45"/>
      <c r="AO15" s="33" t="s">
        <v>165</v>
      </c>
      <c r="AP15" s="230">
        <f>SUM(AP98:AP100)</f>
        <v>476</v>
      </c>
      <c r="AQ15" s="230">
        <f t="shared" ref="AQ15:AZ15" si="65">SUM(AQ98:AQ100)</f>
        <v>467</v>
      </c>
      <c r="AR15" s="230">
        <f t="shared" si="65"/>
        <v>429</v>
      </c>
      <c r="AS15" s="230">
        <f t="shared" si="65"/>
        <v>361</v>
      </c>
      <c r="AT15" s="230">
        <f t="shared" si="65"/>
        <v>280</v>
      </c>
      <c r="AU15" s="230">
        <f t="shared" si="65"/>
        <v>2013</v>
      </c>
      <c r="AV15" s="230">
        <f t="shared" si="65"/>
        <v>0</v>
      </c>
      <c r="AW15" s="230">
        <f t="shared" si="65"/>
        <v>0</v>
      </c>
      <c r="AX15" s="230">
        <f t="shared" si="65"/>
        <v>0</v>
      </c>
      <c r="AY15" s="230">
        <f t="shared" si="65"/>
        <v>988</v>
      </c>
      <c r="AZ15" s="230">
        <f t="shared" si="65"/>
        <v>0</v>
      </c>
      <c r="BA15" s="75">
        <f t="shared" ref="BA15" si="66">SUM(BA98:BA100)</f>
        <v>58</v>
      </c>
      <c r="BB15" s="230">
        <f>SUM(BB98:BB100)</f>
        <v>425</v>
      </c>
      <c r="BD15" s="45"/>
      <c r="BE15" s="33" t="s">
        <v>165</v>
      </c>
      <c r="BF15" s="230">
        <f>SUM(BF98:BF100)</f>
        <v>307</v>
      </c>
      <c r="BG15" s="230">
        <f t="shared" ref="BG15:BM15" si="67">SUM(BG98:BG100)</f>
        <v>634</v>
      </c>
      <c r="BH15" s="230">
        <f t="shared" si="67"/>
        <v>256</v>
      </c>
      <c r="BI15" s="230">
        <f t="shared" si="67"/>
        <v>0</v>
      </c>
      <c r="BJ15" s="230">
        <f>SUM(BJ98:BJ100)</f>
        <v>1197</v>
      </c>
      <c r="BK15" s="230">
        <v>493</v>
      </c>
      <c r="BL15" s="230">
        <f t="shared" si="67"/>
        <v>0</v>
      </c>
      <c r="BM15" s="230">
        <f t="shared" si="67"/>
        <v>0</v>
      </c>
      <c r="BN15" s="230">
        <f t="shared" ref="BN15" si="68">SUM(BN98:BN100)</f>
        <v>327</v>
      </c>
      <c r="BO15" s="75">
        <v>178</v>
      </c>
      <c r="BP15" s="93"/>
      <c r="BQ15" s="93"/>
      <c r="BR15" s="8"/>
    </row>
    <row r="16" spans="1:70" ht="18" customHeight="1">
      <c r="A16" s="199" t="s">
        <v>166</v>
      </c>
      <c r="B16" s="195">
        <f>SUM(B106:B111)</f>
        <v>32456</v>
      </c>
      <c r="C16" s="195">
        <f>SUM(C106:C111)</f>
        <v>16075</v>
      </c>
      <c r="D16" s="195">
        <f t="shared" ref="D16:M16" si="69">SUM(D106:D111)</f>
        <v>21605</v>
      </c>
      <c r="E16" s="195">
        <f t="shared" si="69"/>
        <v>10674</v>
      </c>
      <c r="F16" s="195">
        <f t="shared" si="69"/>
        <v>18348</v>
      </c>
      <c r="G16" s="195">
        <f t="shared" si="69"/>
        <v>9153</v>
      </c>
      <c r="H16" s="195">
        <f t="shared" si="69"/>
        <v>12876</v>
      </c>
      <c r="I16" s="195">
        <f t="shared" si="69"/>
        <v>6516</v>
      </c>
      <c r="J16" s="195">
        <f t="shared" si="69"/>
        <v>9233</v>
      </c>
      <c r="K16" s="195">
        <f t="shared" si="69"/>
        <v>4673</v>
      </c>
      <c r="L16" s="195">
        <f t="shared" si="69"/>
        <v>94518</v>
      </c>
      <c r="M16" s="195">
        <f t="shared" si="69"/>
        <v>47091</v>
      </c>
      <c r="N16" s="195">
        <f t="shared" ref="N16:S16" si="70">SUM(N106:N111)</f>
        <v>1604</v>
      </c>
      <c r="O16" s="195">
        <f t="shared" si="70"/>
        <v>814</v>
      </c>
      <c r="P16" s="195">
        <f t="shared" si="70"/>
        <v>1670</v>
      </c>
      <c r="Q16" s="195">
        <f t="shared" si="70"/>
        <v>827</v>
      </c>
      <c r="R16" s="195">
        <f t="shared" si="70"/>
        <v>3274</v>
      </c>
      <c r="S16" s="196">
        <f t="shared" si="70"/>
        <v>1641</v>
      </c>
      <c r="T16" s="239"/>
      <c r="U16" s="33" t="s">
        <v>166</v>
      </c>
      <c r="V16" s="230">
        <f>SUM(V106:V111)</f>
        <v>6225</v>
      </c>
      <c r="W16" s="230">
        <f t="shared" ref="W16:AM16" si="71">SUM(W106:W111)</f>
        <v>2911</v>
      </c>
      <c r="X16" s="230">
        <f t="shared" si="71"/>
        <v>5116</v>
      </c>
      <c r="Y16" s="230">
        <f t="shared" si="71"/>
        <v>2392</v>
      </c>
      <c r="Z16" s="230">
        <f t="shared" si="71"/>
        <v>4592</v>
      </c>
      <c r="AA16" s="230">
        <f t="shared" si="71"/>
        <v>2291</v>
      </c>
      <c r="AB16" s="230">
        <f t="shared" si="71"/>
        <v>2220</v>
      </c>
      <c r="AC16" s="230">
        <f t="shared" si="71"/>
        <v>1062</v>
      </c>
      <c r="AD16" s="230">
        <f t="shared" si="71"/>
        <v>1835</v>
      </c>
      <c r="AE16" s="230">
        <f t="shared" si="71"/>
        <v>906</v>
      </c>
      <c r="AF16" s="230">
        <f t="shared" si="71"/>
        <v>19988</v>
      </c>
      <c r="AG16" s="230">
        <f t="shared" si="71"/>
        <v>9562</v>
      </c>
      <c r="AH16" s="230">
        <f t="shared" si="71"/>
        <v>259</v>
      </c>
      <c r="AI16" s="230">
        <f t="shared" si="71"/>
        <v>136</v>
      </c>
      <c r="AJ16" s="230">
        <f t="shared" si="71"/>
        <v>191</v>
      </c>
      <c r="AK16" s="230">
        <f t="shared" si="71"/>
        <v>77</v>
      </c>
      <c r="AL16" s="230">
        <f t="shared" si="71"/>
        <v>450</v>
      </c>
      <c r="AM16" s="75">
        <f t="shared" si="71"/>
        <v>213</v>
      </c>
      <c r="AN16" s="45"/>
      <c r="AO16" s="33" t="s">
        <v>166</v>
      </c>
      <c r="AP16" s="230">
        <f>SUM(AP106:AP111)</f>
        <v>759</v>
      </c>
      <c r="AQ16" s="230">
        <f t="shared" ref="AQ16:AZ16" si="72">SUM(AQ106:AQ111)</f>
        <v>723</v>
      </c>
      <c r="AR16" s="230">
        <f t="shared" si="72"/>
        <v>695</v>
      </c>
      <c r="AS16" s="230">
        <f t="shared" si="72"/>
        <v>570</v>
      </c>
      <c r="AT16" s="230">
        <f t="shared" si="72"/>
        <v>446</v>
      </c>
      <c r="AU16" s="230">
        <f t="shared" si="72"/>
        <v>3193</v>
      </c>
      <c r="AV16" s="230">
        <f t="shared" si="72"/>
        <v>32</v>
      </c>
      <c r="AW16" s="230">
        <f t="shared" si="72"/>
        <v>37</v>
      </c>
      <c r="AX16" s="230">
        <f t="shared" si="72"/>
        <v>69</v>
      </c>
      <c r="AY16" s="230">
        <f t="shared" si="72"/>
        <v>1641</v>
      </c>
      <c r="AZ16" s="230">
        <f t="shared" si="72"/>
        <v>58</v>
      </c>
      <c r="BA16" s="75">
        <f t="shared" ref="BA16" si="73">SUM(BA106:BA111)</f>
        <v>38</v>
      </c>
      <c r="BB16" s="230">
        <f>SUM(BB106:BB111)</f>
        <v>638</v>
      </c>
      <c r="BD16" s="45"/>
      <c r="BE16" s="33" t="s">
        <v>166</v>
      </c>
      <c r="BF16" s="230">
        <f>SUM(BF106:BF111)</f>
        <v>690</v>
      </c>
      <c r="BG16" s="230">
        <f t="shared" ref="BG16:BM16" si="74">SUM(BG106:BG111)</f>
        <v>1129</v>
      </c>
      <c r="BH16" s="230">
        <f t="shared" si="74"/>
        <v>536</v>
      </c>
      <c r="BI16" s="230">
        <f t="shared" si="74"/>
        <v>0</v>
      </c>
      <c r="BJ16" s="230">
        <f>SUM(BJ106:BJ111)</f>
        <v>2355</v>
      </c>
      <c r="BK16" s="230">
        <v>1182</v>
      </c>
      <c r="BL16" s="230">
        <f t="shared" si="74"/>
        <v>48</v>
      </c>
      <c r="BM16" s="230">
        <f t="shared" si="74"/>
        <v>0</v>
      </c>
      <c r="BN16" s="230">
        <f>SUM(BN106:BN111)</f>
        <v>115</v>
      </c>
      <c r="BO16" s="75">
        <v>72</v>
      </c>
      <c r="BP16" s="93"/>
      <c r="BQ16" s="93"/>
      <c r="BR16" s="8"/>
    </row>
    <row r="17" spans="1:70" ht="18" customHeight="1">
      <c r="A17" s="199" t="s">
        <v>167</v>
      </c>
      <c r="B17" s="195">
        <f>SUM(B113:B114)</f>
        <v>22723</v>
      </c>
      <c r="C17" s="195">
        <f>SUM(C113:C114)</f>
        <v>10993</v>
      </c>
      <c r="D17" s="195">
        <f t="shared" ref="D17:M17" si="75">SUM(D113:D114)</f>
        <v>17371</v>
      </c>
      <c r="E17" s="195">
        <f t="shared" si="75"/>
        <v>8419</v>
      </c>
      <c r="F17" s="195">
        <f t="shared" si="75"/>
        <v>14945</v>
      </c>
      <c r="G17" s="195">
        <f t="shared" si="75"/>
        <v>7267</v>
      </c>
      <c r="H17" s="195">
        <f t="shared" si="75"/>
        <v>11225</v>
      </c>
      <c r="I17" s="195">
        <f t="shared" si="75"/>
        <v>5631</v>
      </c>
      <c r="J17" s="195">
        <f t="shared" si="75"/>
        <v>7243</v>
      </c>
      <c r="K17" s="195">
        <f t="shared" si="75"/>
        <v>3624</v>
      </c>
      <c r="L17" s="195">
        <f t="shared" si="75"/>
        <v>73507</v>
      </c>
      <c r="M17" s="195">
        <f t="shared" si="75"/>
        <v>35934</v>
      </c>
      <c r="N17" s="195">
        <f t="shared" ref="N17:S17" si="76">SUM(N113:N114)</f>
        <v>0</v>
      </c>
      <c r="O17" s="195">
        <f t="shared" si="76"/>
        <v>0</v>
      </c>
      <c r="P17" s="195">
        <f t="shared" si="76"/>
        <v>0</v>
      </c>
      <c r="Q17" s="195">
        <f t="shared" si="76"/>
        <v>0</v>
      </c>
      <c r="R17" s="195">
        <f t="shared" si="76"/>
        <v>0</v>
      </c>
      <c r="S17" s="196">
        <f t="shared" si="76"/>
        <v>0</v>
      </c>
      <c r="T17" s="239"/>
      <c r="U17" s="33" t="s">
        <v>167</v>
      </c>
      <c r="V17" s="230">
        <f>SUM(V113:V114)</f>
        <v>5211</v>
      </c>
      <c r="W17" s="230">
        <f t="shared" ref="W17:AM17" si="77">SUM(W113:W114)</f>
        <v>2326</v>
      </c>
      <c r="X17" s="230">
        <f t="shared" si="77"/>
        <v>4072</v>
      </c>
      <c r="Y17" s="230">
        <f t="shared" si="77"/>
        <v>1865</v>
      </c>
      <c r="Z17" s="230">
        <f t="shared" si="77"/>
        <v>3616</v>
      </c>
      <c r="AA17" s="230">
        <f t="shared" si="77"/>
        <v>1668</v>
      </c>
      <c r="AB17" s="230">
        <f t="shared" si="77"/>
        <v>2156</v>
      </c>
      <c r="AC17" s="230">
        <f t="shared" si="77"/>
        <v>1022</v>
      </c>
      <c r="AD17" s="230">
        <f t="shared" si="77"/>
        <v>568</v>
      </c>
      <c r="AE17" s="230">
        <f t="shared" si="77"/>
        <v>287</v>
      </c>
      <c r="AF17" s="230">
        <f t="shared" si="77"/>
        <v>15623</v>
      </c>
      <c r="AG17" s="230">
        <f t="shared" si="77"/>
        <v>7168</v>
      </c>
      <c r="AH17" s="230">
        <f t="shared" si="77"/>
        <v>0</v>
      </c>
      <c r="AI17" s="230">
        <f t="shared" si="77"/>
        <v>0</v>
      </c>
      <c r="AJ17" s="230">
        <f t="shared" si="77"/>
        <v>0</v>
      </c>
      <c r="AK17" s="230">
        <f t="shared" si="77"/>
        <v>0</v>
      </c>
      <c r="AL17" s="230">
        <f t="shared" si="77"/>
        <v>0</v>
      </c>
      <c r="AM17" s="75">
        <f t="shared" si="77"/>
        <v>0</v>
      </c>
      <c r="AN17" s="45"/>
      <c r="AO17" s="33" t="s">
        <v>167</v>
      </c>
      <c r="AP17" s="230">
        <f>SUM(AP113:AP114)</f>
        <v>573</v>
      </c>
      <c r="AQ17" s="230">
        <f t="shared" ref="AQ17:AZ17" si="78">SUM(AQ113:AQ114)</f>
        <v>557</v>
      </c>
      <c r="AR17" s="230">
        <f t="shared" si="78"/>
        <v>549</v>
      </c>
      <c r="AS17" s="230">
        <f t="shared" si="78"/>
        <v>495</v>
      </c>
      <c r="AT17" s="230">
        <f t="shared" si="78"/>
        <v>444</v>
      </c>
      <c r="AU17" s="230">
        <f t="shared" si="78"/>
        <v>2618</v>
      </c>
      <c r="AV17" s="230">
        <f t="shared" si="78"/>
        <v>0</v>
      </c>
      <c r="AW17" s="230">
        <f t="shared" si="78"/>
        <v>0</v>
      </c>
      <c r="AX17" s="230">
        <f t="shared" si="78"/>
        <v>0</v>
      </c>
      <c r="AY17" s="230">
        <f t="shared" si="78"/>
        <v>1391</v>
      </c>
      <c r="AZ17" s="230">
        <f t="shared" si="78"/>
        <v>0</v>
      </c>
      <c r="BA17" s="75">
        <f t="shared" ref="BA17" si="79">SUM(BA113:BA114)</f>
        <v>74</v>
      </c>
      <c r="BB17" s="230">
        <f>SUM(BB113:BB114)</f>
        <v>508</v>
      </c>
      <c r="BD17" s="45"/>
      <c r="BE17" s="33" t="s">
        <v>167</v>
      </c>
      <c r="BF17" s="230">
        <f>SUM(BF113:BF114)</f>
        <v>472</v>
      </c>
      <c r="BG17" s="230">
        <f t="shared" ref="BG17:BM17" si="80">SUM(BG113:BG114)</f>
        <v>1026</v>
      </c>
      <c r="BH17" s="230">
        <f t="shared" si="80"/>
        <v>373</v>
      </c>
      <c r="BI17" s="230">
        <f t="shared" si="80"/>
        <v>0</v>
      </c>
      <c r="BJ17" s="230">
        <f>SUM(BJ113:BJ114)</f>
        <v>1871</v>
      </c>
      <c r="BK17" s="230">
        <v>961</v>
      </c>
      <c r="BL17" s="230">
        <f t="shared" si="80"/>
        <v>0</v>
      </c>
      <c r="BM17" s="230">
        <f t="shared" si="80"/>
        <v>0</v>
      </c>
      <c r="BN17" s="230">
        <f t="shared" ref="BN17" si="81">SUM(BN113:BN114)</f>
        <v>9</v>
      </c>
      <c r="BO17" s="75">
        <v>5</v>
      </c>
      <c r="BP17" s="93"/>
      <c r="BQ17" s="93"/>
      <c r="BR17" s="8"/>
    </row>
    <row r="18" spans="1:70" ht="18" customHeight="1">
      <c r="A18" s="199" t="s">
        <v>168</v>
      </c>
      <c r="B18" s="195">
        <f>SUM(B116:B120)</f>
        <v>29098</v>
      </c>
      <c r="C18" s="195">
        <f>SUM(C116:C120)</f>
        <v>14223</v>
      </c>
      <c r="D18" s="195">
        <f t="shared" ref="D18:M18" si="82">SUM(D116:D120)</f>
        <v>20249</v>
      </c>
      <c r="E18" s="195">
        <f t="shared" si="82"/>
        <v>10008</v>
      </c>
      <c r="F18" s="195">
        <f t="shared" si="82"/>
        <v>18585</v>
      </c>
      <c r="G18" s="195">
        <f t="shared" si="82"/>
        <v>9438</v>
      </c>
      <c r="H18" s="195">
        <f t="shared" si="82"/>
        <v>14207</v>
      </c>
      <c r="I18" s="195">
        <f t="shared" si="82"/>
        <v>7413</v>
      </c>
      <c r="J18" s="195">
        <f t="shared" si="82"/>
        <v>11387</v>
      </c>
      <c r="K18" s="195">
        <f t="shared" si="82"/>
        <v>6097</v>
      </c>
      <c r="L18" s="195">
        <f t="shared" si="82"/>
        <v>93526</v>
      </c>
      <c r="M18" s="195">
        <f t="shared" si="82"/>
        <v>47179</v>
      </c>
      <c r="N18" s="195">
        <f t="shared" ref="N18:S18" si="83">SUM(N116:N120)</f>
        <v>970</v>
      </c>
      <c r="O18" s="195">
        <f t="shared" si="83"/>
        <v>512</v>
      </c>
      <c r="P18" s="195">
        <f t="shared" si="83"/>
        <v>890</v>
      </c>
      <c r="Q18" s="195">
        <f t="shared" si="83"/>
        <v>463</v>
      </c>
      <c r="R18" s="195">
        <f t="shared" si="83"/>
        <v>1860</v>
      </c>
      <c r="S18" s="196">
        <f t="shared" si="83"/>
        <v>975</v>
      </c>
      <c r="T18" s="239"/>
      <c r="U18" s="33" t="s">
        <v>168</v>
      </c>
      <c r="V18" s="230">
        <f>SUM(V116:V120)</f>
        <v>7195</v>
      </c>
      <c r="W18" s="230">
        <f t="shared" ref="W18:AL18" si="84">SUM(W116:W120)</f>
        <v>3253</v>
      </c>
      <c r="X18" s="230">
        <f t="shared" si="84"/>
        <v>5250</v>
      </c>
      <c r="Y18" s="230">
        <f t="shared" si="84"/>
        <v>2349</v>
      </c>
      <c r="Z18" s="230">
        <f t="shared" si="84"/>
        <v>4634</v>
      </c>
      <c r="AA18" s="230">
        <f t="shared" si="84"/>
        <v>2187</v>
      </c>
      <c r="AB18" s="230">
        <f t="shared" si="84"/>
        <v>2381</v>
      </c>
      <c r="AC18" s="230">
        <f t="shared" si="84"/>
        <v>1186</v>
      </c>
      <c r="AD18" s="230">
        <f t="shared" si="84"/>
        <v>1546</v>
      </c>
      <c r="AE18" s="230">
        <f t="shared" si="84"/>
        <v>761</v>
      </c>
      <c r="AF18" s="230">
        <f t="shared" si="84"/>
        <v>21006</v>
      </c>
      <c r="AG18" s="230">
        <f t="shared" si="84"/>
        <v>9736</v>
      </c>
      <c r="AH18" s="230">
        <f t="shared" si="84"/>
        <v>131</v>
      </c>
      <c r="AI18" s="230">
        <f t="shared" si="84"/>
        <v>57</v>
      </c>
      <c r="AJ18" s="230">
        <f t="shared" si="84"/>
        <v>119</v>
      </c>
      <c r="AK18" s="230">
        <f t="shared" si="84"/>
        <v>48</v>
      </c>
      <c r="AL18" s="230">
        <f t="shared" si="84"/>
        <v>250</v>
      </c>
      <c r="AM18" s="75">
        <f>SUM(AM116:AM120)</f>
        <v>105</v>
      </c>
      <c r="AN18" s="45"/>
      <c r="AO18" s="33" t="s">
        <v>168</v>
      </c>
      <c r="AP18" s="230">
        <f>SUM(AP116:AP120)</f>
        <v>750</v>
      </c>
      <c r="AQ18" s="230">
        <f t="shared" ref="AQ18:AZ18" si="85">SUM(AQ116:AQ120)</f>
        <v>730</v>
      </c>
      <c r="AR18" s="230">
        <f t="shared" si="85"/>
        <v>709</v>
      </c>
      <c r="AS18" s="230">
        <f t="shared" si="85"/>
        <v>630</v>
      </c>
      <c r="AT18" s="230">
        <f t="shared" si="85"/>
        <v>560</v>
      </c>
      <c r="AU18" s="230">
        <f t="shared" si="85"/>
        <v>3379</v>
      </c>
      <c r="AV18" s="230">
        <f t="shared" si="85"/>
        <v>18</v>
      </c>
      <c r="AW18" s="230">
        <f t="shared" si="85"/>
        <v>17</v>
      </c>
      <c r="AX18" s="230">
        <f t="shared" si="85"/>
        <v>35</v>
      </c>
      <c r="AY18" s="230">
        <f t="shared" si="85"/>
        <v>2017</v>
      </c>
      <c r="AZ18" s="230">
        <f t="shared" si="85"/>
        <v>30</v>
      </c>
      <c r="BA18" s="75">
        <f t="shared" ref="BA18" si="86">SUM(BA116:BA120)</f>
        <v>74</v>
      </c>
      <c r="BB18" s="230">
        <f>SUM(BB116:BB120)</f>
        <v>672</v>
      </c>
      <c r="BD18" s="45"/>
      <c r="BE18" s="33" t="s">
        <v>168</v>
      </c>
      <c r="BF18" s="230">
        <f>SUM(BF116:BF120)</f>
        <v>880</v>
      </c>
      <c r="BG18" s="230">
        <f t="shared" ref="BG18:BM18" si="87">SUM(BG116:BG120)</f>
        <v>1144</v>
      </c>
      <c r="BH18" s="230">
        <f t="shared" si="87"/>
        <v>568</v>
      </c>
      <c r="BI18" s="230">
        <f t="shared" si="87"/>
        <v>1</v>
      </c>
      <c r="BJ18" s="230">
        <f>SUM(BJ116:BJ120)</f>
        <v>2593</v>
      </c>
      <c r="BK18" s="230">
        <v>1313</v>
      </c>
      <c r="BL18" s="230">
        <f t="shared" si="87"/>
        <v>55</v>
      </c>
      <c r="BM18" s="230">
        <f t="shared" si="87"/>
        <v>0</v>
      </c>
      <c r="BN18" s="230">
        <f t="shared" ref="BN18" si="88">SUM(BN116:BN120)</f>
        <v>77</v>
      </c>
      <c r="BO18" s="75">
        <v>55</v>
      </c>
      <c r="BP18" s="93"/>
      <c r="BQ18" s="93"/>
      <c r="BR18" s="8"/>
    </row>
    <row r="19" spans="1:70" ht="18" customHeight="1">
      <c r="A19" s="199" t="s">
        <v>169</v>
      </c>
      <c r="B19" s="195">
        <f>SUM(B122:B128)</f>
        <v>60634</v>
      </c>
      <c r="C19" s="195">
        <f>SUM(C122:C128)</f>
        <v>28990</v>
      </c>
      <c r="D19" s="195">
        <f t="shared" ref="D19:M19" si="89">SUM(D122:D128)</f>
        <v>49697</v>
      </c>
      <c r="E19" s="195">
        <f t="shared" si="89"/>
        <v>23814</v>
      </c>
      <c r="F19" s="195">
        <f t="shared" si="89"/>
        <v>42961</v>
      </c>
      <c r="G19" s="195">
        <f t="shared" si="89"/>
        <v>21394</v>
      </c>
      <c r="H19" s="195">
        <f t="shared" si="89"/>
        <v>31750</v>
      </c>
      <c r="I19" s="195">
        <f t="shared" si="89"/>
        <v>16565</v>
      </c>
      <c r="J19" s="195">
        <f t="shared" si="89"/>
        <v>24059</v>
      </c>
      <c r="K19" s="195">
        <f t="shared" si="89"/>
        <v>13146</v>
      </c>
      <c r="L19" s="195">
        <f t="shared" si="89"/>
        <v>209101</v>
      </c>
      <c r="M19" s="195">
        <f t="shared" si="89"/>
        <v>103909</v>
      </c>
      <c r="N19" s="195">
        <f t="shared" ref="N19:S19" si="90">SUM(N122:N128)</f>
        <v>3353</v>
      </c>
      <c r="O19" s="195">
        <f t="shared" si="90"/>
        <v>1901</v>
      </c>
      <c r="P19" s="195">
        <f t="shared" si="90"/>
        <v>3690</v>
      </c>
      <c r="Q19" s="195">
        <f t="shared" si="90"/>
        <v>2051</v>
      </c>
      <c r="R19" s="195">
        <f t="shared" si="90"/>
        <v>7043</v>
      </c>
      <c r="S19" s="196">
        <f t="shared" si="90"/>
        <v>3952</v>
      </c>
      <c r="T19" s="239"/>
      <c r="U19" s="33" t="s">
        <v>169</v>
      </c>
      <c r="V19" s="230">
        <f>SUM(V122:V128)</f>
        <v>16375</v>
      </c>
      <c r="W19" s="230">
        <f t="shared" ref="W19:AM19" si="91">SUM(W122:W128)</f>
        <v>7240</v>
      </c>
      <c r="X19" s="230">
        <f t="shared" si="91"/>
        <v>16141</v>
      </c>
      <c r="Y19" s="230">
        <f t="shared" si="91"/>
        <v>7098</v>
      </c>
      <c r="Z19" s="230">
        <f t="shared" si="91"/>
        <v>14193</v>
      </c>
      <c r="AA19" s="230">
        <f t="shared" si="91"/>
        <v>6579</v>
      </c>
      <c r="AB19" s="230">
        <f t="shared" si="91"/>
        <v>7518</v>
      </c>
      <c r="AC19" s="230">
        <f t="shared" si="91"/>
        <v>3708</v>
      </c>
      <c r="AD19" s="230">
        <f t="shared" si="91"/>
        <v>6697</v>
      </c>
      <c r="AE19" s="230">
        <f t="shared" si="91"/>
        <v>3555</v>
      </c>
      <c r="AF19" s="230">
        <f t="shared" si="91"/>
        <v>60924</v>
      </c>
      <c r="AG19" s="230">
        <f t="shared" si="91"/>
        <v>28180</v>
      </c>
      <c r="AH19" s="230">
        <f t="shared" si="91"/>
        <v>591</v>
      </c>
      <c r="AI19" s="230">
        <f t="shared" si="91"/>
        <v>297</v>
      </c>
      <c r="AJ19" s="230">
        <f t="shared" si="91"/>
        <v>357</v>
      </c>
      <c r="AK19" s="230">
        <f t="shared" si="91"/>
        <v>171</v>
      </c>
      <c r="AL19" s="230">
        <f t="shared" si="91"/>
        <v>948</v>
      </c>
      <c r="AM19" s="75">
        <f t="shared" si="91"/>
        <v>468</v>
      </c>
      <c r="AN19" s="45"/>
      <c r="AO19" s="33" t="s">
        <v>169</v>
      </c>
      <c r="AP19" s="230">
        <f>SUM(AP122:AP128)</f>
        <v>1318</v>
      </c>
      <c r="AQ19" s="230">
        <f t="shared" ref="AQ19:AZ19" si="92">SUM(AQ122:AQ128)</f>
        <v>1279</v>
      </c>
      <c r="AR19" s="230">
        <f t="shared" si="92"/>
        <v>1233</v>
      </c>
      <c r="AS19" s="230">
        <f t="shared" si="92"/>
        <v>1107</v>
      </c>
      <c r="AT19" s="230">
        <f t="shared" si="92"/>
        <v>1015</v>
      </c>
      <c r="AU19" s="230">
        <f t="shared" si="92"/>
        <v>5952</v>
      </c>
      <c r="AV19" s="230">
        <f t="shared" si="92"/>
        <v>71</v>
      </c>
      <c r="AW19" s="230">
        <f t="shared" si="92"/>
        <v>77</v>
      </c>
      <c r="AX19" s="230">
        <f t="shared" si="92"/>
        <v>148</v>
      </c>
      <c r="AY19" s="230">
        <f t="shared" si="92"/>
        <v>4236</v>
      </c>
      <c r="AZ19" s="230">
        <f t="shared" si="92"/>
        <v>109</v>
      </c>
      <c r="BA19" s="75">
        <f t="shared" ref="BA19" si="93">SUM(BA122:BA128)</f>
        <v>181</v>
      </c>
      <c r="BB19" s="230">
        <f>SUM(BB122:BB128)</f>
        <v>1062</v>
      </c>
      <c r="BD19" s="45"/>
      <c r="BE19" s="33" t="s">
        <v>169</v>
      </c>
      <c r="BF19" s="230">
        <f t="shared" ref="BF19:BM19" si="94">SUM(BF122:BF128)</f>
        <v>1830</v>
      </c>
      <c r="BG19" s="230">
        <f t="shared" si="94"/>
        <v>2192</v>
      </c>
      <c r="BH19" s="230">
        <f t="shared" si="94"/>
        <v>1485</v>
      </c>
      <c r="BI19" s="230">
        <f t="shared" si="94"/>
        <v>6</v>
      </c>
      <c r="BJ19" s="230">
        <f>SUM(BJ122:BJ128)</f>
        <v>5513</v>
      </c>
      <c r="BK19" s="230">
        <v>3277</v>
      </c>
      <c r="BL19" s="230">
        <f t="shared" si="94"/>
        <v>128</v>
      </c>
      <c r="BM19" s="230">
        <f t="shared" si="94"/>
        <v>27</v>
      </c>
      <c r="BN19" s="230">
        <f t="shared" ref="BN19" si="95">SUM(BN122:BN128)</f>
        <v>257</v>
      </c>
      <c r="BO19" s="75">
        <v>143</v>
      </c>
      <c r="BP19" s="93"/>
      <c r="BQ19" s="93"/>
      <c r="BR19" s="8"/>
    </row>
    <row r="20" spans="1:70" ht="18" customHeight="1">
      <c r="A20" s="199" t="s">
        <v>170</v>
      </c>
      <c r="B20" s="195">
        <f>SUM(B130:B132)</f>
        <v>21569</v>
      </c>
      <c r="C20" s="195">
        <f>SUM(C130:C132)</f>
        <v>10447</v>
      </c>
      <c r="D20" s="195">
        <f t="shared" ref="D20:M20" si="96">SUM(D130:D132)</f>
        <v>12462</v>
      </c>
      <c r="E20" s="195">
        <f t="shared" si="96"/>
        <v>6123</v>
      </c>
      <c r="F20" s="195">
        <f t="shared" si="96"/>
        <v>8516</v>
      </c>
      <c r="G20" s="195">
        <f t="shared" si="96"/>
        <v>4064</v>
      </c>
      <c r="H20" s="195">
        <f t="shared" si="96"/>
        <v>4686</v>
      </c>
      <c r="I20" s="195">
        <f t="shared" si="96"/>
        <v>2249</v>
      </c>
      <c r="J20" s="195">
        <f t="shared" si="96"/>
        <v>3070</v>
      </c>
      <c r="K20" s="195">
        <f t="shared" si="96"/>
        <v>1427</v>
      </c>
      <c r="L20" s="195">
        <f t="shared" si="96"/>
        <v>50303</v>
      </c>
      <c r="M20" s="195">
        <f t="shared" si="96"/>
        <v>24310</v>
      </c>
      <c r="N20" s="195">
        <f t="shared" ref="N20:S20" si="97">SUM(N130:N132)</f>
        <v>0</v>
      </c>
      <c r="O20" s="195">
        <f t="shared" si="97"/>
        <v>0</v>
      </c>
      <c r="P20" s="195">
        <f t="shared" si="97"/>
        <v>0</v>
      </c>
      <c r="Q20" s="195">
        <f t="shared" si="97"/>
        <v>0</v>
      </c>
      <c r="R20" s="195">
        <f t="shared" si="97"/>
        <v>0</v>
      </c>
      <c r="S20" s="196">
        <f t="shared" si="97"/>
        <v>0</v>
      </c>
      <c r="T20" s="239"/>
      <c r="U20" s="33" t="s">
        <v>170</v>
      </c>
      <c r="V20" s="230">
        <f>SUM(V130:V132)</f>
        <v>6291</v>
      </c>
      <c r="W20" s="230">
        <f t="shared" ref="W20:AM20" si="98">SUM(W130:W132)</f>
        <v>3045</v>
      </c>
      <c r="X20" s="230">
        <f t="shared" si="98"/>
        <v>3500</v>
      </c>
      <c r="Y20" s="230">
        <f t="shared" si="98"/>
        <v>1681</v>
      </c>
      <c r="Z20" s="230">
        <f t="shared" si="98"/>
        <v>2653</v>
      </c>
      <c r="AA20" s="230">
        <f t="shared" si="98"/>
        <v>1222</v>
      </c>
      <c r="AB20" s="230">
        <f t="shared" si="98"/>
        <v>1227</v>
      </c>
      <c r="AC20" s="230">
        <f t="shared" si="98"/>
        <v>573</v>
      </c>
      <c r="AD20" s="230">
        <f t="shared" si="98"/>
        <v>747</v>
      </c>
      <c r="AE20" s="230">
        <f t="shared" si="98"/>
        <v>319</v>
      </c>
      <c r="AF20" s="230">
        <f t="shared" si="98"/>
        <v>14418</v>
      </c>
      <c r="AG20" s="230">
        <f t="shared" si="98"/>
        <v>6840</v>
      </c>
      <c r="AH20" s="230">
        <f t="shared" si="98"/>
        <v>0</v>
      </c>
      <c r="AI20" s="230">
        <f t="shared" si="98"/>
        <v>0</v>
      </c>
      <c r="AJ20" s="230">
        <f t="shared" si="98"/>
        <v>0</v>
      </c>
      <c r="AK20" s="230">
        <f t="shared" si="98"/>
        <v>0</v>
      </c>
      <c r="AL20" s="230">
        <f t="shared" si="98"/>
        <v>0</v>
      </c>
      <c r="AM20" s="75">
        <f t="shared" si="98"/>
        <v>0</v>
      </c>
      <c r="AN20" s="45"/>
      <c r="AO20" s="33" t="s">
        <v>170</v>
      </c>
      <c r="AP20" s="230">
        <f>SUM(AP130:AP132)</f>
        <v>551</v>
      </c>
      <c r="AQ20" s="230">
        <f t="shared" ref="AQ20:AZ20" si="99">SUM(AQ130:AQ132)</f>
        <v>519</v>
      </c>
      <c r="AR20" s="230">
        <f t="shared" si="99"/>
        <v>451</v>
      </c>
      <c r="AS20" s="230">
        <f t="shared" si="99"/>
        <v>305</v>
      </c>
      <c r="AT20" s="230">
        <f t="shared" si="99"/>
        <v>215</v>
      </c>
      <c r="AU20" s="230">
        <f t="shared" si="99"/>
        <v>2041</v>
      </c>
      <c r="AV20" s="230">
        <f t="shared" si="99"/>
        <v>0</v>
      </c>
      <c r="AW20" s="230">
        <f t="shared" si="99"/>
        <v>0</v>
      </c>
      <c r="AX20" s="230">
        <f t="shared" si="99"/>
        <v>0</v>
      </c>
      <c r="AY20" s="230">
        <f t="shared" si="99"/>
        <v>995</v>
      </c>
      <c r="AZ20" s="230">
        <f t="shared" si="99"/>
        <v>0</v>
      </c>
      <c r="BA20" s="75">
        <f t="shared" ref="BA20" si="100">SUM(BA130:BA132)</f>
        <v>84</v>
      </c>
      <c r="BB20" s="230">
        <f>SUM(BB130:BB132)</f>
        <v>508</v>
      </c>
      <c r="BD20" s="45"/>
      <c r="BE20" s="33" t="s">
        <v>170</v>
      </c>
      <c r="BF20" s="230">
        <f t="shared" ref="BF20:BM20" si="101">SUM(BF130:BF132)</f>
        <v>387</v>
      </c>
      <c r="BG20" s="230">
        <f t="shared" si="101"/>
        <v>587</v>
      </c>
      <c r="BH20" s="230">
        <f t="shared" si="101"/>
        <v>257</v>
      </c>
      <c r="BI20" s="230">
        <f t="shared" si="101"/>
        <v>0</v>
      </c>
      <c r="BJ20" s="230">
        <f>SUM(BJ130:BJ132)</f>
        <v>1231</v>
      </c>
      <c r="BK20" s="230">
        <v>674</v>
      </c>
      <c r="BL20" s="230">
        <f t="shared" si="101"/>
        <v>0</v>
      </c>
      <c r="BM20" s="230">
        <f t="shared" si="101"/>
        <v>0</v>
      </c>
      <c r="BN20" s="230">
        <f t="shared" ref="BN20" si="102">SUM(BN130:BN132)</f>
        <v>14</v>
      </c>
      <c r="BO20" s="75">
        <v>10</v>
      </c>
      <c r="BP20" s="93"/>
      <c r="BQ20" s="93"/>
      <c r="BR20" s="8"/>
    </row>
    <row r="21" spans="1:70" ht="18" customHeight="1">
      <c r="A21" s="199" t="s">
        <v>171</v>
      </c>
      <c r="B21" s="195">
        <f>SUM(B134:B136)</f>
        <v>29457</v>
      </c>
      <c r="C21" s="195">
        <f>SUM(C134:C136)</f>
        <v>13908</v>
      </c>
      <c r="D21" s="195">
        <f t="shared" ref="D21:M21" si="103">SUM(D134:D136)</f>
        <v>24887</v>
      </c>
      <c r="E21" s="195">
        <f t="shared" si="103"/>
        <v>11697</v>
      </c>
      <c r="F21" s="195">
        <f t="shared" si="103"/>
        <v>23294</v>
      </c>
      <c r="G21" s="195">
        <f t="shared" si="103"/>
        <v>11264</v>
      </c>
      <c r="H21" s="195">
        <f t="shared" si="103"/>
        <v>18275</v>
      </c>
      <c r="I21" s="195">
        <f t="shared" si="103"/>
        <v>9205</v>
      </c>
      <c r="J21" s="195">
        <f t="shared" si="103"/>
        <v>12771</v>
      </c>
      <c r="K21" s="195">
        <f t="shared" si="103"/>
        <v>6535</v>
      </c>
      <c r="L21" s="195">
        <f t="shared" si="103"/>
        <v>108684</v>
      </c>
      <c r="M21" s="195">
        <f t="shared" si="103"/>
        <v>52609</v>
      </c>
      <c r="N21" s="195">
        <f t="shared" ref="N21:S21" si="104">SUM(N134:N136)</f>
        <v>0</v>
      </c>
      <c r="O21" s="195">
        <f t="shared" si="104"/>
        <v>0</v>
      </c>
      <c r="P21" s="195">
        <f t="shared" si="104"/>
        <v>0</v>
      </c>
      <c r="Q21" s="195">
        <f t="shared" si="104"/>
        <v>0</v>
      </c>
      <c r="R21" s="195">
        <f t="shared" si="104"/>
        <v>0</v>
      </c>
      <c r="S21" s="196">
        <f t="shared" si="104"/>
        <v>0</v>
      </c>
      <c r="T21" s="239"/>
      <c r="U21" s="33" t="s">
        <v>171</v>
      </c>
      <c r="V21" s="230">
        <f>SUM(V134:V136)</f>
        <v>6510</v>
      </c>
      <c r="W21" s="230">
        <f t="shared" ref="W21:AM21" si="105">SUM(W134:W136)</f>
        <v>2788</v>
      </c>
      <c r="X21" s="230">
        <f t="shared" si="105"/>
        <v>5893</v>
      </c>
      <c r="Y21" s="230">
        <f t="shared" si="105"/>
        <v>2415</v>
      </c>
      <c r="Z21" s="230">
        <f t="shared" si="105"/>
        <v>5628</v>
      </c>
      <c r="AA21" s="230">
        <f t="shared" si="105"/>
        <v>2418</v>
      </c>
      <c r="AB21" s="230">
        <f t="shared" si="105"/>
        <v>3754</v>
      </c>
      <c r="AC21" s="230">
        <f t="shared" si="105"/>
        <v>1729</v>
      </c>
      <c r="AD21" s="230">
        <f t="shared" si="105"/>
        <v>1777</v>
      </c>
      <c r="AE21" s="230">
        <f t="shared" si="105"/>
        <v>898</v>
      </c>
      <c r="AF21" s="230">
        <f t="shared" si="105"/>
        <v>23562</v>
      </c>
      <c r="AG21" s="230">
        <f t="shared" si="105"/>
        <v>10248</v>
      </c>
      <c r="AH21" s="230">
        <f t="shared" si="105"/>
        <v>0</v>
      </c>
      <c r="AI21" s="230">
        <f t="shared" si="105"/>
        <v>0</v>
      </c>
      <c r="AJ21" s="230">
        <f t="shared" si="105"/>
        <v>0</v>
      </c>
      <c r="AK21" s="230">
        <f t="shared" si="105"/>
        <v>0</v>
      </c>
      <c r="AL21" s="230">
        <f t="shared" si="105"/>
        <v>0</v>
      </c>
      <c r="AM21" s="75">
        <f t="shared" si="105"/>
        <v>0</v>
      </c>
      <c r="AN21" s="45"/>
      <c r="AO21" s="33" t="s">
        <v>171</v>
      </c>
      <c r="AP21" s="230">
        <f>SUM(AP134:AP136)</f>
        <v>715</v>
      </c>
      <c r="AQ21" s="230">
        <f t="shared" ref="AQ21:AZ21" si="106">SUM(AQ134:AQ136)</f>
        <v>684</v>
      </c>
      <c r="AR21" s="230">
        <f t="shared" si="106"/>
        <v>692</v>
      </c>
      <c r="AS21" s="230">
        <f t="shared" si="106"/>
        <v>666</v>
      </c>
      <c r="AT21" s="230">
        <f t="shared" si="106"/>
        <v>643</v>
      </c>
      <c r="AU21" s="230">
        <f t="shared" si="106"/>
        <v>3400</v>
      </c>
      <c r="AV21" s="230">
        <f t="shared" si="106"/>
        <v>0</v>
      </c>
      <c r="AW21" s="230">
        <f t="shared" si="106"/>
        <v>0</v>
      </c>
      <c r="AX21" s="230">
        <f t="shared" si="106"/>
        <v>0</v>
      </c>
      <c r="AY21" s="230">
        <f t="shared" si="106"/>
        <v>2155</v>
      </c>
      <c r="AZ21" s="230">
        <f t="shared" si="106"/>
        <v>0</v>
      </c>
      <c r="BA21" s="75">
        <f t="shared" ref="BA21" si="107">SUM(BA134:BA136)</f>
        <v>91</v>
      </c>
      <c r="BB21" s="230">
        <f>SUM(BB134:BB136)</f>
        <v>602</v>
      </c>
      <c r="BD21" s="45"/>
      <c r="BE21" s="33" t="s">
        <v>171</v>
      </c>
      <c r="BF21" s="230">
        <f t="shared" ref="BF21:BM21" si="108">SUM(BF134:BF136)</f>
        <v>786</v>
      </c>
      <c r="BG21" s="230">
        <f t="shared" si="108"/>
        <v>1400</v>
      </c>
      <c r="BH21" s="230">
        <f t="shared" si="108"/>
        <v>483</v>
      </c>
      <c r="BI21" s="230">
        <f t="shared" si="108"/>
        <v>0</v>
      </c>
      <c r="BJ21" s="230">
        <f>SUM(BJ134:BJ136)</f>
        <v>2669</v>
      </c>
      <c r="BK21" s="230">
        <v>1262</v>
      </c>
      <c r="BL21" s="230">
        <f t="shared" si="108"/>
        <v>0</v>
      </c>
      <c r="BM21" s="230">
        <f t="shared" si="108"/>
        <v>0</v>
      </c>
      <c r="BN21" s="230">
        <f t="shared" ref="BN21" si="109">SUM(BN134:BN136)</f>
        <v>25</v>
      </c>
      <c r="BO21" s="75">
        <v>13</v>
      </c>
      <c r="BP21" s="93"/>
      <c r="BQ21" s="93"/>
      <c r="BR21" s="8"/>
    </row>
    <row r="22" spans="1:70" ht="18" customHeight="1">
      <c r="A22" s="199" t="s">
        <v>172</v>
      </c>
      <c r="B22" s="195">
        <f>SUM(B138:B142)</f>
        <v>18471</v>
      </c>
      <c r="C22" s="195">
        <f>SUM(C138:C142)</f>
        <v>9233</v>
      </c>
      <c r="D22" s="195">
        <f t="shared" ref="D22:M22" si="110">SUM(D138:D142)</f>
        <v>9321</v>
      </c>
      <c r="E22" s="195">
        <f t="shared" si="110"/>
        <v>4652</v>
      </c>
      <c r="F22" s="195">
        <f t="shared" si="110"/>
        <v>6250</v>
      </c>
      <c r="G22" s="195">
        <f t="shared" si="110"/>
        <v>3197</v>
      </c>
      <c r="H22" s="195">
        <f t="shared" si="110"/>
        <v>3579</v>
      </c>
      <c r="I22" s="195">
        <f t="shared" si="110"/>
        <v>1838</v>
      </c>
      <c r="J22" s="195">
        <f t="shared" si="110"/>
        <v>2124</v>
      </c>
      <c r="K22" s="195">
        <f t="shared" si="110"/>
        <v>1026</v>
      </c>
      <c r="L22" s="195">
        <f t="shared" si="110"/>
        <v>39745</v>
      </c>
      <c r="M22" s="195">
        <f t="shared" si="110"/>
        <v>19946</v>
      </c>
      <c r="N22" s="195">
        <f t="shared" ref="N22:S22" si="111">SUM(N138:N142)</f>
        <v>0</v>
      </c>
      <c r="O22" s="195">
        <f t="shared" si="111"/>
        <v>0</v>
      </c>
      <c r="P22" s="195">
        <f t="shared" si="111"/>
        <v>0</v>
      </c>
      <c r="Q22" s="195">
        <f t="shared" si="111"/>
        <v>0</v>
      </c>
      <c r="R22" s="195">
        <f t="shared" si="111"/>
        <v>0</v>
      </c>
      <c r="S22" s="196">
        <f t="shared" si="111"/>
        <v>0</v>
      </c>
      <c r="T22" s="239"/>
      <c r="U22" s="33" t="s">
        <v>172</v>
      </c>
      <c r="V22" s="230">
        <f>SUM(V138:V142)</f>
        <v>3690</v>
      </c>
      <c r="W22" s="230">
        <f t="shared" ref="W22:AM22" si="112">SUM(W138:W142)</f>
        <v>1765</v>
      </c>
      <c r="X22" s="230">
        <f t="shared" si="112"/>
        <v>1986</v>
      </c>
      <c r="Y22" s="230">
        <f t="shared" si="112"/>
        <v>942</v>
      </c>
      <c r="Z22" s="230">
        <f t="shared" si="112"/>
        <v>1408</v>
      </c>
      <c r="AA22" s="230">
        <f t="shared" si="112"/>
        <v>698</v>
      </c>
      <c r="AB22" s="230">
        <f t="shared" si="112"/>
        <v>584</v>
      </c>
      <c r="AC22" s="230">
        <f t="shared" si="112"/>
        <v>296</v>
      </c>
      <c r="AD22" s="230">
        <f t="shared" si="112"/>
        <v>306</v>
      </c>
      <c r="AE22" s="230">
        <f t="shared" si="112"/>
        <v>145</v>
      </c>
      <c r="AF22" s="230">
        <f t="shared" si="112"/>
        <v>7974</v>
      </c>
      <c r="AG22" s="230">
        <f t="shared" si="112"/>
        <v>3846</v>
      </c>
      <c r="AH22" s="230">
        <f t="shared" si="112"/>
        <v>0</v>
      </c>
      <c r="AI22" s="230">
        <f t="shared" si="112"/>
        <v>0</v>
      </c>
      <c r="AJ22" s="230">
        <f t="shared" si="112"/>
        <v>0</v>
      </c>
      <c r="AK22" s="230">
        <f t="shared" si="112"/>
        <v>0</v>
      </c>
      <c r="AL22" s="230">
        <f t="shared" si="112"/>
        <v>0</v>
      </c>
      <c r="AM22" s="75">
        <f t="shared" si="112"/>
        <v>0</v>
      </c>
      <c r="AN22" s="45"/>
      <c r="AO22" s="33" t="s">
        <v>172</v>
      </c>
      <c r="AP22" s="230">
        <f>SUM(AP138:AP142)</f>
        <v>403</v>
      </c>
      <c r="AQ22" s="230">
        <f t="shared" ref="AQ22:AZ22" si="113">SUM(AQ138:AQ142)</f>
        <v>338</v>
      </c>
      <c r="AR22" s="230">
        <f t="shared" si="113"/>
        <v>285</v>
      </c>
      <c r="AS22" s="230">
        <f t="shared" si="113"/>
        <v>209</v>
      </c>
      <c r="AT22" s="230">
        <f t="shared" si="113"/>
        <v>140</v>
      </c>
      <c r="AU22" s="230">
        <f t="shared" si="113"/>
        <v>1375</v>
      </c>
      <c r="AV22" s="230">
        <f t="shared" si="113"/>
        <v>0</v>
      </c>
      <c r="AW22" s="230">
        <f t="shared" si="113"/>
        <v>0</v>
      </c>
      <c r="AX22" s="230">
        <f t="shared" si="113"/>
        <v>0</v>
      </c>
      <c r="AY22" s="230">
        <f t="shared" si="113"/>
        <v>444</v>
      </c>
      <c r="AZ22" s="230">
        <f t="shared" si="113"/>
        <v>0</v>
      </c>
      <c r="BA22" s="75">
        <f t="shared" ref="BA22" si="114">SUM(BA138:BA142)</f>
        <v>22</v>
      </c>
      <c r="BB22" s="230">
        <f>SUM(BB138:BB142)</f>
        <v>352</v>
      </c>
      <c r="BD22" s="45"/>
      <c r="BE22" s="33" t="s">
        <v>172</v>
      </c>
      <c r="BF22" s="230">
        <f t="shared" ref="BF22:BM22" si="115">SUM(BF138:BF142)</f>
        <v>201</v>
      </c>
      <c r="BG22" s="230">
        <f t="shared" si="115"/>
        <v>401</v>
      </c>
      <c r="BH22" s="230">
        <f t="shared" si="115"/>
        <v>256</v>
      </c>
      <c r="BI22" s="230">
        <f t="shared" si="115"/>
        <v>0</v>
      </c>
      <c r="BJ22" s="230">
        <f>SUM(BJ138:BJ142)</f>
        <v>858</v>
      </c>
      <c r="BK22" s="230">
        <v>377</v>
      </c>
      <c r="BL22" s="230">
        <f t="shared" si="115"/>
        <v>0</v>
      </c>
      <c r="BM22" s="230">
        <f t="shared" si="115"/>
        <v>0</v>
      </c>
      <c r="BN22" s="230">
        <f t="shared" ref="BN22" si="116">SUM(BN138:BN142)</f>
        <v>17</v>
      </c>
      <c r="BO22" s="75">
        <v>12</v>
      </c>
      <c r="BP22" s="93"/>
      <c r="BQ22" s="93"/>
      <c r="BR22" s="8"/>
    </row>
    <row r="23" spans="1:70" ht="18" customHeight="1">
      <c r="A23" s="199" t="s">
        <v>173</v>
      </c>
      <c r="B23" s="195">
        <f>SUM(B148:B152)</f>
        <v>32937</v>
      </c>
      <c r="C23" s="195">
        <f>SUM(C148:C152)</f>
        <v>16916</v>
      </c>
      <c r="D23" s="195">
        <f t="shared" ref="D23:M23" si="117">SUM(D148:D152)</f>
        <v>18563</v>
      </c>
      <c r="E23" s="195">
        <f t="shared" si="117"/>
        <v>9581</v>
      </c>
      <c r="F23" s="195">
        <f t="shared" si="117"/>
        <v>13369</v>
      </c>
      <c r="G23" s="195">
        <f t="shared" si="117"/>
        <v>6902</v>
      </c>
      <c r="H23" s="195">
        <f t="shared" si="117"/>
        <v>8091</v>
      </c>
      <c r="I23" s="195">
        <f t="shared" si="117"/>
        <v>4185</v>
      </c>
      <c r="J23" s="195">
        <f t="shared" si="117"/>
        <v>5956</v>
      </c>
      <c r="K23" s="195">
        <f t="shared" si="117"/>
        <v>3043</v>
      </c>
      <c r="L23" s="195">
        <f t="shared" si="117"/>
        <v>78916</v>
      </c>
      <c r="M23" s="195">
        <f t="shared" si="117"/>
        <v>40627</v>
      </c>
      <c r="N23" s="195">
        <f t="shared" ref="N23:S23" si="118">SUM(N148:N152)</f>
        <v>0</v>
      </c>
      <c r="O23" s="195">
        <f t="shared" si="118"/>
        <v>0</v>
      </c>
      <c r="P23" s="195">
        <f t="shared" si="118"/>
        <v>0</v>
      </c>
      <c r="Q23" s="195">
        <f t="shared" si="118"/>
        <v>0</v>
      </c>
      <c r="R23" s="195">
        <f t="shared" si="118"/>
        <v>0</v>
      </c>
      <c r="S23" s="196">
        <f t="shared" si="118"/>
        <v>0</v>
      </c>
      <c r="T23" s="239"/>
      <c r="U23" s="33" t="s">
        <v>173</v>
      </c>
      <c r="V23" s="230">
        <f>SUM(V148:V152)</f>
        <v>6849</v>
      </c>
      <c r="W23" s="230">
        <f t="shared" ref="W23:AM23" si="119">SUM(W148:W152)</f>
        <v>3400</v>
      </c>
      <c r="X23" s="230">
        <f t="shared" si="119"/>
        <v>4319</v>
      </c>
      <c r="Y23" s="230">
        <f t="shared" si="119"/>
        <v>2199</v>
      </c>
      <c r="Z23" s="230">
        <f t="shared" si="119"/>
        <v>3211</v>
      </c>
      <c r="AA23" s="230">
        <f t="shared" si="119"/>
        <v>1640</v>
      </c>
      <c r="AB23" s="230">
        <f t="shared" si="119"/>
        <v>1220</v>
      </c>
      <c r="AC23" s="230">
        <f t="shared" si="119"/>
        <v>603</v>
      </c>
      <c r="AD23" s="230">
        <f t="shared" si="119"/>
        <v>974</v>
      </c>
      <c r="AE23" s="230">
        <f t="shared" si="119"/>
        <v>451</v>
      </c>
      <c r="AF23" s="230">
        <f t="shared" si="119"/>
        <v>16573</v>
      </c>
      <c r="AG23" s="230">
        <f t="shared" si="119"/>
        <v>8293</v>
      </c>
      <c r="AH23" s="230">
        <f t="shared" si="119"/>
        <v>0</v>
      </c>
      <c r="AI23" s="230">
        <f t="shared" si="119"/>
        <v>0</v>
      </c>
      <c r="AJ23" s="230">
        <f t="shared" si="119"/>
        <v>0</v>
      </c>
      <c r="AK23" s="230">
        <f t="shared" si="119"/>
        <v>0</v>
      </c>
      <c r="AL23" s="230">
        <f t="shared" si="119"/>
        <v>0</v>
      </c>
      <c r="AM23" s="75">
        <f t="shared" si="119"/>
        <v>0</v>
      </c>
      <c r="AN23" s="45"/>
      <c r="AO23" s="33" t="s">
        <v>173</v>
      </c>
      <c r="AP23" s="230">
        <f>SUM(AP148:AP152)</f>
        <v>711</v>
      </c>
      <c r="AQ23" s="230">
        <f t="shared" ref="AQ23:AZ23" si="120">SUM(AQ148:AQ152)</f>
        <v>634</v>
      </c>
      <c r="AR23" s="230">
        <f t="shared" si="120"/>
        <v>545</v>
      </c>
      <c r="AS23" s="230">
        <f t="shared" si="120"/>
        <v>385</v>
      </c>
      <c r="AT23" s="230">
        <f t="shared" si="120"/>
        <v>292</v>
      </c>
      <c r="AU23" s="230">
        <f t="shared" si="120"/>
        <v>2567</v>
      </c>
      <c r="AV23" s="230">
        <f t="shared" si="120"/>
        <v>0</v>
      </c>
      <c r="AW23" s="230">
        <f t="shared" si="120"/>
        <v>0</v>
      </c>
      <c r="AX23" s="230">
        <f t="shared" si="120"/>
        <v>0</v>
      </c>
      <c r="AY23" s="230">
        <f t="shared" si="120"/>
        <v>1265</v>
      </c>
      <c r="AZ23" s="230">
        <f t="shared" si="120"/>
        <v>0</v>
      </c>
      <c r="BA23" s="75">
        <f t="shared" ref="BA23" si="121">SUM(BA148:BA152)</f>
        <v>98</v>
      </c>
      <c r="BB23" s="230">
        <f>SUM(BB148:BB152)</f>
        <v>575</v>
      </c>
      <c r="BD23" s="45"/>
      <c r="BE23" s="33" t="s">
        <v>173</v>
      </c>
      <c r="BF23" s="230">
        <f t="shared" ref="BF23:BM23" si="122">SUM(BF148:BF152)</f>
        <v>492</v>
      </c>
      <c r="BG23" s="230">
        <f t="shared" si="122"/>
        <v>951</v>
      </c>
      <c r="BH23" s="230">
        <f t="shared" si="122"/>
        <v>396</v>
      </c>
      <c r="BI23" s="230">
        <f t="shared" si="122"/>
        <v>1</v>
      </c>
      <c r="BJ23" s="230">
        <f>SUM(BJ148:BJ152)</f>
        <v>1840</v>
      </c>
      <c r="BK23" s="230">
        <v>1053</v>
      </c>
      <c r="BL23" s="230">
        <f t="shared" si="122"/>
        <v>0</v>
      </c>
      <c r="BM23" s="230">
        <f t="shared" si="122"/>
        <v>0</v>
      </c>
      <c r="BN23" s="230">
        <f t="shared" ref="BN23" si="123">SUM(BN148:BN152)</f>
        <v>142</v>
      </c>
      <c r="BO23" s="75">
        <v>89</v>
      </c>
      <c r="BP23" s="93"/>
      <c r="BQ23" s="93"/>
      <c r="BR23" s="8"/>
    </row>
    <row r="24" spans="1:70" ht="18" customHeight="1">
      <c r="A24" s="199" t="s">
        <v>174</v>
      </c>
      <c r="B24" s="195">
        <f>SUM(B154:B157)</f>
        <v>70297</v>
      </c>
      <c r="C24" s="195">
        <f>SUM(C154:C157)</f>
        <v>34261</v>
      </c>
      <c r="D24" s="195">
        <f t="shared" ref="D24:M24" si="124">SUM(D154:D157)</f>
        <v>50960</v>
      </c>
      <c r="E24" s="195">
        <f t="shared" si="124"/>
        <v>25033</v>
      </c>
      <c r="F24" s="195">
        <f t="shared" si="124"/>
        <v>46909</v>
      </c>
      <c r="G24" s="195">
        <f t="shared" si="124"/>
        <v>23046</v>
      </c>
      <c r="H24" s="195">
        <f t="shared" si="124"/>
        <v>36791</v>
      </c>
      <c r="I24" s="195">
        <f t="shared" si="124"/>
        <v>18490</v>
      </c>
      <c r="J24" s="195">
        <f t="shared" si="124"/>
        <v>28260</v>
      </c>
      <c r="K24" s="195">
        <f t="shared" si="124"/>
        <v>13869</v>
      </c>
      <c r="L24" s="195">
        <f t="shared" si="124"/>
        <v>233217</v>
      </c>
      <c r="M24" s="195">
        <f t="shared" si="124"/>
        <v>114699</v>
      </c>
      <c r="N24" s="195">
        <f t="shared" ref="N24:S24" si="125">SUM(N154:N157)</f>
        <v>6285</v>
      </c>
      <c r="O24" s="195">
        <f t="shared" si="125"/>
        <v>3118</v>
      </c>
      <c r="P24" s="195">
        <f t="shared" si="125"/>
        <v>4305</v>
      </c>
      <c r="Q24" s="195">
        <f t="shared" si="125"/>
        <v>2080</v>
      </c>
      <c r="R24" s="195">
        <f t="shared" si="125"/>
        <v>10590</v>
      </c>
      <c r="S24" s="196">
        <f t="shared" si="125"/>
        <v>5198</v>
      </c>
      <c r="T24" s="239"/>
      <c r="U24" s="33" t="s">
        <v>174</v>
      </c>
      <c r="V24" s="230">
        <f>SUM(V154:V157)</f>
        <v>19959</v>
      </c>
      <c r="W24" s="230">
        <f t="shared" ref="W24:AM24" si="126">SUM(W154:W157)</f>
        <v>9344</v>
      </c>
      <c r="X24" s="230">
        <f t="shared" si="126"/>
        <v>13923</v>
      </c>
      <c r="Y24" s="230">
        <f t="shared" si="126"/>
        <v>6453</v>
      </c>
      <c r="Z24" s="230">
        <f t="shared" si="126"/>
        <v>13433</v>
      </c>
      <c r="AA24" s="230">
        <f t="shared" si="126"/>
        <v>6347</v>
      </c>
      <c r="AB24" s="230">
        <f t="shared" si="126"/>
        <v>8467</v>
      </c>
      <c r="AC24" s="230">
        <f t="shared" si="126"/>
        <v>4145</v>
      </c>
      <c r="AD24" s="230">
        <f t="shared" si="126"/>
        <v>5945</v>
      </c>
      <c r="AE24" s="230">
        <f t="shared" si="126"/>
        <v>2642</v>
      </c>
      <c r="AF24" s="230">
        <f t="shared" si="126"/>
        <v>61727</v>
      </c>
      <c r="AG24" s="230">
        <f t="shared" si="126"/>
        <v>28931</v>
      </c>
      <c r="AH24" s="230">
        <f t="shared" si="126"/>
        <v>486</v>
      </c>
      <c r="AI24" s="230">
        <f t="shared" si="126"/>
        <v>235</v>
      </c>
      <c r="AJ24" s="230">
        <f t="shared" si="126"/>
        <v>308</v>
      </c>
      <c r="AK24" s="230">
        <f t="shared" si="126"/>
        <v>130</v>
      </c>
      <c r="AL24" s="230">
        <f t="shared" si="126"/>
        <v>794</v>
      </c>
      <c r="AM24" s="75">
        <f t="shared" si="126"/>
        <v>365</v>
      </c>
      <c r="AN24" s="45"/>
      <c r="AO24" s="33" t="s">
        <v>174</v>
      </c>
      <c r="AP24" s="230">
        <f>SUM(AP154:AP157)</f>
        <v>1419</v>
      </c>
      <c r="AQ24" s="230">
        <f t="shared" ref="AQ24:AZ24" si="127">SUM(AQ154:AQ157)</f>
        <v>1362</v>
      </c>
      <c r="AR24" s="230">
        <f t="shared" si="127"/>
        <v>1345</v>
      </c>
      <c r="AS24" s="230">
        <f t="shared" si="127"/>
        <v>1256</v>
      </c>
      <c r="AT24" s="230">
        <f t="shared" si="127"/>
        <v>1171</v>
      </c>
      <c r="AU24" s="230">
        <f t="shared" si="127"/>
        <v>6553</v>
      </c>
      <c r="AV24" s="230">
        <f t="shared" si="127"/>
        <v>102</v>
      </c>
      <c r="AW24" s="230">
        <f t="shared" si="127"/>
        <v>78</v>
      </c>
      <c r="AX24" s="230">
        <f t="shared" si="127"/>
        <v>180</v>
      </c>
      <c r="AY24" s="230">
        <f t="shared" si="127"/>
        <v>4112</v>
      </c>
      <c r="AZ24" s="230">
        <f t="shared" si="127"/>
        <v>159</v>
      </c>
      <c r="BA24" s="75">
        <f t="shared" ref="BA24" si="128">SUM(BA154:BA157)</f>
        <v>311</v>
      </c>
      <c r="BB24" s="230">
        <f>SUM(BB154:BB157)</f>
        <v>1206</v>
      </c>
      <c r="BD24" s="45"/>
      <c r="BE24" s="33" t="s">
        <v>174</v>
      </c>
      <c r="BF24" s="230">
        <f t="shared" ref="BF24:BM24" si="129">SUM(BF154:BF157)</f>
        <v>1128</v>
      </c>
      <c r="BG24" s="230">
        <f t="shared" si="129"/>
        <v>2971</v>
      </c>
      <c r="BH24" s="230">
        <f t="shared" si="129"/>
        <v>661</v>
      </c>
      <c r="BI24" s="230">
        <f t="shared" si="129"/>
        <v>4</v>
      </c>
      <c r="BJ24" s="230">
        <f>SUM(BJ154:BJ157)</f>
        <v>4764</v>
      </c>
      <c r="BK24" s="230">
        <v>1376</v>
      </c>
      <c r="BL24" s="230">
        <f t="shared" si="129"/>
        <v>207</v>
      </c>
      <c r="BM24" s="230">
        <f t="shared" si="129"/>
        <v>0</v>
      </c>
      <c r="BN24" s="230">
        <f t="shared" ref="BN24" si="130">SUM(BN154:BN157)</f>
        <v>97</v>
      </c>
      <c r="BO24" s="75">
        <v>34</v>
      </c>
      <c r="BP24" s="93"/>
      <c r="BQ24" s="93"/>
      <c r="BR24" s="8"/>
    </row>
    <row r="25" spans="1:70" ht="18" customHeight="1">
      <c r="A25" s="199" t="s">
        <v>175</v>
      </c>
      <c r="B25" s="195">
        <f>SUM(B159:B165)</f>
        <v>91201</v>
      </c>
      <c r="C25" s="195">
        <f>SUM(C159:C165)</f>
        <v>44369</v>
      </c>
      <c r="D25" s="195">
        <f t="shared" ref="D25:M25" si="131">SUM(D159:D165)</f>
        <v>61761</v>
      </c>
      <c r="E25" s="195">
        <f t="shared" si="131"/>
        <v>30514</v>
      </c>
      <c r="F25" s="195">
        <f t="shared" si="131"/>
        <v>55990</v>
      </c>
      <c r="G25" s="195">
        <f t="shared" si="131"/>
        <v>27868</v>
      </c>
      <c r="H25" s="195">
        <f t="shared" si="131"/>
        <v>41280</v>
      </c>
      <c r="I25" s="195">
        <f t="shared" si="131"/>
        <v>20430</v>
      </c>
      <c r="J25" s="195">
        <f t="shared" si="131"/>
        <v>33078</v>
      </c>
      <c r="K25" s="195">
        <f t="shared" si="131"/>
        <v>16183</v>
      </c>
      <c r="L25" s="195">
        <f t="shared" si="131"/>
        <v>283310</v>
      </c>
      <c r="M25" s="195">
        <f t="shared" si="131"/>
        <v>139364</v>
      </c>
      <c r="N25" s="195">
        <f t="shared" ref="N25:S25" si="132">SUM(N159:N165)</f>
        <v>1438</v>
      </c>
      <c r="O25" s="195">
        <f t="shared" si="132"/>
        <v>668</v>
      </c>
      <c r="P25" s="195">
        <f t="shared" si="132"/>
        <v>1659</v>
      </c>
      <c r="Q25" s="195">
        <f t="shared" si="132"/>
        <v>743</v>
      </c>
      <c r="R25" s="195">
        <f t="shared" si="132"/>
        <v>3097</v>
      </c>
      <c r="S25" s="196">
        <f t="shared" si="132"/>
        <v>1411</v>
      </c>
      <c r="T25" s="239"/>
      <c r="U25" s="33" t="s">
        <v>175</v>
      </c>
      <c r="V25" s="230">
        <f>SUM(V159:V165)</f>
        <v>26443</v>
      </c>
      <c r="W25" s="230">
        <f t="shared" ref="W25:AM25" si="133">SUM(W159:W165)</f>
        <v>12475</v>
      </c>
      <c r="X25" s="230">
        <f t="shared" si="133"/>
        <v>18594</v>
      </c>
      <c r="Y25" s="230">
        <f t="shared" si="133"/>
        <v>8837</v>
      </c>
      <c r="Z25" s="230">
        <f t="shared" si="133"/>
        <v>17158</v>
      </c>
      <c r="AA25" s="230">
        <f t="shared" si="133"/>
        <v>8302</v>
      </c>
      <c r="AB25" s="230">
        <f t="shared" si="133"/>
        <v>8599</v>
      </c>
      <c r="AC25" s="230">
        <f t="shared" si="133"/>
        <v>4068</v>
      </c>
      <c r="AD25" s="230">
        <f t="shared" si="133"/>
        <v>7060</v>
      </c>
      <c r="AE25" s="230">
        <f t="shared" si="133"/>
        <v>3332</v>
      </c>
      <c r="AF25" s="230">
        <f t="shared" si="133"/>
        <v>77854</v>
      </c>
      <c r="AG25" s="230">
        <f t="shared" si="133"/>
        <v>37014</v>
      </c>
      <c r="AH25" s="230">
        <f t="shared" si="133"/>
        <v>155</v>
      </c>
      <c r="AI25" s="230">
        <f t="shared" si="133"/>
        <v>75</v>
      </c>
      <c r="AJ25" s="230">
        <f t="shared" si="133"/>
        <v>49</v>
      </c>
      <c r="AK25" s="230">
        <f t="shared" si="133"/>
        <v>21</v>
      </c>
      <c r="AL25" s="230">
        <f t="shared" si="133"/>
        <v>204</v>
      </c>
      <c r="AM25" s="75">
        <f t="shared" si="133"/>
        <v>96</v>
      </c>
      <c r="AN25" s="45"/>
      <c r="AO25" s="33" t="s">
        <v>175</v>
      </c>
      <c r="AP25" s="230">
        <f>SUM(AP159:AP165)</f>
        <v>2271</v>
      </c>
      <c r="AQ25" s="230">
        <f t="shared" ref="AQ25:AZ25" si="134">SUM(AQ159:AQ165)</f>
        <v>2171</v>
      </c>
      <c r="AR25" s="230">
        <f t="shared" si="134"/>
        <v>2143</v>
      </c>
      <c r="AS25" s="230">
        <f t="shared" si="134"/>
        <v>1988</v>
      </c>
      <c r="AT25" s="230">
        <f t="shared" si="134"/>
        <v>1844</v>
      </c>
      <c r="AU25" s="230">
        <f t="shared" si="134"/>
        <v>10417</v>
      </c>
      <c r="AV25" s="230">
        <f t="shared" si="134"/>
        <v>37</v>
      </c>
      <c r="AW25" s="230">
        <f t="shared" si="134"/>
        <v>38</v>
      </c>
      <c r="AX25" s="230">
        <f t="shared" si="134"/>
        <v>75</v>
      </c>
      <c r="AY25" s="230">
        <f t="shared" si="134"/>
        <v>5630</v>
      </c>
      <c r="AZ25" s="230">
        <f t="shared" si="134"/>
        <v>57</v>
      </c>
      <c r="BA25" s="75">
        <f t="shared" ref="BA25" si="135">SUM(BA159:BA165)</f>
        <v>175</v>
      </c>
      <c r="BB25" s="230">
        <f>SUM(BB159:BB165)</f>
        <v>2021</v>
      </c>
      <c r="BD25" s="45"/>
      <c r="BE25" s="33" t="s">
        <v>175</v>
      </c>
      <c r="BF25" s="230">
        <f t="shared" ref="BF25:BM25" si="136">SUM(BF159:BF165)</f>
        <v>1828</v>
      </c>
      <c r="BG25" s="230">
        <f t="shared" si="136"/>
        <v>3558</v>
      </c>
      <c r="BH25" s="230">
        <f t="shared" si="136"/>
        <v>1762</v>
      </c>
      <c r="BI25" s="230">
        <f t="shared" si="136"/>
        <v>0</v>
      </c>
      <c r="BJ25" s="230">
        <f>SUM(BJ159:BJ165)</f>
        <v>7148</v>
      </c>
      <c r="BK25" s="230">
        <v>2219</v>
      </c>
      <c r="BL25" s="230">
        <f t="shared" si="136"/>
        <v>67</v>
      </c>
      <c r="BM25" s="230">
        <f t="shared" si="136"/>
        <v>3</v>
      </c>
      <c r="BN25" s="230">
        <f t="shared" ref="BN25" si="137">SUM(BN159:BN165)</f>
        <v>127</v>
      </c>
      <c r="BO25" s="75">
        <v>63</v>
      </c>
      <c r="BP25" s="93"/>
      <c r="BQ25" s="93"/>
      <c r="BR25" s="8"/>
    </row>
    <row r="26" spans="1:70" ht="18" customHeight="1">
      <c r="A26" s="199" t="s">
        <v>176</v>
      </c>
      <c r="B26" s="195">
        <f>SUM(B167:B173)</f>
        <v>66722</v>
      </c>
      <c r="C26" s="195">
        <f>SUM(C167:C173)</f>
        <v>31526</v>
      </c>
      <c r="D26" s="195">
        <f t="shared" ref="D26:M26" si="138">SUM(D167:D173)</f>
        <v>54840</v>
      </c>
      <c r="E26" s="195">
        <f t="shared" si="138"/>
        <v>26144</v>
      </c>
      <c r="F26" s="195">
        <f t="shared" si="138"/>
        <v>51436</v>
      </c>
      <c r="G26" s="195">
        <f t="shared" si="138"/>
        <v>24748</v>
      </c>
      <c r="H26" s="195">
        <f t="shared" si="138"/>
        <v>39756</v>
      </c>
      <c r="I26" s="195">
        <f t="shared" si="138"/>
        <v>19472</v>
      </c>
      <c r="J26" s="195">
        <f t="shared" si="138"/>
        <v>28356</v>
      </c>
      <c r="K26" s="195">
        <f t="shared" si="138"/>
        <v>14236</v>
      </c>
      <c r="L26" s="195">
        <f t="shared" si="138"/>
        <v>241110</v>
      </c>
      <c r="M26" s="195">
        <f t="shared" si="138"/>
        <v>116126</v>
      </c>
      <c r="N26" s="195">
        <f t="shared" ref="N26:S26" si="139">SUM(N167:N173)</f>
        <v>0</v>
      </c>
      <c r="O26" s="195">
        <f t="shared" si="139"/>
        <v>0</v>
      </c>
      <c r="P26" s="195">
        <f t="shared" si="139"/>
        <v>0</v>
      </c>
      <c r="Q26" s="195">
        <f t="shared" si="139"/>
        <v>0</v>
      </c>
      <c r="R26" s="195">
        <f t="shared" si="139"/>
        <v>0</v>
      </c>
      <c r="S26" s="196">
        <f t="shared" si="139"/>
        <v>0</v>
      </c>
      <c r="T26" s="239"/>
      <c r="U26" s="33" t="s">
        <v>176</v>
      </c>
      <c r="V26" s="230">
        <f>SUM(V167:V173)</f>
        <v>13302</v>
      </c>
      <c r="W26" s="230">
        <f t="shared" ref="W26:AM26" si="140">SUM(W167:W173)</f>
        <v>5750</v>
      </c>
      <c r="X26" s="230">
        <f t="shared" si="140"/>
        <v>11932</v>
      </c>
      <c r="Y26" s="230">
        <f t="shared" si="140"/>
        <v>5235</v>
      </c>
      <c r="Z26" s="230">
        <f t="shared" si="140"/>
        <v>11180</v>
      </c>
      <c r="AA26" s="230">
        <f t="shared" si="140"/>
        <v>4932</v>
      </c>
      <c r="AB26" s="230">
        <f t="shared" si="140"/>
        <v>6387</v>
      </c>
      <c r="AC26" s="230">
        <f t="shared" si="140"/>
        <v>2866</v>
      </c>
      <c r="AD26" s="230">
        <f t="shared" si="140"/>
        <v>4066</v>
      </c>
      <c r="AE26" s="230">
        <f t="shared" si="140"/>
        <v>1985</v>
      </c>
      <c r="AF26" s="230">
        <f t="shared" si="140"/>
        <v>46867</v>
      </c>
      <c r="AG26" s="230">
        <f t="shared" si="140"/>
        <v>20768</v>
      </c>
      <c r="AH26" s="230">
        <f t="shared" si="140"/>
        <v>0</v>
      </c>
      <c r="AI26" s="230">
        <f t="shared" si="140"/>
        <v>0</v>
      </c>
      <c r="AJ26" s="230">
        <f t="shared" si="140"/>
        <v>0</v>
      </c>
      <c r="AK26" s="230">
        <f t="shared" si="140"/>
        <v>0</v>
      </c>
      <c r="AL26" s="230">
        <f t="shared" si="140"/>
        <v>0</v>
      </c>
      <c r="AM26" s="75">
        <f t="shared" si="140"/>
        <v>0</v>
      </c>
      <c r="AN26" s="45"/>
      <c r="AO26" s="33" t="s">
        <v>176</v>
      </c>
      <c r="AP26" s="230">
        <f>SUM(AP167:AP173)</f>
        <v>1469</v>
      </c>
      <c r="AQ26" s="230">
        <f t="shared" ref="AQ26:AZ26" si="141">SUM(AQ167:AQ173)</f>
        <v>1420</v>
      </c>
      <c r="AR26" s="230">
        <f t="shared" si="141"/>
        <v>1424</v>
      </c>
      <c r="AS26" s="230">
        <f t="shared" si="141"/>
        <v>1341</v>
      </c>
      <c r="AT26" s="230">
        <f t="shared" si="141"/>
        <v>1289</v>
      </c>
      <c r="AU26" s="230">
        <f t="shared" si="141"/>
        <v>6943</v>
      </c>
      <c r="AV26" s="230">
        <f t="shared" si="141"/>
        <v>0</v>
      </c>
      <c r="AW26" s="230">
        <f t="shared" si="141"/>
        <v>0</v>
      </c>
      <c r="AX26" s="230">
        <f t="shared" si="141"/>
        <v>0</v>
      </c>
      <c r="AY26" s="230">
        <f t="shared" si="141"/>
        <v>4682</v>
      </c>
      <c r="AZ26" s="230">
        <f t="shared" si="141"/>
        <v>0</v>
      </c>
      <c r="BA26" s="75">
        <f t="shared" ref="BA26" si="142">SUM(BA167:BA173)</f>
        <v>130</v>
      </c>
      <c r="BB26" s="230">
        <f>SUM(BB167:BB173)</f>
        <v>1242</v>
      </c>
      <c r="BD26" s="45"/>
      <c r="BE26" s="33" t="s">
        <v>176</v>
      </c>
      <c r="BF26" s="230">
        <f t="shared" ref="BF26:BM26" si="143">SUM(BF167:BF173)</f>
        <v>1988</v>
      </c>
      <c r="BG26" s="230">
        <f t="shared" si="143"/>
        <v>2819</v>
      </c>
      <c r="BH26" s="230">
        <f t="shared" si="143"/>
        <v>1030</v>
      </c>
      <c r="BI26" s="230">
        <f t="shared" si="143"/>
        <v>1</v>
      </c>
      <c r="BJ26" s="230">
        <f>SUM(BJ167:BJ173)</f>
        <v>5838</v>
      </c>
      <c r="BK26" s="230">
        <v>3357</v>
      </c>
      <c r="BL26" s="230">
        <f t="shared" si="143"/>
        <v>0</v>
      </c>
      <c r="BM26" s="230">
        <f t="shared" si="143"/>
        <v>0</v>
      </c>
      <c r="BN26" s="230">
        <f t="shared" ref="BN26" si="144">SUM(BN167:BN173)</f>
        <v>112</v>
      </c>
      <c r="BO26" s="75">
        <v>81</v>
      </c>
      <c r="BP26" s="93"/>
      <c r="BQ26" s="93"/>
      <c r="BR26" s="8"/>
    </row>
    <row r="27" spans="1:70" ht="18" customHeight="1">
      <c r="A27" s="199" t="s">
        <v>177</v>
      </c>
      <c r="B27" s="195">
        <f>SUM(B175:B180)</f>
        <v>141290</v>
      </c>
      <c r="C27" s="195">
        <f>SUM(C175:C180)</f>
        <v>69564</v>
      </c>
      <c r="D27" s="195">
        <f t="shared" ref="D27:M27" si="145">SUM(D175:D180)</f>
        <v>74808</v>
      </c>
      <c r="E27" s="195">
        <f t="shared" si="145"/>
        <v>36492</v>
      </c>
      <c r="F27" s="195">
        <f t="shared" si="145"/>
        <v>55355</v>
      </c>
      <c r="G27" s="195">
        <f t="shared" si="145"/>
        <v>26896</v>
      </c>
      <c r="H27" s="195">
        <f t="shared" si="145"/>
        <v>34158</v>
      </c>
      <c r="I27" s="195">
        <f t="shared" si="145"/>
        <v>16653</v>
      </c>
      <c r="J27" s="195">
        <f t="shared" si="145"/>
        <v>24612</v>
      </c>
      <c r="K27" s="195">
        <f t="shared" si="145"/>
        <v>11695</v>
      </c>
      <c r="L27" s="195">
        <f t="shared" si="145"/>
        <v>330223</v>
      </c>
      <c r="M27" s="195">
        <f t="shared" si="145"/>
        <v>161300</v>
      </c>
      <c r="N27" s="195">
        <f t="shared" ref="N27:S27" si="146">SUM(N175:N180)</f>
        <v>1641</v>
      </c>
      <c r="O27" s="195">
        <f t="shared" si="146"/>
        <v>784</v>
      </c>
      <c r="P27" s="195">
        <f t="shared" si="146"/>
        <v>1536</v>
      </c>
      <c r="Q27" s="195">
        <f t="shared" si="146"/>
        <v>713</v>
      </c>
      <c r="R27" s="195">
        <f t="shared" si="146"/>
        <v>3177</v>
      </c>
      <c r="S27" s="196">
        <f t="shared" si="146"/>
        <v>1497</v>
      </c>
      <c r="T27" s="239"/>
      <c r="U27" s="33" t="s">
        <v>177</v>
      </c>
      <c r="V27" s="230">
        <f>SUM(V175:V180)</f>
        <v>43605</v>
      </c>
      <c r="W27" s="230">
        <f t="shared" ref="W27:AM27" si="147">SUM(W175:W180)</f>
        <v>21117</v>
      </c>
      <c r="X27" s="230">
        <f t="shared" si="147"/>
        <v>24882</v>
      </c>
      <c r="Y27" s="230">
        <f t="shared" si="147"/>
        <v>11934</v>
      </c>
      <c r="Z27" s="230">
        <f t="shared" si="147"/>
        <v>17830</v>
      </c>
      <c r="AA27" s="230">
        <f t="shared" si="147"/>
        <v>8457</v>
      </c>
      <c r="AB27" s="230">
        <f t="shared" si="147"/>
        <v>8458</v>
      </c>
      <c r="AC27" s="230">
        <f t="shared" si="147"/>
        <v>4070</v>
      </c>
      <c r="AD27" s="230">
        <f t="shared" si="147"/>
        <v>7502</v>
      </c>
      <c r="AE27" s="230">
        <f t="shared" si="147"/>
        <v>3429</v>
      </c>
      <c r="AF27" s="230">
        <f t="shared" si="147"/>
        <v>102277</v>
      </c>
      <c r="AG27" s="230">
        <f t="shared" si="147"/>
        <v>49007</v>
      </c>
      <c r="AH27" s="230">
        <f t="shared" si="147"/>
        <v>388</v>
      </c>
      <c r="AI27" s="230">
        <f t="shared" si="147"/>
        <v>177</v>
      </c>
      <c r="AJ27" s="230">
        <f t="shared" si="147"/>
        <v>333</v>
      </c>
      <c r="AK27" s="230">
        <f t="shared" si="147"/>
        <v>152</v>
      </c>
      <c r="AL27" s="230">
        <f t="shared" si="147"/>
        <v>721</v>
      </c>
      <c r="AM27" s="75">
        <f t="shared" si="147"/>
        <v>329</v>
      </c>
      <c r="AN27" s="45"/>
      <c r="AO27" s="33" t="s">
        <v>177</v>
      </c>
      <c r="AP27" s="230">
        <f>SUM(AP175:AP180)</f>
        <v>2587</v>
      </c>
      <c r="AQ27" s="230">
        <f t="shared" ref="AQ27:AZ27" si="148">SUM(AQ175:AQ180)</f>
        <v>2350</v>
      </c>
      <c r="AR27" s="230">
        <f t="shared" si="148"/>
        <v>2162</v>
      </c>
      <c r="AS27" s="230">
        <f t="shared" si="148"/>
        <v>1669</v>
      </c>
      <c r="AT27" s="230">
        <f t="shared" si="148"/>
        <v>1376</v>
      </c>
      <c r="AU27" s="230">
        <f t="shared" si="148"/>
        <v>10144</v>
      </c>
      <c r="AV27" s="230">
        <f t="shared" si="148"/>
        <v>39</v>
      </c>
      <c r="AW27" s="230">
        <f t="shared" si="148"/>
        <v>40</v>
      </c>
      <c r="AX27" s="230">
        <f t="shared" si="148"/>
        <v>79</v>
      </c>
      <c r="AY27" s="230">
        <f t="shared" si="148"/>
        <v>6216</v>
      </c>
      <c r="AZ27" s="230">
        <f t="shared" si="148"/>
        <v>59</v>
      </c>
      <c r="BA27" s="75">
        <f t="shared" ref="BA27" si="149">SUM(BA175:BA180)</f>
        <v>354</v>
      </c>
      <c r="BB27" s="230">
        <f>SUM(BB175:BB180)</f>
        <v>2223</v>
      </c>
      <c r="BD27" s="45"/>
      <c r="BE27" s="33" t="s">
        <v>177</v>
      </c>
      <c r="BF27" s="230">
        <f>SUM(BF175:BF180)</f>
        <v>1954</v>
      </c>
      <c r="BG27" s="230">
        <f t="shared" ref="BG27:BM27" si="150">SUM(BG175:BG180)</f>
        <v>4043</v>
      </c>
      <c r="BH27" s="230">
        <f t="shared" si="150"/>
        <v>1504</v>
      </c>
      <c r="BI27" s="230">
        <f t="shared" si="150"/>
        <v>0</v>
      </c>
      <c r="BJ27" s="230">
        <f>SUM(BJ175:BJ180)</f>
        <v>7501</v>
      </c>
      <c r="BK27" s="230">
        <v>2977</v>
      </c>
      <c r="BL27" s="230">
        <f t="shared" si="150"/>
        <v>58</v>
      </c>
      <c r="BM27" s="230">
        <f t="shared" si="150"/>
        <v>0</v>
      </c>
      <c r="BN27" s="230">
        <f>SUM(BN175:BN180)</f>
        <v>59</v>
      </c>
      <c r="BO27" s="75">
        <v>30</v>
      </c>
      <c r="BP27" s="93"/>
      <c r="BQ27" s="93"/>
      <c r="BR27" s="8"/>
    </row>
    <row r="28" spans="1:70" ht="18" customHeight="1" thickBot="1">
      <c r="A28" s="200" t="s">
        <v>9</v>
      </c>
      <c r="B28" s="201">
        <f>SUM(B6:B27)</f>
        <v>1250147</v>
      </c>
      <c r="C28" s="201">
        <f t="shared" ref="C28:S28" si="151">SUM(C6:C27)</f>
        <v>616420</v>
      </c>
      <c r="D28" s="201">
        <f t="shared" si="151"/>
        <v>825677</v>
      </c>
      <c r="E28" s="201">
        <f t="shared" si="151"/>
        <v>405713</v>
      </c>
      <c r="F28" s="201">
        <f t="shared" si="151"/>
        <v>691084</v>
      </c>
      <c r="G28" s="201">
        <f t="shared" si="151"/>
        <v>341569</v>
      </c>
      <c r="H28" s="201">
        <f t="shared" si="151"/>
        <v>493264</v>
      </c>
      <c r="I28" s="201">
        <f t="shared" si="151"/>
        <v>247960</v>
      </c>
      <c r="J28" s="201">
        <f t="shared" si="151"/>
        <v>367208</v>
      </c>
      <c r="K28" s="201">
        <f t="shared" si="151"/>
        <v>185487</v>
      </c>
      <c r="L28" s="201">
        <f t="shared" si="151"/>
        <v>3627380</v>
      </c>
      <c r="M28" s="201">
        <f>SUM(M6:M27)</f>
        <v>1797149</v>
      </c>
      <c r="N28" s="201">
        <f t="shared" si="151"/>
        <v>29402</v>
      </c>
      <c r="O28" s="201">
        <f t="shared" si="151"/>
        <v>15140</v>
      </c>
      <c r="P28" s="201">
        <f t="shared" si="151"/>
        <v>27210</v>
      </c>
      <c r="Q28" s="201">
        <f t="shared" si="151"/>
        <v>13725</v>
      </c>
      <c r="R28" s="201">
        <f t="shared" si="151"/>
        <v>56612</v>
      </c>
      <c r="S28" s="202">
        <f t="shared" si="151"/>
        <v>28865</v>
      </c>
      <c r="T28" s="239"/>
      <c r="U28" s="10" t="s">
        <v>9</v>
      </c>
      <c r="V28" s="76">
        <f>SUM(V6:V27)</f>
        <v>311388</v>
      </c>
      <c r="W28" s="76">
        <f t="shared" ref="W28:AM28" si="152">SUM(W6:W27)</f>
        <v>147074</v>
      </c>
      <c r="X28" s="76">
        <f t="shared" si="152"/>
        <v>227285</v>
      </c>
      <c r="Y28" s="76">
        <f t="shared" si="152"/>
        <v>105016</v>
      </c>
      <c r="Z28" s="76">
        <f t="shared" si="152"/>
        <v>193307</v>
      </c>
      <c r="AA28" s="76">
        <f t="shared" si="152"/>
        <v>90384</v>
      </c>
      <c r="AB28" s="76">
        <f t="shared" si="152"/>
        <v>97673</v>
      </c>
      <c r="AC28" s="76">
        <f t="shared" si="152"/>
        <v>46742</v>
      </c>
      <c r="AD28" s="76">
        <f t="shared" si="152"/>
        <v>74246</v>
      </c>
      <c r="AE28" s="76">
        <f t="shared" si="152"/>
        <v>35801</v>
      </c>
      <c r="AF28" s="76">
        <f t="shared" si="152"/>
        <v>903899</v>
      </c>
      <c r="AG28" s="76">
        <f t="shared" si="152"/>
        <v>425017</v>
      </c>
      <c r="AH28" s="76">
        <f t="shared" si="152"/>
        <v>3902</v>
      </c>
      <c r="AI28" s="76">
        <f t="shared" si="152"/>
        <v>1849</v>
      </c>
      <c r="AJ28" s="76">
        <f t="shared" si="152"/>
        <v>2375</v>
      </c>
      <c r="AK28" s="76">
        <f t="shared" si="152"/>
        <v>1071</v>
      </c>
      <c r="AL28" s="76">
        <f t="shared" si="152"/>
        <v>6277</v>
      </c>
      <c r="AM28" s="77">
        <f t="shared" si="152"/>
        <v>2920</v>
      </c>
      <c r="AN28" s="45"/>
      <c r="AO28" s="10" t="s">
        <v>9</v>
      </c>
      <c r="AP28" s="140">
        <f>SUM(AP6:AP27)</f>
        <v>26918</v>
      </c>
      <c r="AQ28" s="140">
        <f t="shared" ref="AQ28:AZ28" si="153">SUM(AQ6:AQ27)</f>
        <v>25106</v>
      </c>
      <c r="AR28" s="140">
        <f t="shared" si="153"/>
        <v>23823</v>
      </c>
      <c r="AS28" s="140">
        <f t="shared" si="153"/>
        <v>20262</v>
      </c>
      <c r="AT28" s="140">
        <f t="shared" si="153"/>
        <v>17853</v>
      </c>
      <c r="AU28" s="140">
        <f t="shared" si="153"/>
        <v>113962</v>
      </c>
      <c r="AV28" s="140">
        <f t="shared" si="153"/>
        <v>605</v>
      </c>
      <c r="AW28" s="140">
        <f t="shared" si="153"/>
        <v>571</v>
      </c>
      <c r="AX28" s="140">
        <f t="shared" si="153"/>
        <v>1176</v>
      </c>
      <c r="AY28" s="140">
        <f t="shared" si="153"/>
        <v>68360</v>
      </c>
      <c r="AZ28" s="140">
        <f t="shared" si="153"/>
        <v>935</v>
      </c>
      <c r="BA28" s="141">
        <f>SUM(BA6:BA27)</f>
        <v>3612</v>
      </c>
      <c r="BB28" s="140">
        <f>SUM(BB6:BB27)</f>
        <v>22803</v>
      </c>
      <c r="BD28" s="45"/>
      <c r="BE28" s="10" t="s">
        <v>9</v>
      </c>
      <c r="BF28" s="140">
        <f>SUM(BF6:BF27)</f>
        <v>25974</v>
      </c>
      <c r="BG28" s="140">
        <f t="shared" ref="BG28:BM28" si="154">SUM(BG6:BG27)</f>
        <v>43064</v>
      </c>
      <c r="BH28" s="140">
        <f t="shared" si="154"/>
        <v>19494</v>
      </c>
      <c r="BI28" s="140">
        <f t="shared" si="154"/>
        <v>31</v>
      </c>
      <c r="BJ28" s="140">
        <f>SUM(BJ6:BJ27)</f>
        <v>88563</v>
      </c>
      <c r="BK28" s="140">
        <v>44306</v>
      </c>
      <c r="BL28" s="140">
        <f t="shared" si="154"/>
        <v>1090</v>
      </c>
      <c r="BM28" s="140">
        <f t="shared" si="154"/>
        <v>32</v>
      </c>
      <c r="BN28" s="140">
        <f>SUM(BN6:BN27)</f>
        <v>3019</v>
      </c>
      <c r="BO28" s="141">
        <v>1833</v>
      </c>
      <c r="BP28" s="93"/>
      <c r="BQ28" s="93"/>
      <c r="BR28" s="8"/>
    </row>
    <row r="29" spans="1:70" ht="18.75" customHeight="1">
      <c r="A29" s="487" t="s">
        <v>182</v>
      </c>
      <c r="B29" s="487"/>
      <c r="C29" s="487"/>
      <c r="D29" s="487"/>
      <c r="E29" s="487"/>
      <c r="F29" s="487"/>
      <c r="G29" s="487"/>
      <c r="H29" s="487"/>
      <c r="I29" s="487"/>
      <c r="J29" s="487"/>
      <c r="K29" s="487"/>
      <c r="L29" s="487"/>
      <c r="M29" s="487"/>
      <c r="N29" s="487"/>
      <c r="O29" s="487"/>
      <c r="P29" s="487"/>
      <c r="Q29" s="487"/>
      <c r="R29" s="45"/>
      <c r="S29" s="45"/>
      <c r="T29" s="45"/>
      <c r="U29" s="487" t="s">
        <v>183</v>
      </c>
      <c r="V29" s="487"/>
      <c r="W29" s="487"/>
      <c r="X29" s="487"/>
      <c r="Y29" s="487"/>
      <c r="Z29" s="487"/>
      <c r="AA29" s="487"/>
      <c r="AB29" s="487"/>
      <c r="AC29" s="487"/>
      <c r="AD29" s="487"/>
      <c r="AE29" s="487"/>
      <c r="AF29" s="487"/>
      <c r="AG29" s="487"/>
      <c r="AH29" s="487"/>
      <c r="AI29" s="487"/>
      <c r="AJ29" s="487"/>
      <c r="AK29" s="487"/>
      <c r="AL29" s="220"/>
      <c r="AM29" s="220"/>
      <c r="AN29" s="45"/>
      <c r="AO29" s="504" t="s">
        <v>184</v>
      </c>
      <c r="AP29" s="504"/>
      <c r="AQ29" s="504"/>
      <c r="AR29" s="504"/>
      <c r="AS29" s="504"/>
      <c r="AT29" s="504"/>
      <c r="AU29" s="504"/>
      <c r="AV29" s="504"/>
      <c r="AW29" s="504"/>
      <c r="AX29" s="504"/>
      <c r="AY29" s="504"/>
      <c r="AZ29" s="504"/>
      <c r="BA29" s="504"/>
      <c r="BB29" s="504"/>
      <c r="BD29" s="45"/>
      <c r="BE29" s="487" t="s">
        <v>489</v>
      </c>
      <c r="BF29" s="487"/>
      <c r="BG29" s="487"/>
      <c r="BH29" s="487"/>
      <c r="BI29" s="487"/>
      <c r="BJ29" s="487"/>
      <c r="BK29" s="487"/>
      <c r="BL29" s="487"/>
      <c r="BM29" s="487"/>
      <c r="BN29" s="487"/>
      <c r="BO29" s="487"/>
      <c r="BR29" s="13"/>
    </row>
    <row r="30" spans="1:70" ht="19.5" customHeight="1" thickBot="1">
      <c r="A30" s="488" t="s">
        <v>22</v>
      </c>
      <c r="B30" s="488"/>
      <c r="C30" s="488"/>
      <c r="D30" s="488"/>
      <c r="E30" s="488"/>
      <c r="F30" s="488"/>
      <c r="G30" s="488"/>
      <c r="H30" s="488"/>
      <c r="I30" s="488"/>
      <c r="J30" s="488"/>
      <c r="K30" s="488"/>
      <c r="L30" s="488"/>
      <c r="M30" s="488"/>
      <c r="N30" s="488"/>
      <c r="O30" s="488"/>
      <c r="P30" s="488"/>
      <c r="Q30" s="488"/>
      <c r="R30" s="239"/>
      <c r="S30" s="239"/>
      <c r="T30" s="45"/>
      <c r="U30" s="488" t="s">
        <v>22</v>
      </c>
      <c r="V30" s="488"/>
      <c r="W30" s="488"/>
      <c r="X30" s="488"/>
      <c r="Y30" s="488"/>
      <c r="Z30" s="488"/>
      <c r="AA30" s="488"/>
      <c r="AB30" s="488"/>
      <c r="AC30" s="488"/>
      <c r="AD30" s="488"/>
      <c r="AE30" s="488"/>
      <c r="AF30" s="488"/>
      <c r="AG30" s="488"/>
      <c r="AH30" s="488"/>
      <c r="AI30" s="488"/>
      <c r="AJ30" s="488"/>
      <c r="AK30" s="488"/>
      <c r="AL30" s="220"/>
      <c r="AM30" s="220"/>
      <c r="AN30" s="45"/>
      <c r="AO30" s="503" t="s">
        <v>22</v>
      </c>
      <c r="AP30" s="503"/>
      <c r="AQ30" s="503"/>
      <c r="AR30" s="503"/>
      <c r="AS30" s="503"/>
      <c r="AT30" s="503"/>
      <c r="AU30" s="503"/>
      <c r="AV30" s="503"/>
      <c r="AW30" s="503"/>
      <c r="AX30" s="503"/>
      <c r="AY30" s="503"/>
      <c r="AZ30" s="503"/>
      <c r="BA30" s="503"/>
      <c r="BB30" s="503"/>
      <c r="BD30" s="45"/>
      <c r="BE30" s="488" t="s">
        <v>22</v>
      </c>
      <c r="BF30" s="488"/>
      <c r="BG30" s="488"/>
      <c r="BH30" s="488"/>
      <c r="BI30" s="488"/>
      <c r="BJ30" s="488"/>
      <c r="BK30" s="488"/>
      <c r="BL30" s="488"/>
      <c r="BM30" s="488"/>
      <c r="BN30" s="488"/>
      <c r="BO30" s="488"/>
      <c r="BR30" s="8"/>
    </row>
    <row r="31" spans="1:70" ht="33" customHeight="1">
      <c r="A31" s="481" t="s">
        <v>137</v>
      </c>
      <c r="B31" s="491" t="s">
        <v>0</v>
      </c>
      <c r="C31" s="491"/>
      <c r="D31" s="491" t="s">
        <v>1</v>
      </c>
      <c r="E31" s="491"/>
      <c r="F31" s="491" t="s">
        <v>2</v>
      </c>
      <c r="G31" s="491"/>
      <c r="H31" s="491" t="s">
        <v>3</v>
      </c>
      <c r="I31" s="491"/>
      <c r="J31" s="491" t="s">
        <v>4</v>
      </c>
      <c r="K31" s="491"/>
      <c r="L31" s="489" t="s">
        <v>11</v>
      </c>
      <c r="M31" s="489"/>
      <c r="N31" s="468" t="s">
        <v>482</v>
      </c>
      <c r="O31" s="468"/>
      <c r="P31" s="468" t="s">
        <v>483</v>
      </c>
      <c r="Q31" s="468"/>
      <c r="R31" s="491" t="s">
        <v>185</v>
      </c>
      <c r="S31" s="492"/>
      <c r="T31" s="45"/>
      <c r="U31" s="481" t="s">
        <v>137</v>
      </c>
      <c r="V31" s="491" t="s">
        <v>0</v>
      </c>
      <c r="W31" s="491"/>
      <c r="X31" s="491" t="s">
        <v>1</v>
      </c>
      <c r="Y31" s="491"/>
      <c r="Z31" s="491" t="s">
        <v>2</v>
      </c>
      <c r="AA31" s="491"/>
      <c r="AB31" s="491" t="s">
        <v>3</v>
      </c>
      <c r="AC31" s="491"/>
      <c r="AD31" s="491" t="s">
        <v>4</v>
      </c>
      <c r="AE31" s="491"/>
      <c r="AF31" s="497" t="s">
        <v>11</v>
      </c>
      <c r="AG31" s="500"/>
      <c r="AH31" s="468" t="s">
        <v>478</v>
      </c>
      <c r="AI31" s="468"/>
      <c r="AJ31" s="468" t="s">
        <v>480</v>
      </c>
      <c r="AK31" s="468"/>
      <c r="AL31" s="491" t="s">
        <v>7</v>
      </c>
      <c r="AM31" s="492"/>
      <c r="AN31" s="45"/>
      <c r="AO31" s="481" t="s">
        <v>137</v>
      </c>
      <c r="AP31" s="491" t="s">
        <v>203</v>
      </c>
      <c r="AQ31" s="491"/>
      <c r="AR31" s="491"/>
      <c r="AS31" s="491"/>
      <c r="AT31" s="491"/>
      <c r="AU31" s="491"/>
      <c r="AV31" s="491"/>
      <c r="AW31" s="491"/>
      <c r="AX31" s="491"/>
      <c r="AY31" s="497" t="s">
        <v>204</v>
      </c>
      <c r="AZ31" s="498"/>
      <c r="BA31" s="499"/>
      <c r="BB31" s="501" t="s">
        <v>369</v>
      </c>
      <c r="BD31" s="45"/>
      <c r="BE31" s="481" t="s">
        <v>137</v>
      </c>
      <c r="BF31" s="483" t="s">
        <v>484</v>
      </c>
      <c r="BG31" s="484"/>
      <c r="BH31" s="484"/>
      <c r="BI31" s="484"/>
      <c r="BJ31" s="484"/>
      <c r="BK31" s="485"/>
      <c r="BL31" s="486" t="s">
        <v>485</v>
      </c>
      <c r="BM31" s="486"/>
      <c r="BN31" s="489" t="s">
        <v>486</v>
      </c>
      <c r="BO31" s="490"/>
    </row>
    <row r="32" spans="1:70" ht="51.75" customHeight="1">
      <c r="A32" s="482"/>
      <c r="B32" s="136" t="s">
        <v>410</v>
      </c>
      <c r="C32" s="136" t="s">
        <v>8</v>
      </c>
      <c r="D32" s="136" t="s">
        <v>410</v>
      </c>
      <c r="E32" s="136" t="s">
        <v>8</v>
      </c>
      <c r="F32" s="136" t="s">
        <v>410</v>
      </c>
      <c r="G32" s="136" t="s">
        <v>8</v>
      </c>
      <c r="H32" s="136" t="s">
        <v>410</v>
      </c>
      <c r="I32" s="136" t="s">
        <v>8</v>
      </c>
      <c r="J32" s="136" t="s">
        <v>410</v>
      </c>
      <c r="K32" s="136" t="s">
        <v>8</v>
      </c>
      <c r="L32" s="136" t="s">
        <v>410</v>
      </c>
      <c r="M32" s="136" t="s">
        <v>8</v>
      </c>
      <c r="N32" s="136" t="s">
        <v>410</v>
      </c>
      <c r="O32" s="136" t="s">
        <v>8</v>
      </c>
      <c r="P32" s="136" t="s">
        <v>410</v>
      </c>
      <c r="Q32" s="136" t="s">
        <v>8</v>
      </c>
      <c r="R32" s="136" t="s">
        <v>410</v>
      </c>
      <c r="S32" s="133" t="s">
        <v>8</v>
      </c>
      <c r="T32" s="45"/>
      <c r="U32" s="482"/>
      <c r="V32" s="136" t="s">
        <v>10</v>
      </c>
      <c r="W32" s="136" t="s">
        <v>8</v>
      </c>
      <c r="X32" s="136" t="s">
        <v>10</v>
      </c>
      <c r="Y32" s="136" t="s">
        <v>8</v>
      </c>
      <c r="Z32" s="136" t="s">
        <v>10</v>
      </c>
      <c r="AA32" s="136" t="s">
        <v>8</v>
      </c>
      <c r="AB32" s="136" t="s">
        <v>10</v>
      </c>
      <c r="AC32" s="136" t="s">
        <v>8</v>
      </c>
      <c r="AD32" s="136" t="s">
        <v>10</v>
      </c>
      <c r="AE32" s="136" t="s">
        <v>8</v>
      </c>
      <c r="AF32" s="136" t="s">
        <v>10</v>
      </c>
      <c r="AG32" s="136" t="s">
        <v>8</v>
      </c>
      <c r="AH32" s="136" t="s">
        <v>10</v>
      </c>
      <c r="AI32" s="136" t="s">
        <v>8</v>
      </c>
      <c r="AJ32" s="136" t="s">
        <v>10</v>
      </c>
      <c r="AK32" s="136" t="s">
        <v>8</v>
      </c>
      <c r="AL32" s="136" t="s">
        <v>10</v>
      </c>
      <c r="AM32" s="133" t="s">
        <v>8</v>
      </c>
      <c r="AN32" s="45"/>
      <c r="AO32" s="482"/>
      <c r="AP32" s="136" t="s">
        <v>0</v>
      </c>
      <c r="AQ32" s="136" t="s">
        <v>1</v>
      </c>
      <c r="AR32" s="136" t="s">
        <v>2</v>
      </c>
      <c r="AS32" s="136" t="s">
        <v>3</v>
      </c>
      <c r="AT32" s="136" t="s">
        <v>4</v>
      </c>
      <c r="AU32" s="136" t="s">
        <v>7</v>
      </c>
      <c r="AV32" s="136" t="s">
        <v>5</v>
      </c>
      <c r="AW32" s="136" t="s">
        <v>6</v>
      </c>
      <c r="AX32" s="136" t="s">
        <v>7</v>
      </c>
      <c r="AY32" s="136" t="s">
        <v>451</v>
      </c>
      <c r="AZ32" s="136" t="s">
        <v>454</v>
      </c>
      <c r="BA32" s="133" t="s">
        <v>452</v>
      </c>
      <c r="BB32" s="502"/>
      <c r="BD32" s="45"/>
      <c r="BE32" s="482"/>
      <c r="BF32" s="136" t="s">
        <v>14</v>
      </c>
      <c r="BG32" s="136" t="s">
        <v>367</v>
      </c>
      <c r="BH32" s="136" t="s">
        <v>368</v>
      </c>
      <c r="BI32" s="136" t="s">
        <v>17</v>
      </c>
      <c r="BJ32" s="238" t="s">
        <v>18</v>
      </c>
      <c r="BK32" s="136" t="s">
        <v>403</v>
      </c>
      <c r="BL32" s="136" t="s">
        <v>16</v>
      </c>
      <c r="BM32" s="136" t="s">
        <v>371</v>
      </c>
      <c r="BN32" s="136" t="s">
        <v>20</v>
      </c>
      <c r="BO32" s="133" t="s">
        <v>403</v>
      </c>
    </row>
    <row r="33" spans="1:67" ht="18" customHeight="1">
      <c r="A33" s="131" t="s">
        <v>156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136"/>
      <c r="O33" s="136"/>
      <c r="P33" s="136"/>
      <c r="Q33" s="136"/>
      <c r="R33" s="136"/>
      <c r="S33" s="133"/>
      <c r="T33" s="45"/>
      <c r="U33" s="131" t="s">
        <v>156</v>
      </c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191"/>
      <c r="AG33" s="191"/>
      <c r="AH33" s="136"/>
      <c r="AI33" s="136"/>
      <c r="AJ33" s="136"/>
      <c r="AK33" s="136"/>
      <c r="AL33" s="136"/>
      <c r="AM33" s="133"/>
      <c r="AN33" s="45"/>
      <c r="AO33" s="131" t="s">
        <v>156</v>
      </c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3"/>
      <c r="BB33" s="136"/>
      <c r="BD33" s="45"/>
      <c r="BE33" s="131" t="s">
        <v>156</v>
      </c>
      <c r="BF33" s="3"/>
      <c r="BG33" s="136"/>
      <c r="BH33" s="136"/>
      <c r="BI33" s="136"/>
      <c r="BJ33" s="136"/>
      <c r="BK33" s="136"/>
      <c r="BL33" s="136"/>
      <c r="BM33" s="136"/>
      <c r="BN33" s="136"/>
      <c r="BO33" s="133"/>
    </row>
    <row r="34" spans="1:67" ht="18" customHeight="1">
      <c r="A34" s="142" t="s">
        <v>61</v>
      </c>
      <c r="B34" s="55">
        <v>13833</v>
      </c>
      <c r="C34" s="55">
        <v>6576</v>
      </c>
      <c r="D34" s="55">
        <v>10351</v>
      </c>
      <c r="E34" s="55">
        <v>4909</v>
      </c>
      <c r="F34" s="55">
        <v>9801</v>
      </c>
      <c r="G34" s="55">
        <v>4798</v>
      </c>
      <c r="H34" s="55">
        <v>7630</v>
      </c>
      <c r="I34" s="55">
        <v>3889</v>
      </c>
      <c r="J34" s="55">
        <v>6081</v>
      </c>
      <c r="K34" s="55">
        <v>3151</v>
      </c>
      <c r="L34" s="40">
        <f t="shared" ref="L34" si="155">B34+D34+F34+H34+J34</f>
        <v>47696</v>
      </c>
      <c r="M34" s="40">
        <f t="shared" ref="M34" si="156">C34+E34+G34+I34+K34</f>
        <v>23323</v>
      </c>
      <c r="N34" s="55">
        <v>0</v>
      </c>
      <c r="O34" s="55">
        <v>0</v>
      </c>
      <c r="P34" s="55">
        <v>0</v>
      </c>
      <c r="Q34" s="55">
        <v>0</v>
      </c>
      <c r="R34" s="136">
        <f t="shared" ref="R34:R117" si="157">N34+P34</f>
        <v>0</v>
      </c>
      <c r="S34" s="133">
        <f t="shared" ref="S34:S117" si="158">O34+Q34</f>
        <v>0</v>
      </c>
      <c r="T34" s="45"/>
      <c r="U34" s="142" t="s">
        <v>61</v>
      </c>
      <c r="V34" s="55">
        <v>3909</v>
      </c>
      <c r="W34" s="55">
        <v>1748</v>
      </c>
      <c r="X34" s="55">
        <v>2907</v>
      </c>
      <c r="Y34" s="55">
        <v>1257</v>
      </c>
      <c r="Z34" s="55">
        <v>2786</v>
      </c>
      <c r="AA34" s="55">
        <v>1225</v>
      </c>
      <c r="AB34" s="55">
        <v>1791</v>
      </c>
      <c r="AC34" s="55">
        <v>855</v>
      </c>
      <c r="AD34" s="55">
        <v>1162</v>
      </c>
      <c r="AE34" s="55">
        <v>586</v>
      </c>
      <c r="AF34" s="191">
        <f t="shared" ref="AF34:AG117" si="159">V34+X34+Z34+AB34+AD34</f>
        <v>12555</v>
      </c>
      <c r="AG34" s="191">
        <f t="shared" si="159"/>
        <v>5671</v>
      </c>
      <c r="AH34" s="55">
        <v>0</v>
      </c>
      <c r="AI34" s="55">
        <v>0</v>
      </c>
      <c r="AJ34" s="55">
        <v>0</v>
      </c>
      <c r="AK34" s="55">
        <v>0</v>
      </c>
      <c r="AL34" s="136">
        <f t="shared" ref="AL34:AM117" si="160">AH34+AJ34</f>
        <v>0</v>
      </c>
      <c r="AM34" s="133">
        <f t="shared" si="160"/>
        <v>0</v>
      </c>
      <c r="AN34" s="45"/>
      <c r="AO34" s="142" t="s">
        <v>61</v>
      </c>
      <c r="AP34" s="54">
        <v>345</v>
      </c>
      <c r="AQ34" s="54">
        <v>324</v>
      </c>
      <c r="AR34" s="54">
        <v>327</v>
      </c>
      <c r="AS34" s="54">
        <v>290</v>
      </c>
      <c r="AT34" s="54">
        <v>264</v>
      </c>
      <c r="AU34" s="136">
        <f t="shared" ref="AU34:AU117" si="161">SUM(AP34:AT34)</f>
        <v>1550</v>
      </c>
      <c r="AV34" s="54"/>
      <c r="AW34" s="54"/>
      <c r="AX34" s="136">
        <f t="shared" ref="AX34:AX117" si="162">AV34+AW34</f>
        <v>0</v>
      </c>
      <c r="AY34" s="55">
        <v>1013</v>
      </c>
      <c r="AZ34" s="55">
        <v>0</v>
      </c>
      <c r="BA34" s="143">
        <v>43</v>
      </c>
      <c r="BB34" s="42">
        <v>274</v>
      </c>
      <c r="BD34" s="45"/>
      <c r="BE34" s="142" t="s">
        <v>61</v>
      </c>
      <c r="BF34" s="69">
        <v>496</v>
      </c>
      <c r="BG34" s="102">
        <v>426</v>
      </c>
      <c r="BH34" s="102">
        <v>407</v>
      </c>
      <c r="BI34" s="69"/>
      <c r="BJ34" s="42">
        <f t="shared" ref="BJ34:BJ64" si="163">BF34+BG34+BH34+BI34</f>
        <v>1329</v>
      </c>
      <c r="BK34" s="42">
        <v>862</v>
      </c>
      <c r="BL34" s="55"/>
      <c r="BM34" s="55"/>
      <c r="BN34" s="102">
        <v>40</v>
      </c>
      <c r="BO34" s="240">
        <v>26</v>
      </c>
    </row>
    <row r="35" spans="1:67" ht="18" customHeight="1">
      <c r="A35" s="142" t="s">
        <v>62</v>
      </c>
      <c r="B35" s="55">
        <v>13037</v>
      </c>
      <c r="C35" s="55">
        <v>6449</v>
      </c>
      <c r="D35" s="55">
        <v>9301</v>
      </c>
      <c r="E35" s="55">
        <v>4444</v>
      </c>
      <c r="F35" s="55">
        <v>9063</v>
      </c>
      <c r="G35" s="55">
        <v>4383</v>
      </c>
      <c r="H35" s="55">
        <v>7762</v>
      </c>
      <c r="I35" s="55">
        <v>3859</v>
      </c>
      <c r="J35" s="55">
        <v>5515</v>
      </c>
      <c r="K35" s="55">
        <v>2904</v>
      </c>
      <c r="L35" s="40">
        <f t="shared" ref="L35:M118" si="164">B35+D35+F35+H35+J35</f>
        <v>44678</v>
      </c>
      <c r="M35" s="40">
        <f t="shared" ref="M35:M118" si="165">C35+E35+G35+I35+K35</f>
        <v>22039</v>
      </c>
      <c r="N35" s="55">
        <v>4365</v>
      </c>
      <c r="O35" s="55">
        <v>2300</v>
      </c>
      <c r="P35" s="55">
        <v>4503</v>
      </c>
      <c r="Q35" s="55">
        <v>2293</v>
      </c>
      <c r="R35" s="136">
        <f t="shared" si="157"/>
        <v>8868</v>
      </c>
      <c r="S35" s="133">
        <f t="shared" si="158"/>
        <v>4593</v>
      </c>
      <c r="T35" s="45"/>
      <c r="U35" s="142" t="s">
        <v>62</v>
      </c>
      <c r="V35" s="55">
        <v>2829</v>
      </c>
      <c r="W35" s="55">
        <v>1315</v>
      </c>
      <c r="X35" s="55">
        <v>2044</v>
      </c>
      <c r="Y35" s="55">
        <v>873</v>
      </c>
      <c r="Z35" s="55">
        <v>1998</v>
      </c>
      <c r="AA35" s="55">
        <v>880</v>
      </c>
      <c r="AB35" s="55">
        <v>1517</v>
      </c>
      <c r="AC35" s="55">
        <v>698</v>
      </c>
      <c r="AD35" s="55">
        <v>563</v>
      </c>
      <c r="AE35" s="55">
        <v>293</v>
      </c>
      <c r="AF35" s="191">
        <f t="shared" si="159"/>
        <v>8951</v>
      </c>
      <c r="AG35" s="191">
        <f t="shared" si="159"/>
        <v>4059</v>
      </c>
      <c r="AH35" s="55">
        <v>429</v>
      </c>
      <c r="AI35" s="55">
        <v>205</v>
      </c>
      <c r="AJ35" s="55">
        <v>304</v>
      </c>
      <c r="AK35" s="55">
        <v>142</v>
      </c>
      <c r="AL35" s="136">
        <f t="shared" si="160"/>
        <v>733</v>
      </c>
      <c r="AM35" s="133">
        <f t="shared" si="160"/>
        <v>347</v>
      </c>
      <c r="AN35" s="45"/>
      <c r="AO35" s="142" t="s">
        <v>62</v>
      </c>
      <c r="AP35" s="54">
        <v>307</v>
      </c>
      <c r="AQ35" s="54">
        <v>294</v>
      </c>
      <c r="AR35" s="54">
        <v>291</v>
      </c>
      <c r="AS35" s="54">
        <v>269</v>
      </c>
      <c r="AT35" s="54">
        <v>237</v>
      </c>
      <c r="AU35" s="136">
        <f t="shared" si="161"/>
        <v>1398</v>
      </c>
      <c r="AV35" s="54">
        <v>99</v>
      </c>
      <c r="AW35" s="54">
        <v>98</v>
      </c>
      <c r="AX35" s="136">
        <f t="shared" si="162"/>
        <v>197</v>
      </c>
      <c r="AY35" s="55">
        <v>873</v>
      </c>
      <c r="AZ35" s="55">
        <v>167</v>
      </c>
      <c r="BA35" s="143">
        <v>49</v>
      </c>
      <c r="BB35" s="42">
        <v>262</v>
      </c>
      <c r="BD35" s="45"/>
      <c r="BE35" s="142" t="s">
        <v>62</v>
      </c>
      <c r="BF35" s="69">
        <v>370</v>
      </c>
      <c r="BG35" s="102">
        <v>510</v>
      </c>
      <c r="BH35" s="102">
        <v>260</v>
      </c>
      <c r="BI35" s="102">
        <v>1</v>
      </c>
      <c r="BJ35" s="42">
        <f t="shared" si="163"/>
        <v>1141</v>
      </c>
      <c r="BK35" s="42">
        <v>770</v>
      </c>
      <c r="BL35" s="102">
        <v>185</v>
      </c>
      <c r="BM35" s="102">
        <v>1</v>
      </c>
      <c r="BN35" s="102">
        <v>50</v>
      </c>
      <c r="BO35" s="240">
        <v>38</v>
      </c>
    </row>
    <row r="36" spans="1:67" ht="18" customHeight="1">
      <c r="A36" s="142" t="s">
        <v>23</v>
      </c>
      <c r="B36" s="55">
        <v>5737</v>
      </c>
      <c r="C36" s="55">
        <v>2792</v>
      </c>
      <c r="D36" s="55">
        <v>3754</v>
      </c>
      <c r="E36" s="55">
        <v>1790</v>
      </c>
      <c r="F36" s="55">
        <v>3443</v>
      </c>
      <c r="G36" s="55">
        <v>1635</v>
      </c>
      <c r="H36" s="55">
        <v>2803</v>
      </c>
      <c r="I36" s="55">
        <v>1406</v>
      </c>
      <c r="J36" s="55">
        <v>2028</v>
      </c>
      <c r="K36" s="55">
        <v>1024</v>
      </c>
      <c r="L36" s="40">
        <f t="shared" si="164"/>
        <v>17765</v>
      </c>
      <c r="M36" s="40">
        <f t="shared" si="165"/>
        <v>8647</v>
      </c>
      <c r="N36" s="55">
        <v>0</v>
      </c>
      <c r="O36" s="55">
        <v>0</v>
      </c>
      <c r="P36" s="55">
        <v>0</v>
      </c>
      <c r="Q36" s="55">
        <v>0</v>
      </c>
      <c r="R36" s="136">
        <f t="shared" si="157"/>
        <v>0</v>
      </c>
      <c r="S36" s="133">
        <f t="shared" si="158"/>
        <v>0</v>
      </c>
      <c r="T36" s="45"/>
      <c r="U36" s="142" t="s">
        <v>23</v>
      </c>
      <c r="V36" s="55">
        <v>1909</v>
      </c>
      <c r="W36" s="55">
        <v>910</v>
      </c>
      <c r="X36" s="55">
        <v>1090</v>
      </c>
      <c r="Y36" s="55">
        <v>484</v>
      </c>
      <c r="Z36" s="55">
        <v>1139</v>
      </c>
      <c r="AA36" s="55">
        <v>512</v>
      </c>
      <c r="AB36" s="55">
        <v>764</v>
      </c>
      <c r="AC36" s="55">
        <v>373</v>
      </c>
      <c r="AD36" s="55">
        <v>503</v>
      </c>
      <c r="AE36" s="55">
        <v>248</v>
      </c>
      <c r="AF36" s="191">
        <f t="shared" si="159"/>
        <v>5405</v>
      </c>
      <c r="AG36" s="191">
        <f t="shared" si="159"/>
        <v>2527</v>
      </c>
      <c r="AH36" s="55">
        <v>0</v>
      </c>
      <c r="AI36" s="55">
        <v>0</v>
      </c>
      <c r="AJ36" s="55">
        <v>0</v>
      </c>
      <c r="AK36" s="55">
        <v>0</v>
      </c>
      <c r="AL36" s="136">
        <f t="shared" si="160"/>
        <v>0</v>
      </c>
      <c r="AM36" s="133">
        <f t="shared" si="160"/>
        <v>0</v>
      </c>
      <c r="AN36" s="45"/>
      <c r="AO36" s="142" t="s">
        <v>23</v>
      </c>
      <c r="AP36" s="54">
        <v>141</v>
      </c>
      <c r="AQ36" s="54">
        <v>141</v>
      </c>
      <c r="AR36" s="54">
        <v>133</v>
      </c>
      <c r="AS36" s="54">
        <v>123</v>
      </c>
      <c r="AT36" s="54">
        <v>107</v>
      </c>
      <c r="AU36" s="136">
        <f t="shared" si="161"/>
        <v>645</v>
      </c>
      <c r="AV36" s="54"/>
      <c r="AW36" s="54"/>
      <c r="AX36" s="136">
        <f t="shared" si="162"/>
        <v>0</v>
      </c>
      <c r="AY36" s="55">
        <v>354</v>
      </c>
      <c r="AZ36" s="55">
        <v>0</v>
      </c>
      <c r="BA36" s="143">
        <v>32</v>
      </c>
      <c r="BB36" s="42">
        <v>127</v>
      </c>
      <c r="BD36" s="45"/>
      <c r="BE36" s="142" t="s">
        <v>23</v>
      </c>
      <c r="BF36" s="69">
        <v>153</v>
      </c>
      <c r="BG36" s="102">
        <v>207</v>
      </c>
      <c r="BH36" s="102">
        <v>114</v>
      </c>
      <c r="BI36" s="102">
        <v>1</v>
      </c>
      <c r="BJ36" s="42">
        <f t="shared" si="163"/>
        <v>475</v>
      </c>
      <c r="BK36" s="42">
        <v>243</v>
      </c>
      <c r="BL36" s="102"/>
      <c r="BM36" s="102"/>
      <c r="BN36" s="102">
        <v>8</v>
      </c>
      <c r="BO36" s="240">
        <v>3</v>
      </c>
    </row>
    <row r="37" spans="1:67" ht="18" customHeight="1">
      <c r="A37" s="142" t="s">
        <v>63</v>
      </c>
      <c r="B37" s="55">
        <v>8088</v>
      </c>
      <c r="C37" s="55">
        <v>3911</v>
      </c>
      <c r="D37" s="55">
        <v>4987</v>
      </c>
      <c r="E37" s="55">
        <v>2433</v>
      </c>
      <c r="F37" s="55">
        <v>4054</v>
      </c>
      <c r="G37" s="55">
        <v>1996</v>
      </c>
      <c r="H37" s="55">
        <v>2516</v>
      </c>
      <c r="I37" s="55">
        <v>1217</v>
      </c>
      <c r="J37" s="55">
        <v>1903</v>
      </c>
      <c r="K37" s="55">
        <v>947</v>
      </c>
      <c r="L37" s="40">
        <f t="shared" si="164"/>
        <v>21548</v>
      </c>
      <c r="M37" s="40">
        <f t="shared" si="165"/>
        <v>10504</v>
      </c>
      <c r="N37" s="55">
        <v>0</v>
      </c>
      <c r="O37" s="55">
        <v>0</v>
      </c>
      <c r="P37" s="55">
        <v>0</v>
      </c>
      <c r="Q37" s="55">
        <v>0</v>
      </c>
      <c r="R37" s="136">
        <f t="shared" si="157"/>
        <v>0</v>
      </c>
      <c r="S37" s="133">
        <f t="shared" si="158"/>
        <v>0</v>
      </c>
      <c r="T37" s="45"/>
      <c r="U37" s="142" t="s">
        <v>63</v>
      </c>
      <c r="V37" s="55">
        <v>2911</v>
      </c>
      <c r="W37" s="55">
        <v>1338</v>
      </c>
      <c r="X37" s="55">
        <v>1855</v>
      </c>
      <c r="Y37" s="55">
        <v>830</v>
      </c>
      <c r="Z37" s="55">
        <v>1556</v>
      </c>
      <c r="AA37" s="55">
        <v>699</v>
      </c>
      <c r="AB37" s="55">
        <v>641</v>
      </c>
      <c r="AC37" s="55">
        <v>302</v>
      </c>
      <c r="AD37" s="55">
        <v>532</v>
      </c>
      <c r="AE37" s="55">
        <v>239</v>
      </c>
      <c r="AF37" s="191">
        <f t="shared" si="159"/>
        <v>7495</v>
      </c>
      <c r="AG37" s="191">
        <f t="shared" si="159"/>
        <v>3408</v>
      </c>
      <c r="AH37" s="55">
        <v>0</v>
      </c>
      <c r="AI37" s="55">
        <v>0</v>
      </c>
      <c r="AJ37" s="55">
        <v>0</v>
      </c>
      <c r="AK37" s="55">
        <v>0</v>
      </c>
      <c r="AL37" s="136">
        <f t="shared" si="160"/>
        <v>0</v>
      </c>
      <c r="AM37" s="133">
        <f t="shared" si="160"/>
        <v>0</v>
      </c>
      <c r="AN37" s="45"/>
      <c r="AO37" s="142" t="s">
        <v>63</v>
      </c>
      <c r="AP37" s="54">
        <v>174</v>
      </c>
      <c r="AQ37" s="54">
        <v>173</v>
      </c>
      <c r="AR37" s="54">
        <v>168</v>
      </c>
      <c r="AS37" s="54">
        <v>150</v>
      </c>
      <c r="AT37" s="54">
        <v>140</v>
      </c>
      <c r="AU37" s="136">
        <f t="shared" si="161"/>
        <v>805</v>
      </c>
      <c r="AV37" s="54"/>
      <c r="AW37" s="54"/>
      <c r="AX37" s="136">
        <f t="shared" si="162"/>
        <v>0</v>
      </c>
      <c r="AY37" s="55">
        <v>491</v>
      </c>
      <c r="AZ37" s="55">
        <v>0</v>
      </c>
      <c r="BA37" s="143">
        <v>16</v>
      </c>
      <c r="BB37" s="42">
        <v>170</v>
      </c>
      <c r="BD37" s="45"/>
      <c r="BE37" s="142" t="s">
        <v>63</v>
      </c>
      <c r="BF37" s="69">
        <v>150</v>
      </c>
      <c r="BG37" s="103">
        <v>219</v>
      </c>
      <c r="BH37" s="102">
        <v>113</v>
      </c>
      <c r="BI37" s="6"/>
      <c r="BJ37" s="42">
        <f t="shared" si="163"/>
        <v>482</v>
      </c>
      <c r="BK37" s="42">
        <v>262</v>
      </c>
      <c r="BL37" s="6"/>
      <c r="BM37" s="6"/>
      <c r="BN37" s="102">
        <v>6</v>
      </c>
      <c r="BO37" s="240">
        <v>3</v>
      </c>
    </row>
    <row r="38" spans="1:67" ht="18" customHeight="1">
      <c r="A38" s="142" t="s">
        <v>24</v>
      </c>
      <c r="B38" s="55">
        <v>13586</v>
      </c>
      <c r="C38" s="55">
        <v>6375</v>
      </c>
      <c r="D38" s="55">
        <v>10916</v>
      </c>
      <c r="E38" s="55">
        <v>5198</v>
      </c>
      <c r="F38" s="55">
        <v>9846</v>
      </c>
      <c r="G38" s="55">
        <v>4859</v>
      </c>
      <c r="H38" s="55">
        <v>7828</v>
      </c>
      <c r="I38" s="55">
        <v>3935</v>
      </c>
      <c r="J38" s="55">
        <v>5667</v>
      </c>
      <c r="K38" s="55">
        <v>3022</v>
      </c>
      <c r="L38" s="40">
        <f t="shared" si="164"/>
        <v>47843</v>
      </c>
      <c r="M38" s="40">
        <f t="shared" si="165"/>
        <v>23389</v>
      </c>
      <c r="N38" s="55">
        <v>4200</v>
      </c>
      <c r="O38" s="55">
        <v>2249</v>
      </c>
      <c r="P38" s="55">
        <v>3605</v>
      </c>
      <c r="Q38" s="55">
        <v>1876</v>
      </c>
      <c r="R38" s="136">
        <f t="shared" si="157"/>
        <v>7805</v>
      </c>
      <c r="S38" s="133">
        <f t="shared" si="158"/>
        <v>4125</v>
      </c>
      <c r="T38" s="45"/>
      <c r="U38" s="142" t="s">
        <v>24</v>
      </c>
      <c r="V38" s="55">
        <v>3149</v>
      </c>
      <c r="W38" s="55">
        <v>1388</v>
      </c>
      <c r="X38" s="55">
        <v>3032</v>
      </c>
      <c r="Y38" s="55">
        <v>1302</v>
      </c>
      <c r="Z38" s="55">
        <v>2735</v>
      </c>
      <c r="AA38" s="55">
        <v>1253</v>
      </c>
      <c r="AB38" s="55">
        <v>1579</v>
      </c>
      <c r="AC38" s="55">
        <v>750</v>
      </c>
      <c r="AD38" s="55">
        <v>793</v>
      </c>
      <c r="AE38" s="55">
        <v>414</v>
      </c>
      <c r="AF38" s="191">
        <f t="shared" si="159"/>
        <v>11288</v>
      </c>
      <c r="AG38" s="191">
        <f t="shared" si="159"/>
        <v>5107</v>
      </c>
      <c r="AH38" s="55">
        <v>640</v>
      </c>
      <c r="AI38" s="55">
        <v>322</v>
      </c>
      <c r="AJ38" s="55">
        <v>340</v>
      </c>
      <c r="AK38" s="55">
        <v>179</v>
      </c>
      <c r="AL38" s="136">
        <f t="shared" si="160"/>
        <v>980</v>
      </c>
      <c r="AM38" s="133">
        <f t="shared" si="160"/>
        <v>501</v>
      </c>
      <c r="AN38" s="45"/>
      <c r="AO38" s="142" t="s">
        <v>24</v>
      </c>
      <c r="AP38" s="54">
        <v>347</v>
      </c>
      <c r="AQ38" s="54">
        <v>336</v>
      </c>
      <c r="AR38" s="54">
        <v>333</v>
      </c>
      <c r="AS38" s="54">
        <v>304</v>
      </c>
      <c r="AT38" s="54">
        <v>284</v>
      </c>
      <c r="AU38" s="136">
        <f t="shared" si="161"/>
        <v>1604</v>
      </c>
      <c r="AV38" s="54">
        <v>89</v>
      </c>
      <c r="AW38" s="54">
        <v>78</v>
      </c>
      <c r="AX38" s="136">
        <f t="shared" si="162"/>
        <v>167</v>
      </c>
      <c r="AY38" s="55">
        <v>1067</v>
      </c>
      <c r="AZ38" s="55">
        <v>93</v>
      </c>
      <c r="BA38" s="143">
        <v>68</v>
      </c>
      <c r="BB38" s="42">
        <v>308</v>
      </c>
      <c r="BD38" s="45"/>
      <c r="BE38" s="142" t="s">
        <v>24</v>
      </c>
      <c r="BF38" s="69">
        <v>378</v>
      </c>
      <c r="BG38" s="102">
        <v>519</v>
      </c>
      <c r="BH38" s="102">
        <v>553</v>
      </c>
      <c r="BI38" s="102">
        <v>1</v>
      </c>
      <c r="BJ38" s="42">
        <f t="shared" si="163"/>
        <v>1451</v>
      </c>
      <c r="BK38" s="42">
        <v>959</v>
      </c>
      <c r="BL38" s="102">
        <v>139</v>
      </c>
      <c r="BM38" s="102">
        <v>1</v>
      </c>
      <c r="BN38" s="102">
        <v>107</v>
      </c>
      <c r="BO38" s="240">
        <v>70</v>
      </c>
    </row>
    <row r="39" spans="1:67" ht="18" customHeight="1">
      <c r="A39" s="131" t="s">
        <v>157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40"/>
      <c r="M39" s="40"/>
      <c r="N39" s="55"/>
      <c r="O39" s="55"/>
      <c r="P39" s="55"/>
      <c r="Q39" s="55"/>
      <c r="R39" s="136"/>
      <c r="S39" s="133"/>
      <c r="T39" s="45"/>
      <c r="U39" s="131" t="s">
        <v>157</v>
      </c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191"/>
      <c r="AG39" s="191"/>
      <c r="AH39" s="55"/>
      <c r="AI39" s="55"/>
      <c r="AJ39" s="55"/>
      <c r="AK39" s="55"/>
      <c r="AL39" s="136"/>
      <c r="AM39" s="133"/>
      <c r="AN39" s="45"/>
      <c r="AO39" s="131" t="s">
        <v>157</v>
      </c>
      <c r="AP39" s="54"/>
      <c r="AQ39" s="54"/>
      <c r="AR39" s="54"/>
      <c r="AS39" s="54"/>
      <c r="AT39" s="54"/>
      <c r="AU39" s="136"/>
      <c r="AV39" s="54"/>
      <c r="AW39" s="54"/>
      <c r="AX39" s="136"/>
      <c r="AY39" s="55"/>
      <c r="AZ39" s="55"/>
      <c r="BA39" s="143"/>
      <c r="BB39" s="42"/>
      <c r="BD39" s="45"/>
      <c r="BE39" s="131" t="s">
        <v>157</v>
      </c>
      <c r="BF39" s="69"/>
      <c r="BG39" s="241"/>
      <c r="BH39" s="241"/>
      <c r="BI39" s="69"/>
      <c r="BJ39" s="42"/>
      <c r="BK39" s="42"/>
      <c r="BL39" s="55"/>
      <c r="BM39" s="55"/>
      <c r="BN39" s="241"/>
      <c r="BO39" s="242"/>
    </row>
    <row r="40" spans="1:67" ht="18" customHeight="1">
      <c r="A40" s="144" t="s">
        <v>25</v>
      </c>
      <c r="B40" s="55">
        <v>13063</v>
      </c>
      <c r="C40" s="55">
        <v>6492</v>
      </c>
      <c r="D40" s="55">
        <v>7941</v>
      </c>
      <c r="E40" s="55">
        <v>3907</v>
      </c>
      <c r="F40" s="55">
        <v>5909</v>
      </c>
      <c r="G40" s="55">
        <v>2976</v>
      </c>
      <c r="H40" s="55">
        <v>3858</v>
      </c>
      <c r="I40" s="55">
        <v>2000</v>
      </c>
      <c r="J40" s="55">
        <v>2595</v>
      </c>
      <c r="K40" s="55">
        <v>1378</v>
      </c>
      <c r="L40" s="40">
        <f t="shared" si="164"/>
        <v>33366</v>
      </c>
      <c r="M40" s="40">
        <f t="shared" si="165"/>
        <v>16753</v>
      </c>
      <c r="N40" s="55">
        <v>0</v>
      </c>
      <c r="O40" s="55">
        <v>0</v>
      </c>
      <c r="P40" s="55">
        <v>0</v>
      </c>
      <c r="Q40" s="55">
        <v>0</v>
      </c>
      <c r="R40" s="136">
        <f t="shared" si="157"/>
        <v>0</v>
      </c>
      <c r="S40" s="133">
        <f t="shared" si="158"/>
        <v>0</v>
      </c>
      <c r="T40" s="45"/>
      <c r="U40" s="144" t="s">
        <v>25</v>
      </c>
      <c r="V40" s="55">
        <v>5067</v>
      </c>
      <c r="W40" s="55">
        <v>2441</v>
      </c>
      <c r="X40" s="55">
        <v>3085</v>
      </c>
      <c r="Y40" s="55">
        <v>1444</v>
      </c>
      <c r="Z40" s="55">
        <v>2334</v>
      </c>
      <c r="AA40" s="55">
        <v>1153</v>
      </c>
      <c r="AB40" s="55">
        <v>1298</v>
      </c>
      <c r="AC40" s="55">
        <v>681</v>
      </c>
      <c r="AD40" s="55">
        <v>893</v>
      </c>
      <c r="AE40" s="55">
        <v>479</v>
      </c>
      <c r="AF40" s="191">
        <f t="shared" si="159"/>
        <v>12677</v>
      </c>
      <c r="AG40" s="191">
        <f t="shared" si="159"/>
        <v>6198</v>
      </c>
      <c r="AH40" s="55">
        <v>0</v>
      </c>
      <c r="AI40" s="55">
        <v>0</v>
      </c>
      <c r="AJ40" s="55">
        <v>0</v>
      </c>
      <c r="AK40" s="55">
        <v>0</v>
      </c>
      <c r="AL40" s="136">
        <f t="shared" si="160"/>
        <v>0</v>
      </c>
      <c r="AM40" s="133">
        <f t="shared" si="160"/>
        <v>0</v>
      </c>
      <c r="AN40" s="45"/>
      <c r="AO40" s="144" t="s">
        <v>25</v>
      </c>
      <c r="AP40" s="54">
        <v>273</v>
      </c>
      <c r="AQ40" s="54">
        <v>251</v>
      </c>
      <c r="AR40" s="54">
        <v>237</v>
      </c>
      <c r="AS40" s="54">
        <v>193</v>
      </c>
      <c r="AT40" s="54">
        <v>160</v>
      </c>
      <c r="AU40" s="136">
        <f t="shared" si="161"/>
        <v>1114</v>
      </c>
      <c r="AV40" s="54"/>
      <c r="AW40" s="54"/>
      <c r="AX40" s="136">
        <f t="shared" si="162"/>
        <v>0</v>
      </c>
      <c r="AY40" s="5">
        <v>742</v>
      </c>
      <c r="AZ40" s="55">
        <v>0</v>
      </c>
      <c r="BA40" s="143">
        <v>24</v>
      </c>
      <c r="BB40" s="42">
        <v>223</v>
      </c>
      <c r="BD40" s="45"/>
      <c r="BE40" s="144" t="s">
        <v>25</v>
      </c>
      <c r="BF40" s="69">
        <v>207</v>
      </c>
      <c r="BG40" s="102">
        <v>351</v>
      </c>
      <c r="BH40" s="102">
        <v>219</v>
      </c>
      <c r="BI40" s="69"/>
      <c r="BJ40" s="42">
        <f>BF40+BG40+BH40+BI40</f>
        <v>777</v>
      </c>
      <c r="BK40" s="42">
        <v>474</v>
      </c>
      <c r="BL40" s="55"/>
      <c r="BM40" s="55"/>
      <c r="BN40" s="102">
        <v>19</v>
      </c>
      <c r="BO40" s="240">
        <v>4</v>
      </c>
    </row>
    <row r="41" spans="1:67" ht="18" customHeight="1">
      <c r="A41" s="144" t="s">
        <v>69</v>
      </c>
      <c r="B41" s="55">
        <v>14791</v>
      </c>
      <c r="C41" s="55">
        <v>7045</v>
      </c>
      <c r="D41" s="55">
        <v>11499</v>
      </c>
      <c r="E41" s="55">
        <v>5529</v>
      </c>
      <c r="F41" s="55">
        <v>9969</v>
      </c>
      <c r="G41" s="55">
        <v>4819</v>
      </c>
      <c r="H41" s="55">
        <v>7605</v>
      </c>
      <c r="I41" s="55">
        <v>3786</v>
      </c>
      <c r="J41" s="55">
        <v>5944</v>
      </c>
      <c r="K41" s="55">
        <v>3028</v>
      </c>
      <c r="L41" s="40">
        <f t="shared" si="164"/>
        <v>49808</v>
      </c>
      <c r="M41" s="40">
        <f t="shared" si="165"/>
        <v>24207</v>
      </c>
      <c r="N41" s="55">
        <v>0</v>
      </c>
      <c r="O41" s="55">
        <v>0</v>
      </c>
      <c r="P41" s="55">
        <v>0</v>
      </c>
      <c r="Q41" s="55">
        <v>0</v>
      </c>
      <c r="R41" s="136">
        <f t="shared" si="157"/>
        <v>0</v>
      </c>
      <c r="S41" s="133">
        <f t="shared" si="158"/>
        <v>0</v>
      </c>
      <c r="T41" s="45"/>
      <c r="U41" s="144" t="s">
        <v>69</v>
      </c>
      <c r="V41" s="55">
        <v>5871</v>
      </c>
      <c r="W41" s="55">
        <v>2730</v>
      </c>
      <c r="X41" s="55">
        <v>4410</v>
      </c>
      <c r="Y41" s="55">
        <v>2027</v>
      </c>
      <c r="Z41" s="55">
        <v>3797</v>
      </c>
      <c r="AA41" s="55">
        <v>1703</v>
      </c>
      <c r="AB41" s="55">
        <v>2636</v>
      </c>
      <c r="AC41" s="55">
        <v>1253</v>
      </c>
      <c r="AD41" s="55">
        <v>2199</v>
      </c>
      <c r="AE41" s="55">
        <v>1097</v>
      </c>
      <c r="AF41" s="191">
        <f t="shared" si="159"/>
        <v>18913</v>
      </c>
      <c r="AG41" s="191">
        <f t="shared" si="159"/>
        <v>8810</v>
      </c>
      <c r="AH41" s="55">
        <v>0</v>
      </c>
      <c r="AI41" s="55">
        <v>0</v>
      </c>
      <c r="AJ41" s="55">
        <v>0</v>
      </c>
      <c r="AK41" s="55">
        <v>0</v>
      </c>
      <c r="AL41" s="136">
        <f t="shared" si="160"/>
        <v>0</v>
      </c>
      <c r="AM41" s="133">
        <f t="shared" si="160"/>
        <v>0</v>
      </c>
      <c r="AN41" s="45"/>
      <c r="AO41" s="144" t="s">
        <v>69</v>
      </c>
      <c r="AP41" s="54">
        <v>342</v>
      </c>
      <c r="AQ41" s="54">
        <v>333</v>
      </c>
      <c r="AR41" s="54">
        <v>330</v>
      </c>
      <c r="AS41" s="54">
        <v>297</v>
      </c>
      <c r="AT41" s="54">
        <v>275</v>
      </c>
      <c r="AU41" s="136">
        <f t="shared" si="161"/>
        <v>1577</v>
      </c>
      <c r="AV41" s="54"/>
      <c r="AW41" s="54"/>
      <c r="AX41" s="136">
        <f t="shared" si="162"/>
        <v>0</v>
      </c>
      <c r="AY41" s="5">
        <v>1105</v>
      </c>
      <c r="AZ41" s="55"/>
      <c r="BA41" s="143">
        <v>45</v>
      </c>
      <c r="BB41" s="42">
        <v>311</v>
      </c>
      <c r="BD41" s="45"/>
      <c r="BE41" s="144" t="s">
        <v>69</v>
      </c>
      <c r="BF41" s="69">
        <v>558</v>
      </c>
      <c r="BG41" s="102">
        <v>498</v>
      </c>
      <c r="BH41" s="102">
        <v>326</v>
      </c>
      <c r="BI41" s="69"/>
      <c r="BJ41" s="42">
        <f t="shared" si="163"/>
        <v>1382</v>
      </c>
      <c r="BK41" s="42">
        <v>896</v>
      </c>
      <c r="BL41" s="55"/>
      <c r="BM41" s="55"/>
      <c r="BN41" s="102">
        <v>23</v>
      </c>
      <c r="BO41" s="240">
        <v>17</v>
      </c>
    </row>
    <row r="42" spans="1:67" ht="18" customHeight="1">
      <c r="A42" s="144" t="s">
        <v>26</v>
      </c>
      <c r="B42" s="55">
        <v>11392</v>
      </c>
      <c r="C42" s="55">
        <v>5399</v>
      </c>
      <c r="D42" s="55">
        <v>8419</v>
      </c>
      <c r="E42" s="55">
        <v>3854</v>
      </c>
      <c r="F42" s="55">
        <v>8141</v>
      </c>
      <c r="G42" s="55">
        <v>3908</v>
      </c>
      <c r="H42" s="55">
        <v>6212</v>
      </c>
      <c r="I42" s="55">
        <v>3116</v>
      </c>
      <c r="J42" s="55">
        <v>5449</v>
      </c>
      <c r="K42" s="55">
        <v>2759</v>
      </c>
      <c r="L42" s="40">
        <f t="shared" si="164"/>
        <v>39613</v>
      </c>
      <c r="M42" s="40">
        <f t="shared" si="165"/>
        <v>19036</v>
      </c>
      <c r="N42" s="55">
        <v>0</v>
      </c>
      <c r="O42" s="55">
        <v>0</v>
      </c>
      <c r="P42" s="55">
        <v>0</v>
      </c>
      <c r="Q42" s="55">
        <v>0</v>
      </c>
      <c r="R42" s="136">
        <f t="shared" si="157"/>
        <v>0</v>
      </c>
      <c r="S42" s="133">
        <f t="shared" si="158"/>
        <v>0</v>
      </c>
      <c r="T42" s="45"/>
      <c r="U42" s="144" t="s">
        <v>26</v>
      </c>
      <c r="V42" s="55">
        <v>4906</v>
      </c>
      <c r="W42" s="55">
        <v>2223</v>
      </c>
      <c r="X42" s="55">
        <v>3585</v>
      </c>
      <c r="Y42" s="55">
        <v>1538</v>
      </c>
      <c r="Z42" s="55">
        <v>3546</v>
      </c>
      <c r="AA42" s="55">
        <v>1619</v>
      </c>
      <c r="AB42" s="55">
        <v>2274</v>
      </c>
      <c r="AC42" s="55">
        <v>1123</v>
      </c>
      <c r="AD42" s="55">
        <v>2135</v>
      </c>
      <c r="AE42" s="55">
        <v>1040</v>
      </c>
      <c r="AF42" s="191">
        <f t="shared" si="159"/>
        <v>16446</v>
      </c>
      <c r="AG42" s="191">
        <f t="shared" si="159"/>
        <v>7543</v>
      </c>
      <c r="AH42" s="55">
        <v>0</v>
      </c>
      <c r="AI42" s="55">
        <v>0</v>
      </c>
      <c r="AJ42" s="55">
        <v>0</v>
      </c>
      <c r="AK42" s="55">
        <v>0</v>
      </c>
      <c r="AL42" s="136">
        <f t="shared" si="160"/>
        <v>0</v>
      </c>
      <c r="AM42" s="133">
        <f t="shared" si="160"/>
        <v>0</v>
      </c>
      <c r="AN42" s="45"/>
      <c r="AO42" s="144" t="s">
        <v>26</v>
      </c>
      <c r="AP42" s="54">
        <v>334</v>
      </c>
      <c r="AQ42" s="54">
        <v>324</v>
      </c>
      <c r="AR42" s="54">
        <v>327</v>
      </c>
      <c r="AS42" s="54">
        <v>316</v>
      </c>
      <c r="AT42" s="54">
        <v>311</v>
      </c>
      <c r="AU42" s="136">
        <f t="shared" si="161"/>
        <v>1612</v>
      </c>
      <c r="AV42" s="54"/>
      <c r="AW42" s="54"/>
      <c r="AX42" s="136">
        <f t="shared" si="162"/>
        <v>0</v>
      </c>
      <c r="AY42" s="5">
        <v>1314</v>
      </c>
      <c r="AZ42" s="55">
        <v>0</v>
      </c>
      <c r="BA42" s="143">
        <v>5</v>
      </c>
      <c r="BB42" s="42">
        <v>309</v>
      </c>
      <c r="BD42" s="45"/>
      <c r="BE42" s="144" t="s">
        <v>26</v>
      </c>
      <c r="BF42" s="69">
        <v>636</v>
      </c>
      <c r="BG42" s="102">
        <v>350</v>
      </c>
      <c r="BH42" s="102">
        <v>539</v>
      </c>
      <c r="BI42" s="102">
        <v>1</v>
      </c>
      <c r="BJ42" s="42">
        <f t="shared" si="163"/>
        <v>1526</v>
      </c>
      <c r="BK42" s="42">
        <v>931</v>
      </c>
      <c r="BL42" s="102"/>
      <c r="BM42" s="102"/>
      <c r="BN42" s="102">
        <v>29</v>
      </c>
      <c r="BO42" s="240">
        <v>17</v>
      </c>
    </row>
    <row r="43" spans="1:67" ht="18" customHeight="1">
      <c r="A43" s="144" t="s">
        <v>27</v>
      </c>
      <c r="B43" s="55">
        <v>6141</v>
      </c>
      <c r="C43" s="55">
        <v>2960</v>
      </c>
      <c r="D43" s="55">
        <v>4444</v>
      </c>
      <c r="E43" s="55">
        <v>2219</v>
      </c>
      <c r="F43" s="55">
        <v>3942</v>
      </c>
      <c r="G43" s="55">
        <v>1961</v>
      </c>
      <c r="H43" s="55">
        <v>2685</v>
      </c>
      <c r="I43" s="55">
        <v>1394</v>
      </c>
      <c r="J43" s="55">
        <v>2151</v>
      </c>
      <c r="K43" s="55">
        <v>1188</v>
      </c>
      <c r="L43" s="40">
        <f t="shared" si="164"/>
        <v>19363</v>
      </c>
      <c r="M43" s="40">
        <f t="shared" si="165"/>
        <v>9722</v>
      </c>
      <c r="N43" s="55">
        <v>0</v>
      </c>
      <c r="O43" s="55">
        <v>0</v>
      </c>
      <c r="P43" s="55">
        <v>0</v>
      </c>
      <c r="Q43" s="55">
        <v>0</v>
      </c>
      <c r="R43" s="136">
        <f t="shared" si="157"/>
        <v>0</v>
      </c>
      <c r="S43" s="133">
        <f t="shared" si="158"/>
        <v>0</v>
      </c>
      <c r="T43" s="45"/>
      <c r="U43" s="144" t="s">
        <v>27</v>
      </c>
      <c r="V43" s="55">
        <v>1082</v>
      </c>
      <c r="W43" s="55">
        <v>481</v>
      </c>
      <c r="X43" s="55">
        <v>1368</v>
      </c>
      <c r="Y43" s="55">
        <v>639</v>
      </c>
      <c r="Z43" s="55">
        <v>1335</v>
      </c>
      <c r="AA43" s="55">
        <v>649</v>
      </c>
      <c r="AB43" s="55">
        <v>573</v>
      </c>
      <c r="AC43" s="55">
        <v>276</v>
      </c>
      <c r="AD43" s="55">
        <v>771</v>
      </c>
      <c r="AE43" s="55">
        <v>422</v>
      </c>
      <c r="AF43" s="191">
        <f t="shared" si="159"/>
        <v>5129</v>
      </c>
      <c r="AG43" s="191">
        <f t="shared" si="159"/>
        <v>2467</v>
      </c>
      <c r="AH43" s="55">
        <v>0</v>
      </c>
      <c r="AI43" s="55">
        <v>0</v>
      </c>
      <c r="AJ43" s="55">
        <v>0</v>
      </c>
      <c r="AK43" s="55">
        <v>0</v>
      </c>
      <c r="AL43" s="136">
        <f t="shared" si="160"/>
        <v>0</v>
      </c>
      <c r="AM43" s="133">
        <f t="shared" si="160"/>
        <v>0</v>
      </c>
      <c r="AN43" s="45"/>
      <c r="AO43" s="144" t="s">
        <v>27</v>
      </c>
      <c r="AP43" s="54">
        <v>148</v>
      </c>
      <c r="AQ43" s="54">
        <v>144</v>
      </c>
      <c r="AR43" s="54">
        <v>140</v>
      </c>
      <c r="AS43" s="54">
        <v>122</v>
      </c>
      <c r="AT43" s="54">
        <v>114</v>
      </c>
      <c r="AU43" s="136">
        <f t="shared" si="161"/>
        <v>668</v>
      </c>
      <c r="AV43" s="54"/>
      <c r="AW43" s="54"/>
      <c r="AX43" s="136">
        <f t="shared" si="162"/>
        <v>0</v>
      </c>
      <c r="AY43" s="5">
        <v>479</v>
      </c>
      <c r="AZ43" s="55">
        <v>0</v>
      </c>
      <c r="BA43" s="143">
        <v>27</v>
      </c>
      <c r="BB43" s="42">
        <v>136</v>
      </c>
      <c r="BD43" s="45"/>
      <c r="BE43" s="144" t="s">
        <v>27</v>
      </c>
      <c r="BF43" s="69">
        <v>181</v>
      </c>
      <c r="BG43" s="102">
        <v>247</v>
      </c>
      <c r="BH43" s="102">
        <v>159</v>
      </c>
      <c r="BI43" s="69"/>
      <c r="BJ43" s="42">
        <f t="shared" si="163"/>
        <v>587</v>
      </c>
      <c r="BK43" s="42">
        <v>336</v>
      </c>
      <c r="BL43" s="55"/>
      <c r="BM43" s="55"/>
      <c r="BN43" s="102">
        <v>2</v>
      </c>
      <c r="BO43" s="240">
        <v>1</v>
      </c>
    </row>
    <row r="44" spans="1:67" ht="18" customHeight="1">
      <c r="A44" s="145" t="s">
        <v>158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40"/>
      <c r="M44" s="40"/>
      <c r="N44" s="55"/>
      <c r="O44" s="55"/>
      <c r="P44" s="55"/>
      <c r="Q44" s="55"/>
      <c r="R44" s="136"/>
      <c r="S44" s="133"/>
      <c r="T44" s="45"/>
      <c r="U44" s="145" t="s">
        <v>158</v>
      </c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191"/>
      <c r="AG44" s="191"/>
      <c r="AH44" s="55"/>
      <c r="AI44" s="55"/>
      <c r="AJ44" s="55"/>
      <c r="AK44" s="55"/>
      <c r="AL44" s="136"/>
      <c r="AM44" s="133"/>
      <c r="AN44" s="45"/>
      <c r="AO44" s="145" t="s">
        <v>158</v>
      </c>
      <c r="AP44" s="54"/>
      <c r="AQ44" s="54"/>
      <c r="AR44" s="54"/>
      <c r="AS44" s="54"/>
      <c r="AT44" s="54"/>
      <c r="AU44" s="136"/>
      <c r="AV44" s="54"/>
      <c r="AW44" s="54"/>
      <c r="AX44" s="136"/>
      <c r="AY44" s="55"/>
      <c r="AZ44" s="55"/>
      <c r="BA44" s="143"/>
      <c r="BB44" s="42"/>
      <c r="BD44" s="45"/>
      <c r="BE44" s="145" t="s">
        <v>158</v>
      </c>
      <c r="BF44" s="69"/>
      <c r="BG44" s="241"/>
      <c r="BH44" s="241"/>
      <c r="BI44" s="69"/>
      <c r="BJ44" s="42"/>
      <c r="BK44" s="42"/>
      <c r="BL44" s="55"/>
      <c r="BM44" s="55"/>
      <c r="BN44" s="241"/>
      <c r="BO44" s="242"/>
    </row>
    <row r="45" spans="1:67" ht="18" customHeight="1">
      <c r="A45" s="144" t="s">
        <v>64</v>
      </c>
      <c r="B45" s="55">
        <v>7594</v>
      </c>
      <c r="C45" s="55">
        <v>3598</v>
      </c>
      <c r="D45" s="55">
        <v>7758</v>
      </c>
      <c r="E45" s="55">
        <v>3512</v>
      </c>
      <c r="F45" s="55">
        <v>8019</v>
      </c>
      <c r="G45" s="55">
        <v>3692</v>
      </c>
      <c r="H45" s="55">
        <v>6764</v>
      </c>
      <c r="I45" s="55">
        <v>3295</v>
      </c>
      <c r="J45" s="55">
        <v>5900</v>
      </c>
      <c r="K45" s="55">
        <v>2980</v>
      </c>
      <c r="L45" s="40">
        <f t="shared" si="164"/>
        <v>36035</v>
      </c>
      <c r="M45" s="40">
        <f t="shared" si="165"/>
        <v>17077</v>
      </c>
      <c r="N45" s="55">
        <v>0</v>
      </c>
      <c r="O45" s="55">
        <v>0</v>
      </c>
      <c r="P45" s="55">
        <v>0</v>
      </c>
      <c r="Q45" s="55">
        <v>0</v>
      </c>
      <c r="R45" s="136">
        <f t="shared" si="157"/>
        <v>0</v>
      </c>
      <c r="S45" s="133">
        <f t="shared" si="158"/>
        <v>0</v>
      </c>
      <c r="T45" s="45"/>
      <c r="U45" s="144" t="s">
        <v>64</v>
      </c>
      <c r="V45" s="55">
        <v>704</v>
      </c>
      <c r="W45" s="55">
        <v>286</v>
      </c>
      <c r="X45" s="55">
        <v>1692</v>
      </c>
      <c r="Y45" s="55">
        <v>662</v>
      </c>
      <c r="Z45" s="55">
        <v>1968</v>
      </c>
      <c r="AA45" s="55">
        <v>799</v>
      </c>
      <c r="AB45" s="55">
        <v>800</v>
      </c>
      <c r="AC45" s="55">
        <v>343</v>
      </c>
      <c r="AD45" s="55">
        <v>915</v>
      </c>
      <c r="AE45" s="55">
        <v>425</v>
      </c>
      <c r="AF45" s="191">
        <f t="shared" si="159"/>
        <v>6079</v>
      </c>
      <c r="AG45" s="191">
        <f t="shared" si="159"/>
        <v>2515</v>
      </c>
      <c r="AH45" s="55">
        <v>0</v>
      </c>
      <c r="AI45" s="55">
        <v>0</v>
      </c>
      <c r="AJ45" s="55">
        <v>0</v>
      </c>
      <c r="AK45" s="55">
        <v>0</v>
      </c>
      <c r="AL45" s="136">
        <f t="shared" si="160"/>
        <v>0</v>
      </c>
      <c r="AM45" s="133">
        <f t="shared" si="160"/>
        <v>0</v>
      </c>
      <c r="AN45" s="45"/>
      <c r="AO45" s="144" t="s">
        <v>64</v>
      </c>
      <c r="AP45" s="54">
        <v>242</v>
      </c>
      <c r="AQ45" s="54">
        <v>241</v>
      </c>
      <c r="AR45" s="54">
        <v>248</v>
      </c>
      <c r="AS45" s="54">
        <v>237</v>
      </c>
      <c r="AT45" s="54">
        <v>228</v>
      </c>
      <c r="AU45" s="136">
        <f t="shared" si="161"/>
        <v>1196</v>
      </c>
      <c r="AV45" s="54"/>
      <c r="AW45" s="54"/>
      <c r="AX45" s="136">
        <f t="shared" si="162"/>
        <v>0</v>
      </c>
      <c r="AY45" s="55">
        <v>862</v>
      </c>
      <c r="AZ45" s="55">
        <v>0</v>
      </c>
      <c r="BA45" s="143">
        <v>17</v>
      </c>
      <c r="BB45" s="42">
        <v>216</v>
      </c>
      <c r="BD45" s="45"/>
      <c r="BE45" s="144" t="s">
        <v>64</v>
      </c>
      <c r="BF45" s="69">
        <v>396</v>
      </c>
      <c r="BG45" s="103">
        <v>368</v>
      </c>
      <c r="BH45" s="102">
        <v>274</v>
      </c>
      <c r="BI45" s="69"/>
      <c r="BJ45" s="42">
        <f t="shared" si="163"/>
        <v>1038</v>
      </c>
      <c r="BK45" s="42">
        <v>788</v>
      </c>
      <c r="BL45" s="55"/>
      <c r="BM45" s="55"/>
      <c r="BN45" s="102">
        <v>64</v>
      </c>
      <c r="BO45" s="240">
        <v>44</v>
      </c>
    </row>
    <row r="46" spans="1:67" ht="18" customHeight="1">
      <c r="A46" s="144" t="s">
        <v>70</v>
      </c>
      <c r="B46" s="55">
        <v>5074</v>
      </c>
      <c r="C46" s="55">
        <v>2337</v>
      </c>
      <c r="D46" s="55">
        <v>4778</v>
      </c>
      <c r="E46" s="55">
        <v>2247</v>
      </c>
      <c r="F46" s="55">
        <v>4888</v>
      </c>
      <c r="G46" s="55">
        <v>2329</v>
      </c>
      <c r="H46" s="55">
        <v>3978</v>
      </c>
      <c r="I46" s="55">
        <v>1945</v>
      </c>
      <c r="J46" s="55">
        <v>2767</v>
      </c>
      <c r="K46" s="55">
        <v>1451</v>
      </c>
      <c r="L46" s="40">
        <f t="shared" si="164"/>
        <v>21485</v>
      </c>
      <c r="M46" s="40">
        <f t="shared" si="165"/>
        <v>10309</v>
      </c>
      <c r="N46" s="55">
        <v>0</v>
      </c>
      <c r="O46" s="55">
        <v>0</v>
      </c>
      <c r="P46" s="55">
        <v>0</v>
      </c>
      <c r="Q46" s="55">
        <v>0</v>
      </c>
      <c r="R46" s="136">
        <f t="shared" si="157"/>
        <v>0</v>
      </c>
      <c r="S46" s="133">
        <f t="shared" si="158"/>
        <v>0</v>
      </c>
      <c r="T46" s="45"/>
      <c r="U46" s="144" t="s">
        <v>70</v>
      </c>
      <c r="V46" s="55">
        <v>841</v>
      </c>
      <c r="W46" s="55">
        <v>346</v>
      </c>
      <c r="X46" s="55">
        <v>921</v>
      </c>
      <c r="Y46" s="55">
        <v>367</v>
      </c>
      <c r="Z46" s="55">
        <v>1107</v>
      </c>
      <c r="AA46" s="55">
        <v>444</v>
      </c>
      <c r="AB46" s="55">
        <v>646</v>
      </c>
      <c r="AC46" s="55">
        <v>275</v>
      </c>
      <c r="AD46" s="55">
        <v>144</v>
      </c>
      <c r="AE46" s="55">
        <v>70</v>
      </c>
      <c r="AF46" s="191">
        <f t="shared" si="159"/>
        <v>3659</v>
      </c>
      <c r="AG46" s="191">
        <f t="shared" si="159"/>
        <v>1502</v>
      </c>
      <c r="AH46" s="55">
        <v>0</v>
      </c>
      <c r="AI46" s="55">
        <v>0</v>
      </c>
      <c r="AJ46" s="55">
        <v>0</v>
      </c>
      <c r="AK46" s="55">
        <v>0</v>
      </c>
      <c r="AL46" s="136">
        <f t="shared" si="160"/>
        <v>0</v>
      </c>
      <c r="AM46" s="133">
        <f t="shared" si="160"/>
        <v>0</v>
      </c>
      <c r="AN46" s="45"/>
      <c r="AO46" s="144" t="s">
        <v>70</v>
      </c>
      <c r="AP46" s="54">
        <v>152</v>
      </c>
      <c r="AQ46" s="54">
        <v>152</v>
      </c>
      <c r="AR46" s="54">
        <v>153</v>
      </c>
      <c r="AS46" s="54">
        <v>144</v>
      </c>
      <c r="AT46" s="54">
        <v>140</v>
      </c>
      <c r="AU46" s="136">
        <f t="shared" si="161"/>
        <v>741</v>
      </c>
      <c r="AV46" s="54"/>
      <c r="AW46" s="54"/>
      <c r="AX46" s="136">
        <f t="shared" si="162"/>
        <v>0</v>
      </c>
      <c r="AY46" s="55">
        <v>563</v>
      </c>
      <c r="AZ46" s="55">
        <v>0</v>
      </c>
      <c r="BA46" s="143">
        <v>36</v>
      </c>
      <c r="BB46" s="42">
        <v>139</v>
      </c>
      <c r="BD46" s="45"/>
      <c r="BE46" s="144" t="s">
        <v>70</v>
      </c>
      <c r="BF46" s="69">
        <v>193</v>
      </c>
      <c r="BG46" s="102">
        <v>249</v>
      </c>
      <c r="BH46" s="102">
        <v>212</v>
      </c>
      <c r="BI46" s="69"/>
      <c r="BJ46" s="42">
        <f t="shared" si="163"/>
        <v>654</v>
      </c>
      <c r="BK46" s="42">
        <v>371</v>
      </c>
      <c r="BL46" s="55"/>
      <c r="BM46" s="55"/>
      <c r="BN46" s="102">
        <v>1</v>
      </c>
      <c r="BO46" s="240"/>
    </row>
    <row r="47" spans="1:67" ht="18" customHeight="1">
      <c r="A47" s="144" t="s">
        <v>28</v>
      </c>
      <c r="B47" s="55">
        <v>8485</v>
      </c>
      <c r="C47" s="55">
        <v>4150</v>
      </c>
      <c r="D47" s="55">
        <v>7610</v>
      </c>
      <c r="E47" s="55">
        <v>3612</v>
      </c>
      <c r="F47" s="55">
        <v>7707</v>
      </c>
      <c r="G47" s="55">
        <v>3679</v>
      </c>
      <c r="H47" s="55">
        <v>6131</v>
      </c>
      <c r="I47" s="55">
        <v>3009</v>
      </c>
      <c r="J47" s="55">
        <v>4207</v>
      </c>
      <c r="K47" s="55">
        <v>2158</v>
      </c>
      <c r="L47" s="40">
        <f t="shared" si="164"/>
        <v>34140</v>
      </c>
      <c r="M47" s="40">
        <f t="shared" si="165"/>
        <v>16608</v>
      </c>
      <c r="N47" s="55">
        <v>0</v>
      </c>
      <c r="O47" s="55">
        <v>0</v>
      </c>
      <c r="P47" s="55">
        <v>0</v>
      </c>
      <c r="Q47" s="55">
        <v>0</v>
      </c>
      <c r="R47" s="136">
        <f t="shared" si="157"/>
        <v>0</v>
      </c>
      <c r="S47" s="133">
        <f t="shared" si="158"/>
        <v>0</v>
      </c>
      <c r="T47" s="45"/>
      <c r="U47" s="144" t="s">
        <v>28</v>
      </c>
      <c r="V47" s="55">
        <v>1213</v>
      </c>
      <c r="W47" s="55">
        <v>526</v>
      </c>
      <c r="X47" s="55">
        <v>1749</v>
      </c>
      <c r="Y47" s="55">
        <v>702</v>
      </c>
      <c r="Z47" s="55">
        <v>1969</v>
      </c>
      <c r="AA47" s="55">
        <v>824</v>
      </c>
      <c r="AB47" s="55">
        <v>908</v>
      </c>
      <c r="AC47" s="55">
        <v>386</v>
      </c>
      <c r="AD47" s="55">
        <v>362</v>
      </c>
      <c r="AE47" s="55">
        <v>172</v>
      </c>
      <c r="AF47" s="191">
        <f t="shared" si="159"/>
        <v>6201</v>
      </c>
      <c r="AG47" s="191">
        <f t="shared" si="159"/>
        <v>2610</v>
      </c>
      <c r="AH47" s="55">
        <v>0</v>
      </c>
      <c r="AI47" s="55">
        <v>0</v>
      </c>
      <c r="AJ47" s="55">
        <v>0</v>
      </c>
      <c r="AK47" s="55">
        <v>0</v>
      </c>
      <c r="AL47" s="136">
        <f t="shared" si="160"/>
        <v>0</v>
      </c>
      <c r="AM47" s="133">
        <f t="shared" si="160"/>
        <v>0</v>
      </c>
      <c r="AN47" s="45"/>
      <c r="AO47" s="144" t="s">
        <v>28</v>
      </c>
      <c r="AP47" s="54">
        <v>317</v>
      </c>
      <c r="AQ47" s="54">
        <v>309</v>
      </c>
      <c r="AR47" s="54">
        <v>315</v>
      </c>
      <c r="AS47" s="54">
        <v>308</v>
      </c>
      <c r="AT47" s="54">
        <v>302</v>
      </c>
      <c r="AU47" s="136">
        <f t="shared" si="161"/>
        <v>1551</v>
      </c>
      <c r="AV47" s="54"/>
      <c r="AW47" s="54"/>
      <c r="AX47" s="136">
        <f t="shared" si="162"/>
        <v>0</v>
      </c>
      <c r="AY47" s="55">
        <v>952</v>
      </c>
      <c r="AZ47" s="55"/>
      <c r="BA47" s="143">
        <v>25</v>
      </c>
      <c r="BB47" s="42">
        <v>299</v>
      </c>
      <c r="BD47" s="45"/>
      <c r="BE47" s="144" t="s">
        <v>28</v>
      </c>
      <c r="BF47" s="69">
        <v>312</v>
      </c>
      <c r="BG47" s="102">
        <v>485</v>
      </c>
      <c r="BH47" s="102">
        <v>272</v>
      </c>
      <c r="BI47" s="69"/>
      <c r="BJ47" s="42">
        <f t="shared" si="163"/>
        <v>1069</v>
      </c>
      <c r="BK47" s="42">
        <v>559</v>
      </c>
      <c r="BL47" s="55"/>
      <c r="BM47" s="55"/>
      <c r="BN47" s="102">
        <v>2</v>
      </c>
      <c r="BO47" s="240">
        <v>1</v>
      </c>
    </row>
    <row r="48" spans="1:67" ht="18" customHeight="1">
      <c r="A48" s="144" t="s">
        <v>71</v>
      </c>
      <c r="B48" s="55">
        <v>6962</v>
      </c>
      <c r="C48" s="55">
        <v>3242</v>
      </c>
      <c r="D48" s="55">
        <v>5771</v>
      </c>
      <c r="E48" s="55">
        <v>2686</v>
      </c>
      <c r="F48" s="55">
        <v>5098</v>
      </c>
      <c r="G48" s="55">
        <v>2482</v>
      </c>
      <c r="H48" s="55">
        <v>4028</v>
      </c>
      <c r="I48" s="55">
        <v>1938</v>
      </c>
      <c r="J48" s="55">
        <v>2655</v>
      </c>
      <c r="K48" s="55">
        <v>1345</v>
      </c>
      <c r="L48" s="40">
        <f t="shared" si="164"/>
        <v>24514</v>
      </c>
      <c r="M48" s="40">
        <f t="shared" si="165"/>
        <v>11693</v>
      </c>
      <c r="N48" s="55">
        <v>0</v>
      </c>
      <c r="O48" s="55">
        <v>0</v>
      </c>
      <c r="P48" s="55">
        <v>0</v>
      </c>
      <c r="Q48" s="55">
        <v>0</v>
      </c>
      <c r="R48" s="136">
        <f t="shared" si="157"/>
        <v>0</v>
      </c>
      <c r="S48" s="133">
        <f t="shared" si="158"/>
        <v>0</v>
      </c>
      <c r="T48" s="45"/>
      <c r="U48" s="144" t="s">
        <v>71</v>
      </c>
      <c r="V48" s="55">
        <v>1619</v>
      </c>
      <c r="W48" s="55">
        <v>704</v>
      </c>
      <c r="X48" s="55">
        <v>1486</v>
      </c>
      <c r="Y48" s="55">
        <v>625</v>
      </c>
      <c r="Z48" s="55">
        <v>1309</v>
      </c>
      <c r="AA48" s="55">
        <v>618</v>
      </c>
      <c r="AB48" s="55">
        <v>870</v>
      </c>
      <c r="AC48" s="55">
        <v>389</v>
      </c>
      <c r="AD48" s="55">
        <v>323</v>
      </c>
      <c r="AE48" s="55">
        <v>166</v>
      </c>
      <c r="AF48" s="191">
        <f t="shared" si="159"/>
        <v>5607</v>
      </c>
      <c r="AG48" s="191">
        <f t="shared" si="159"/>
        <v>2502</v>
      </c>
      <c r="AH48" s="55">
        <v>0</v>
      </c>
      <c r="AI48" s="55">
        <v>0</v>
      </c>
      <c r="AJ48" s="55">
        <v>0</v>
      </c>
      <c r="AK48" s="55">
        <v>0</v>
      </c>
      <c r="AL48" s="136">
        <f t="shared" si="160"/>
        <v>0</v>
      </c>
      <c r="AM48" s="133">
        <f t="shared" si="160"/>
        <v>0</v>
      </c>
      <c r="AN48" s="45"/>
      <c r="AO48" s="144" t="s">
        <v>71</v>
      </c>
      <c r="AP48" s="54">
        <v>209</v>
      </c>
      <c r="AQ48" s="54">
        <v>213</v>
      </c>
      <c r="AR48" s="54">
        <v>207</v>
      </c>
      <c r="AS48" s="54">
        <v>199</v>
      </c>
      <c r="AT48" s="54">
        <v>186</v>
      </c>
      <c r="AU48" s="136">
        <f t="shared" si="161"/>
        <v>1014</v>
      </c>
      <c r="AV48" s="54"/>
      <c r="AW48" s="54"/>
      <c r="AX48" s="136">
        <f t="shared" si="162"/>
        <v>0</v>
      </c>
      <c r="AY48" s="55">
        <v>626</v>
      </c>
      <c r="AZ48" s="55"/>
      <c r="BA48" s="143">
        <v>12</v>
      </c>
      <c r="BB48" s="42">
        <v>198</v>
      </c>
      <c r="BD48" s="45"/>
      <c r="BE48" s="144" t="s">
        <v>71</v>
      </c>
      <c r="BF48" s="69">
        <v>178</v>
      </c>
      <c r="BG48" s="102">
        <v>286</v>
      </c>
      <c r="BH48" s="102">
        <v>191</v>
      </c>
      <c r="BI48" s="69"/>
      <c r="BJ48" s="42">
        <f t="shared" si="163"/>
        <v>655</v>
      </c>
      <c r="BK48" s="42">
        <v>332</v>
      </c>
      <c r="BL48" s="55"/>
      <c r="BM48" s="55"/>
      <c r="BN48" s="102">
        <v>8</v>
      </c>
      <c r="BO48" s="240">
        <v>5</v>
      </c>
    </row>
    <row r="49" spans="1:70" ht="18" customHeight="1">
      <c r="A49" s="142" t="s">
        <v>72</v>
      </c>
      <c r="B49" s="55">
        <v>9363</v>
      </c>
      <c r="C49" s="55">
        <v>4259</v>
      </c>
      <c r="D49" s="55">
        <v>8999</v>
      </c>
      <c r="E49" s="55">
        <v>4096</v>
      </c>
      <c r="F49" s="55">
        <v>9724</v>
      </c>
      <c r="G49" s="55">
        <v>4587</v>
      </c>
      <c r="H49" s="55">
        <v>8464</v>
      </c>
      <c r="I49" s="55">
        <v>4140</v>
      </c>
      <c r="J49" s="55">
        <v>6527</v>
      </c>
      <c r="K49" s="55">
        <v>3313</v>
      </c>
      <c r="L49" s="40">
        <f t="shared" si="164"/>
        <v>43077</v>
      </c>
      <c r="M49" s="40">
        <f t="shared" si="165"/>
        <v>20395</v>
      </c>
      <c r="N49" s="55">
        <v>0</v>
      </c>
      <c r="O49" s="55">
        <v>0</v>
      </c>
      <c r="P49" s="55">
        <v>0</v>
      </c>
      <c r="Q49" s="55">
        <v>0</v>
      </c>
      <c r="R49" s="136">
        <f t="shared" si="157"/>
        <v>0</v>
      </c>
      <c r="S49" s="133">
        <f t="shared" si="158"/>
        <v>0</v>
      </c>
      <c r="T49" s="45"/>
      <c r="U49" s="142" t="s">
        <v>72</v>
      </c>
      <c r="V49" s="55">
        <v>2097</v>
      </c>
      <c r="W49" s="55">
        <v>879</v>
      </c>
      <c r="X49" s="55">
        <v>2013</v>
      </c>
      <c r="Y49" s="55">
        <v>795</v>
      </c>
      <c r="Z49" s="55">
        <v>2312</v>
      </c>
      <c r="AA49" s="55">
        <v>939</v>
      </c>
      <c r="AB49" s="55">
        <v>1900</v>
      </c>
      <c r="AC49" s="55">
        <v>872</v>
      </c>
      <c r="AD49" s="55">
        <v>927</v>
      </c>
      <c r="AE49" s="55">
        <v>482</v>
      </c>
      <c r="AF49" s="191">
        <f t="shared" si="159"/>
        <v>9249</v>
      </c>
      <c r="AG49" s="191">
        <f t="shared" si="159"/>
        <v>3967</v>
      </c>
      <c r="AH49" s="55">
        <v>0</v>
      </c>
      <c r="AI49" s="55">
        <v>0</v>
      </c>
      <c r="AJ49" s="55">
        <v>0</v>
      </c>
      <c r="AK49" s="55">
        <v>0</v>
      </c>
      <c r="AL49" s="136">
        <f t="shared" si="160"/>
        <v>0</v>
      </c>
      <c r="AM49" s="133">
        <f t="shared" si="160"/>
        <v>0</v>
      </c>
      <c r="AN49" s="45"/>
      <c r="AO49" s="142" t="s">
        <v>72</v>
      </c>
      <c r="AP49" s="54">
        <v>203</v>
      </c>
      <c r="AQ49" s="54">
        <v>197</v>
      </c>
      <c r="AR49" s="54">
        <v>212</v>
      </c>
      <c r="AS49" s="54">
        <v>193</v>
      </c>
      <c r="AT49" s="54">
        <v>174</v>
      </c>
      <c r="AU49" s="136">
        <f t="shared" si="161"/>
        <v>979</v>
      </c>
      <c r="AV49" s="54"/>
      <c r="AW49" s="54"/>
      <c r="AX49" s="136">
        <f t="shared" si="162"/>
        <v>0</v>
      </c>
      <c r="AY49" s="55">
        <v>733</v>
      </c>
      <c r="AZ49" s="55">
        <v>0</v>
      </c>
      <c r="BA49" s="143">
        <v>7</v>
      </c>
      <c r="BB49" s="42">
        <v>142</v>
      </c>
      <c r="BD49" s="45"/>
      <c r="BE49" s="142" t="s">
        <v>72</v>
      </c>
      <c r="BF49" s="69">
        <v>464</v>
      </c>
      <c r="BG49" s="102">
        <v>361</v>
      </c>
      <c r="BH49" s="102">
        <v>273</v>
      </c>
      <c r="BI49" s="102">
        <v>2</v>
      </c>
      <c r="BJ49" s="42">
        <f t="shared" si="163"/>
        <v>1100</v>
      </c>
      <c r="BK49" s="42">
        <v>865</v>
      </c>
      <c r="BL49" s="102"/>
      <c r="BM49" s="102"/>
      <c r="BN49" s="102">
        <v>76</v>
      </c>
      <c r="BO49" s="240">
        <v>53</v>
      </c>
    </row>
    <row r="50" spans="1:70" ht="18" customHeight="1">
      <c r="A50" s="142" t="s">
        <v>73</v>
      </c>
      <c r="B50" s="55">
        <v>5788</v>
      </c>
      <c r="C50" s="55">
        <v>2705</v>
      </c>
      <c r="D50" s="55">
        <v>6084</v>
      </c>
      <c r="E50" s="55">
        <v>2793</v>
      </c>
      <c r="F50" s="55">
        <v>6569</v>
      </c>
      <c r="G50" s="55">
        <v>3063</v>
      </c>
      <c r="H50" s="55">
        <v>5534</v>
      </c>
      <c r="I50" s="55">
        <v>2704</v>
      </c>
      <c r="J50" s="55">
        <v>4625</v>
      </c>
      <c r="K50" s="55">
        <v>2297</v>
      </c>
      <c r="L50" s="40">
        <f t="shared" si="164"/>
        <v>28600</v>
      </c>
      <c r="M50" s="40">
        <f t="shared" si="165"/>
        <v>13562</v>
      </c>
      <c r="N50" s="55">
        <v>0</v>
      </c>
      <c r="O50" s="55">
        <v>0</v>
      </c>
      <c r="P50" s="55">
        <v>0</v>
      </c>
      <c r="Q50" s="55">
        <v>0</v>
      </c>
      <c r="R50" s="136">
        <f t="shared" si="157"/>
        <v>0</v>
      </c>
      <c r="S50" s="133">
        <f t="shared" si="158"/>
        <v>0</v>
      </c>
      <c r="T50" s="45"/>
      <c r="U50" s="142" t="s">
        <v>73</v>
      </c>
      <c r="V50" s="55">
        <v>291</v>
      </c>
      <c r="W50" s="55">
        <v>124</v>
      </c>
      <c r="X50" s="55">
        <v>1340</v>
      </c>
      <c r="Y50" s="55">
        <v>500</v>
      </c>
      <c r="Z50" s="55">
        <v>1549</v>
      </c>
      <c r="AA50" s="55">
        <v>597</v>
      </c>
      <c r="AB50" s="55">
        <v>467</v>
      </c>
      <c r="AC50" s="55">
        <v>179</v>
      </c>
      <c r="AD50" s="55">
        <v>554</v>
      </c>
      <c r="AE50" s="55">
        <v>276</v>
      </c>
      <c r="AF50" s="191">
        <f t="shared" si="159"/>
        <v>4201</v>
      </c>
      <c r="AG50" s="191">
        <f t="shared" si="159"/>
        <v>1676</v>
      </c>
      <c r="AH50" s="55">
        <v>0</v>
      </c>
      <c r="AI50" s="55">
        <v>0</v>
      </c>
      <c r="AJ50" s="55">
        <v>0</v>
      </c>
      <c r="AK50" s="55">
        <v>0</v>
      </c>
      <c r="AL50" s="136">
        <f t="shared" si="160"/>
        <v>0</v>
      </c>
      <c r="AM50" s="133">
        <f t="shared" si="160"/>
        <v>0</v>
      </c>
      <c r="AN50" s="45"/>
      <c r="AO50" s="142" t="s">
        <v>73</v>
      </c>
      <c r="AP50" s="54">
        <v>192</v>
      </c>
      <c r="AQ50" s="54">
        <v>197</v>
      </c>
      <c r="AR50" s="54">
        <v>202</v>
      </c>
      <c r="AS50" s="54">
        <v>193</v>
      </c>
      <c r="AT50" s="54">
        <v>190</v>
      </c>
      <c r="AU50" s="136">
        <f t="shared" si="161"/>
        <v>974</v>
      </c>
      <c r="AV50" s="54"/>
      <c r="AW50" s="54"/>
      <c r="AX50" s="136">
        <f t="shared" si="162"/>
        <v>0</v>
      </c>
      <c r="AY50" s="55">
        <v>736</v>
      </c>
      <c r="AZ50" s="55">
        <v>0</v>
      </c>
      <c r="BA50" s="143">
        <v>21</v>
      </c>
      <c r="BB50" s="42">
        <v>172</v>
      </c>
      <c r="BD50" s="45"/>
      <c r="BE50" s="142" t="s">
        <v>73</v>
      </c>
      <c r="BF50" s="69">
        <v>393</v>
      </c>
      <c r="BG50" s="102">
        <v>319</v>
      </c>
      <c r="BH50" s="102">
        <v>195</v>
      </c>
      <c r="BI50" s="102">
        <v>6</v>
      </c>
      <c r="BJ50" s="42">
        <f t="shared" si="163"/>
        <v>913</v>
      </c>
      <c r="BK50" s="42">
        <v>678</v>
      </c>
      <c r="BL50" s="102"/>
      <c r="BM50" s="102"/>
      <c r="BN50" s="102">
        <v>67</v>
      </c>
      <c r="BO50" s="240">
        <v>51</v>
      </c>
    </row>
    <row r="51" spans="1:70" ht="18" customHeight="1">
      <c r="A51" s="142" t="s">
        <v>74</v>
      </c>
      <c r="B51" s="55">
        <v>11001</v>
      </c>
      <c r="C51" s="55">
        <v>5238</v>
      </c>
      <c r="D51" s="55">
        <v>11283</v>
      </c>
      <c r="E51" s="55">
        <v>5303</v>
      </c>
      <c r="F51" s="55">
        <v>12041</v>
      </c>
      <c r="G51" s="55">
        <v>5607</v>
      </c>
      <c r="H51" s="55">
        <v>11189</v>
      </c>
      <c r="I51" s="55">
        <v>5562</v>
      </c>
      <c r="J51" s="55">
        <v>9783</v>
      </c>
      <c r="K51" s="55">
        <v>4855</v>
      </c>
      <c r="L51" s="40">
        <f t="shared" si="164"/>
        <v>55297</v>
      </c>
      <c r="M51" s="40">
        <f t="shared" si="165"/>
        <v>26565</v>
      </c>
      <c r="N51" s="55">
        <v>0</v>
      </c>
      <c r="O51" s="55">
        <v>0</v>
      </c>
      <c r="P51" s="55">
        <v>0</v>
      </c>
      <c r="Q51" s="55">
        <v>0</v>
      </c>
      <c r="R51" s="136">
        <f t="shared" si="157"/>
        <v>0</v>
      </c>
      <c r="S51" s="133">
        <f t="shared" si="158"/>
        <v>0</v>
      </c>
      <c r="T51" s="45"/>
      <c r="U51" s="142" t="s">
        <v>74</v>
      </c>
      <c r="V51" s="55">
        <v>1801</v>
      </c>
      <c r="W51" s="55">
        <v>798</v>
      </c>
      <c r="X51" s="55">
        <v>1971</v>
      </c>
      <c r="Y51" s="55">
        <v>798</v>
      </c>
      <c r="Z51" s="55">
        <v>2449</v>
      </c>
      <c r="AA51" s="55">
        <v>967</v>
      </c>
      <c r="AB51" s="55">
        <v>1601</v>
      </c>
      <c r="AC51" s="55">
        <v>717</v>
      </c>
      <c r="AD51" s="55">
        <v>1231</v>
      </c>
      <c r="AE51" s="55">
        <v>575</v>
      </c>
      <c r="AF51" s="191">
        <f t="shared" si="159"/>
        <v>9053</v>
      </c>
      <c r="AG51" s="191">
        <f t="shared" si="159"/>
        <v>3855</v>
      </c>
      <c r="AH51" s="55">
        <v>0</v>
      </c>
      <c r="AI51" s="55">
        <v>0</v>
      </c>
      <c r="AJ51" s="55">
        <v>0</v>
      </c>
      <c r="AK51" s="55">
        <v>0</v>
      </c>
      <c r="AL51" s="136">
        <f t="shared" si="160"/>
        <v>0</v>
      </c>
      <c r="AM51" s="133">
        <f t="shared" si="160"/>
        <v>0</v>
      </c>
      <c r="AN51" s="45"/>
      <c r="AO51" s="142" t="s">
        <v>74</v>
      </c>
      <c r="AP51" s="54">
        <v>223</v>
      </c>
      <c r="AQ51" s="54">
        <v>224</v>
      </c>
      <c r="AR51" s="54">
        <v>241</v>
      </c>
      <c r="AS51" s="54">
        <v>234</v>
      </c>
      <c r="AT51" s="54">
        <v>225</v>
      </c>
      <c r="AU51" s="136">
        <f t="shared" si="161"/>
        <v>1147</v>
      </c>
      <c r="AV51" s="54"/>
      <c r="AW51" s="54"/>
      <c r="AX51" s="136">
        <f t="shared" si="162"/>
        <v>0</v>
      </c>
      <c r="AY51" s="5">
        <v>729</v>
      </c>
      <c r="AZ51" s="55">
        <v>0</v>
      </c>
      <c r="BA51" s="143">
        <v>16</v>
      </c>
      <c r="BB51" s="42">
        <v>91</v>
      </c>
      <c r="BD51" s="45"/>
      <c r="BE51" s="142" t="s">
        <v>74</v>
      </c>
      <c r="BF51" s="69">
        <v>770</v>
      </c>
      <c r="BG51" s="102">
        <v>449</v>
      </c>
      <c r="BH51" s="102">
        <v>267</v>
      </c>
      <c r="BI51" s="69"/>
      <c r="BJ51" s="42">
        <f t="shared" si="163"/>
        <v>1486</v>
      </c>
      <c r="BK51" s="42">
        <v>1208</v>
      </c>
      <c r="BL51" s="55"/>
      <c r="BM51" s="55"/>
      <c r="BN51" s="102">
        <v>234</v>
      </c>
      <c r="BO51" s="240">
        <v>171</v>
      </c>
    </row>
    <row r="52" spans="1:70" ht="18" customHeight="1">
      <c r="A52" s="142" t="s">
        <v>65</v>
      </c>
      <c r="B52" s="55">
        <v>6362</v>
      </c>
      <c r="C52" s="55">
        <v>2992</v>
      </c>
      <c r="D52" s="55">
        <v>6676</v>
      </c>
      <c r="E52" s="55">
        <v>3036</v>
      </c>
      <c r="F52" s="55">
        <v>7090</v>
      </c>
      <c r="G52" s="55">
        <v>3285</v>
      </c>
      <c r="H52" s="55">
        <v>6348</v>
      </c>
      <c r="I52" s="55">
        <v>3147</v>
      </c>
      <c r="J52" s="55">
        <v>4931</v>
      </c>
      <c r="K52" s="55">
        <v>2518</v>
      </c>
      <c r="L52" s="40">
        <f t="shared" si="164"/>
        <v>31407</v>
      </c>
      <c r="M52" s="40">
        <f t="shared" si="165"/>
        <v>14978</v>
      </c>
      <c r="N52" s="55">
        <v>0</v>
      </c>
      <c r="O52" s="55">
        <v>0</v>
      </c>
      <c r="P52" s="55">
        <v>0</v>
      </c>
      <c r="Q52" s="55">
        <v>0</v>
      </c>
      <c r="R52" s="136">
        <f t="shared" si="157"/>
        <v>0</v>
      </c>
      <c r="S52" s="133">
        <f t="shared" si="158"/>
        <v>0</v>
      </c>
      <c r="T52" s="45"/>
      <c r="U52" s="142" t="s">
        <v>65</v>
      </c>
      <c r="V52" s="55">
        <v>1114</v>
      </c>
      <c r="W52" s="55">
        <v>470</v>
      </c>
      <c r="X52" s="55">
        <v>1605</v>
      </c>
      <c r="Y52" s="55">
        <v>582</v>
      </c>
      <c r="Z52" s="55">
        <v>1825</v>
      </c>
      <c r="AA52" s="55">
        <v>754</v>
      </c>
      <c r="AB52" s="55">
        <v>1066</v>
      </c>
      <c r="AC52" s="55">
        <v>448</v>
      </c>
      <c r="AD52" s="55">
        <v>549</v>
      </c>
      <c r="AE52" s="55">
        <v>255</v>
      </c>
      <c r="AF52" s="191">
        <f t="shared" si="159"/>
        <v>6159</v>
      </c>
      <c r="AG52" s="191">
        <f t="shared" si="159"/>
        <v>2509</v>
      </c>
      <c r="AH52" s="55">
        <v>0</v>
      </c>
      <c r="AI52" s="55">
        <v>0</v>
      </c>
      <c r="AJ52" s="55">
        <v>0</v>
      </c>
      <c r="AK52" s="55">
        <v>0</v>
      </c>
      <c r="AL52" s="136">
        <f t="shared" si="160"/>
        <v>0</v>
      </c>
      <c r="AM52" s="133">
        <f t="shared" si="160"/>
        <v>0</v>
      </c>
      <c r="AN52" s="45"/>
      <c r="AO52" s="142" t="s">
        <v>65</v>
      </c>
      <c r="AP52" s="54">
        <v>266</v>
      </c>
      <c r="AQ52" s="54">
        <v>268</v>
      </c>
      <c r="AR52" s="54">
        <v>269</v>
      </c>
      <c r="AS52" s="54">
        <v>268</v>
      </c>
      <c r="AT52" s="54">
        <v>263</v>
      </c>
      <c r="AU52" s="136">
        <f t="shared" si="161"/>
        <v>1334</v>
      </c>
      <c r="AV52" s="54"/>
      <c r="AW52" s="54"/>
      <c r="AX52" s="136">
        <f t="shared" si="162"/>
        <v>0</v>
      </c>
      <c r="AY52" s="55">
        <v>1013</v>
      </c>
      <c r="AZ52" s="55"/>
      <c r="BA52" s="143">
        <v>22</v>
      </c>
      <c r="BB52" s="42">
        <v>262</v>
      </c>
      <c r="BD52" s="45"/>
      <c r="BE52" s="142" t="s">
        <v>65</v>
      </c>
      <c r="BF52" s="69">
        <v>478</v>
      </c>
      <c r="BG52" s="102">
        <v>352</v>
      </c>
      <c r="BH52" s="102">
        <v>316</v>
      </c>
      <c r="BI52" s="69"/>
      <c r="BJ52" s="42">
        <f t="shared" si="163"/>
        <v>1146</v>
      </c>
      <c r="BK52" s="42">
        <v>792</v>
      </c>
      <c r="BL52" s="55"/>
      <c r="BM52" s="55"/>
      <c r="BN52" s="102">
        <v>6</v>
      </c>
      <c r="BO52" s="240">
        <v>5</v>
      </c>
    </row>
    <row r="53" spans="1:70" ht="18" customHeight="1">
      <c r="A53" s="131" t="s">
        <v>159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40"/>
      <c r="M53" s="40"/>
      <c r="N53" s="55"/>
      <c r="O53" s="55"/>
      <c r="P53" s="55"/>
      <c r="Q53" s="55"/>
      <c r="R53" s="136"/>
      <c r="S53" s="133"/>
      <c r="T53" s="45"/>
      <c r="U53" s="131" t="s">
        <v>159</v>
      </c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191"/>
      <c r="AG53" s="191"/>
      <c r="AH53" s="55"/>
      <c r="AI53" s="55"/>
      <c r="AJ53" s="55"/>
      <c r="AK53" s="55"/>
      <c r="AL53" s="136"/>
      <c r="AM53" s="133"/>
      <c r="AN53" s="45"/>
      <c r="AO53" s="131" t="s">
        <v>159</v>
      </c>
      <c r="AP53" s="54"/>
      <c r="AQ53" s="54"/>
      <c r="AR53" s="54"/>
      <c r="AS53" s="54"/>
      <c r="AT53" s="54"/>
      <c r="AU53" s="136"/>
      <c r="AV53" s="54"/>
      <c r="AW53" s="54"/>
      <c r="AX53" s="136"/>
      <c r="AY53" s="55"/>
      <c r="AZ53" s="55"/>
      <c r="BA53" s="143"/>
      <c r="BB53" s="42"/>
      <c r="BD53" s="45"/>
      <c r="BE53" s="131" t="s">
        <v>159</v>
      </c>
      <c r="BF53" s="69"/>
      <c r="BG53" s="241"/>
      <c r="BH53" s="241"/>
      <c r="BI53" s="69"/>
      <c r="BJ53" s="42"/>
      <c r="BK53" s="42"/>
      <c r="BL53" s="55"/>
      <c r="BM53" s="55"/>
      <c r="BN53" s="241"/>
      <c r="BO53" s="242"/>
    </row>
    <row r="54" spans="1:70" ht="18" customHeight="1">
      <c r="A54" s="142" t="s">
        <v>29</v>
      </c>
      <c r="B54" s="55">
        <v>20404</v>
      </c>
      <c r="C54" s="55">
        <v>9765</v>
      </c>
      <c r="D54" s="55">
        <v>13175</v>
      </c>
      <c r="E54" s="55">
        <v>6340</v>
      </c>
      <c r="F54" s="55">
        <v>11674</v>
      </c>
      <c r="G54" s="55">
        <v>5756</v>
      </c>
      <c r="H54" s="55">
        <v>9095</v>
      </c>
      <c r="I54" s="55">
        <v>4434</v>
      </c>
      <c r="J54" s="55">
        <v>7771</v>
      </c>
      <c r="K54" s="55">
        <v>3872</v>
      </c>
      <c r="L54" s="40">
        <f t="shared" si="164"/>
        <v>62119</v>
      </c>
      <c r="M54" s="40">
        <f t="shared" si="164"/>
        <v>30167</v>
      </c>
      <c r="N54" s="55">
        <v>3181</v>
      </c>
      <c r="O54" s="55">
        <v>1583</v>
      </c>
      <c r="P54" s="55">
        <v>3273</v>
      </c>
      <c r="Q54" s="55">
        <v>1618</v>
      </c>
      <c r="R54" s="136">
        <f t="shared" si="157"/>
        <v>6454</v>
      </c>
      <c r="S54" s="133">
        <f t="shared" si="158"/>
        <v>3201</v>
      </c>
      <c r="T54" s="45"/>
      <c r="U54" s="142" t="s">
        <v>29</v>
      </c>
      <c r="V54" s="55">
        <v>6575</v>
      </c>
      <c r="W54" s="55">
        <v>3038</v>
      </c>
      <c r="X54" s="55">
        <v>4511</v>
      </c>
      <c r="Y54" s="55">
        <v>2001</v>
      </c>
      <c r="Z54" s="55">
        <v>3701</v>
      </c>
      <c r="AA54" s="55">
        <v>1708</v>
      </c>
      <c r="AB54" s="55">
        <v>1859</v>
      </c>
      <c r="AC54" s="55">
        <v>870</v>
      </c>
      <c r="AD54" s="55">
        <v>1835</v>
      </c>
      <c r="AE54" s="55">
        <v>835</v>
      </c>
      <c r="AF54" s="191">
        <f t="shared" si="159"/>
        <v>18481</v>
      </c>
      <c r="AG54" s="191">
        <f t="shared" si="159"/>
        <v>8452</v>
      </c>
      <c r="AH54" s="55">
        <v>502</v>
      </c>
      <c r="AI54" s="55">
        <v>208</v>
      </c>
      <c r="AJ54" s="55">
        <v>217</v>
      </c>
      <c r="AK54" s="55">
        <v>88</v>
      </c>
      <c r="AL54" s="136">
        <f t="shared" si="160"/>
        <v>719</v>
      </c>
      <c r="AM54" s="133">
        <f t="shared" si="160"/>
        <v>296</v>
      </c>
      <c r="AN54" s="45"/>
      <c r="AO54" s="142" t="s">
        <v>29</v>
      </c>
      <c r="AP54" s="54">
        <v>426</v>
      </c>
      <c r="AQ54" s="54">
        <v>383</v>
      </c>
      <c r="AR54" s="54">
        <v>387</v>
      </c>
      <c r="AS54" s="54">
        <v>343</v>
      </c>
      <c r="AT54" s="54">
        <v>321</v>
      </c>
      <c r="AU54" s="136">
        <f t="shared" si="161"/>
        <v>1860</v>
      </c>
      <c r="AV54" s="54">
        <v>59</v>
      </c>
      <c r="AW54" s="54">
        <v>54</v>
      </c>
      <c r="AX54" s="136">
        <f t="shared" si="162"/>
        <v>113</v>
      </c>
      <c r="AY54" s="55">
        <v>1154</v>
      </c>
      <c r="AZ54" s="55">
        <v>115</v>
      </c>
      <c r="BA54" s="143">
        <v>64</v>
      </c>
      <c r="BB54" s="42">
        <v>332</v>
      </c>
      <c r="BD54" s="45"/>
      <c r="BE54" s="142" t="s">
        <v>29</v>
      </c>
      <c r="BF54" s="69">
        <v>503</v>
      </c>
      <c r="BG54" s="102">
        <v>824</v>
      </c>
      <c r="BH54" s="102">
        <v>263</v>
      </c>
      <c r="BI54" s="69"/>
      <c r="BJ54" s="42">
        <f t="shared" si="163"/>
        <v>1590</v>
      </c>
      <c r="BK54" s="42">
        <v>737</v>
      </c>
      <c r="BL54" s="243">
        <v>110</v>
      </c>
      <c r="BM54" s="55"/>
      <c r="BN54" s="102">
        <v>55</v>
      </c>
      <c r="BO54" s="240">
        <v>25</v>
      </c>
      <c r="BR54" s="2"/>
    </row>
    <row r="55" spans="1:70" ht="18" customHeight="1">
      <c r="A55" s="142" t="s">
        <v>75</v>
      </c>
      <c r="B55" s="55">
        <v>13043</v>
      </c>
      <c r="C55" s="55">
        <v>6159</v>
      </c>
      <c r="D55" s="55">
        <v>10815</v>
      </c>
      <c r="E55" s="55">
        <v>5180</v>
      </c>
      <c r="F55" s="55">
        <v>9749</v>
      </c>
      <c r="G55" s="55">
        <v>4676</v>
      </c>
      <c r="H55" s="55">
        <v>7024</v>
      </c>
      <c r="I55" s="55">
        <v>3483</v>
      </c>
      <c r="J55" s="55">
        <v>5691</v>
      </c>
      <c r="K55" s="55">
        <v>2917</v>
      </c>
      <c r="L55" s="40">
        <f t="shared" si="164"/>
        <v>46322</v>
      </c>
      <c r="M55" s="40">
        <f t="shared" si="165"/>
        <v>22415</v>
      </c>
      <c r="N55" s="55">
        <v>0</v>
      </c>
      <c r="O55" s="55">
        <v>0</v>
      </c>
      <c r="P55" s="55">
        <v>0</v>
      </c>
      <c r="Q55" s="55">
        <v>0</v>
      </c>
      <c r="R55" s="136">
        <f t="shared" si="157"/>
        <v>0</v>
      </c>
      <c r="S55" s="133">
        <f t="shared" si="158"/>
        <v>0</v>
      </c>
      <c r="T55" s="45"/>
      <c r="U55" s="142" t="s">
        <v>75</v>
      </c>
      <c r="V55" s="55">
        <v>5458</v>
      </c>
      <c r="W55" s="55">
        <v>2377</v>
      </c>
      <c r="X55" s="55">
        <v>4502</v>
      </c>
      <c r="Y55" s="55">
        <v>2076</v>
      </c>
      <c r="Z55" s="55">
        <v>4261</v>
      </c>
      <c r="AA55" s="55">
        <v>1970</v>
      </c>
      <c r="AB55" s="55">
        <v>2564</v>
      </c>
      <c r="AC55" s="55">
        <v>1197</v>
      </c>
      <c r="AD55" s="55">
        <v>1950</v>
      </c>
      <c r="AE55" s="55">
        <v>933</v>
      </c>
      <c r="AF55" s="191">
        <f t="shared" si="159"/>
        <v>18735</v>
      </c>
      <c r="AG55" s="191">
        <f t="shared" si="159"/>
        <v>8553</v>
      </c>
      <c r="AH55" s="55">
        <v>0</v>
      </c>
      <c r="AI55" s="55">
        <v>0</v>
      </c>
      <c r="AJ55" s="55">
        <v>0</v>
      </c>
      <c r="AK55" s="55">
        <v>0</v>
      </c>
      <c r="AL55" s="136">
        <f t="shared" si="160"/>
        <v>0</v>
      </c>
      <c r="AM55" s="133">
        <f t="shared" si="160"/>
        <v>0</v>
      </c>
      <c r="AN55" s="45"/>
      <c r="AO55" s="142" t="s">
        <v>75</v>
      </c>
      <c r="AP55" s="54">
        <v>288</v>
      </c>
      <c r="AQ55" s="54">
        <v>284</v>
      </c>
      <c r="AR55" s="54">
        <v>283</v>
      </c>
      <c r="AS55" s="54">
        <v>206</v>
      </c>
      <c r="AT55" s="54">
        <v>202</v>
      </c>
      <c r="AU55" s="136">
        <f t="shared" si="161"/>
        <v>1263</v>
      </c>
      <c r="AV55" s="54"/>
      <c r="AW55" s="54"/>
      <c r="AX55" s="136">
        <f t="shared" si="162"/>
        <v>0</v>
      </c>
      <c r="AY55" s="55">
        <v>913</v>
      </c>
      <c r="AZ55" s="55">
        <v>0</v>
      </c>
      <c r="BA55" s="143">
        <v>105</v>
      </c>
      <c r="BB55" s="42">
        <v>246</v>
      </c>
      <c r="BD55" s="45"/>
      <c r="BE55" s="142" t="s">
        <v>75</v>
      </c>
      <c r="BF55" s="69">
        <v>336</v>
      </c>
      <c r="BG55" s="103">
        <v>571</v>
      </c>
      <c r="BH55" s="102">
        <v>172</v>
      </c>
      <c r="BI55" s="102">
        <v>1</v>
      </c>
      <c r="BJ55" s="42">
        <f t="shared" si="163"/>
        <v>1080</v>
      </c>
      <c r="BK55" s="42">
        <v>491</v>
      </c>
      <c r="BL55" s="102"/>
      <c r="BM55" s="102"/>
      <c r="BN55" s="102">
        <v>7</v>
      </c>
      <c r="BO55" s="240">
        <v>3</v>
      </c>
    </row>
    <row r="56" spans="1:70" ht="18" customHeight="1">
      <c r="A56" s="142" t="s">
        <v>30</v>
      </c>
      <c r="B56" s="55">
        <v>13228</v>
      </c>
      <c r="C56" s="55">
        <v>6155</v>
      </c>
      <c r="D56" s="55">
        <v>9739</v>
      </c>
      <c r="E56" s="55">
        <v>4581</v>
      </c>
      <c r="F56" s="55">
        <v>9636</v>
      </c>
      <c r="G56" s="55">
        <v>4660</v>
      </c>
      <c r="H56" s="55">
        <v>6973</v>
      </c>
      <c r="I56" s="55">
        <v>3466</v>
      </c>
      <c r="J56" s="55">
        <v>5985</v>
      </c>
      <c r="K56" s="55">
        <v>2980</v>
      </c>
      <c r="L56" s="40">
        <f t="shared" si="164"/>
        <v>45561</v>
      </c>
      <c r="M56" s="40">
        <f t="shared" si="165"/>
        <v>21842</v>
      </c>
      <c r="N56" s="55">
        <v>0</v>
      </c>
      <c r="O56" s="55">
        <v>0</v>
      </c>
      <c r="P56" s="55">
        <v>0</v>
      </c>
      <c r="Q56" s="55">
        <v>0</v>
      </c>
      <c r="R56" s="136">
        <f t="shared" si="157"/>
        <v>0</v>
      </c>
      <c r="S56" s="133">
        <f t="shared" si="158"/>
        <v>0</v>
      </c>
      <c r="T56" s="45"/>
      <c r="U56" s="142" t="s">
        <v>30</v>
      </c>
      <c r="V56" s="55">
        <v>5826</v>
      </c>
      <c r="W56" s="55">
        <v>2531</v>
      </c>
      <c r="X56" s="55">
        <v>3695</v>
      </c>
      <c r="Y56" s="55">
        <v>1611</v>
      </c>
      <c r="Z56" s="55">
        <v>3949</v>
      </c>
      <c r="AA56" s="55">
        <v>1825</v>
      </c>
      <c r="AB56" s="55">
        <v>2150</v>
      </c>
      <c r="AC56" s="55">
        <v>1037</v>
      </c>
      <c r="AD56" s="55">
        <v>2034</v>
      </c>
      <c r="AE56" s="55">
        <v>985</v>
      </c>
      <c r="AF56" s="191">
        <f t="shared" si="159"/>
        <v>17654</v>
      </c>
      <c r="AG56" s="191">
        <f t="shared" si="159"/>
        <v>7989</v>
      </c>
      <c r="AH56" s="55">
        <v>0</v>
      </c>
      <c r="AI56" s="55">
        <v>0</v>
      </c>
      <c r="AJ56" s="55">
        <v>0</v>
      </c>
      <c r="AK56" s="55">
        <v>0</v>
      </c>
      <c r="AL56" s="136">
        <f t="shared" si="160"/>
        <v>0</v>
      </c>
      <c r="AM56" s="133">
        <f t="shared" si="160"/>
        <v>0</v>
      </c>
      <c r="AN56" s="45"/>
      <c r="AO56" s="142" t="s">
        <v>30</v>
      </c>
      <c r="AP56" s="54">
        <v>287</v>
      </c>
      <c r="AQ56" s="54">
        <v>265</v>
      </c>
      <c r="AR56" s="54">
        <v>268</v>
      </c>
      <c r="AS56" s="54">
        <v>219</v>
      </c>
      <c r="AT56" s="54">
        <v>208</v>
      </c>
      <c r="AU56" s="136">
        <f t="shared" si="161"/>
        <v>1247</v>
      </c>
      <c r="AV56" s="54"/>
      <c r="AW56" s="54"/>
      <c r="AX56" s="136">
        <f t="shared" si="162"/>
        <v>0</v>
      </c>
      <c r="AY56" s="55">
        <v>915</v>
      </c>
      <c r="AZ56" s="55">
        <v>0</v>
      </c>
      <c r="BA56" s="143">
        <v>44</v>
      </c>
      <c r="BB56" s="42">
        <v>215</v>
      </c>
      <c r="BD56" s="45"/>
      <c r="BE56" s="142" t="s">
        <v>30</v>
      </c>
      <c r="BF56" s="69">
        <v>327</v>
      </c>
      <c r="BG56" s="102">
        <v>556</v>
      </c>
      <c r="BH56" s="102">
        <v>266</v>
      </c>
      <c r="BI56" s="69"/>
      <c r="BJ56" s="42">
        <f t="shared" si="163"/>
        <v>1149</v>
      </c>
      <c r="BK56" s="42">
        <v>492</v>
      </c>
      <c r="BL56" s="55"/>
      <c r="BM56" s="55"/>
      <c r="BN56" s="102">
        <v>23</v>
      </c>
      <c r="BO56" s="240">
        <v>11</v>
      </c>
    </row>
    <row r="57" spans="1:70" ht="18" customHeight="1">
      <c r="A57" s="142" t="s">
        <v>76</v>
      </c>
      <c r="B57" s="55">
        <v>741</v>
      </c>
      <c r="C57" s="55">
        <v>367</v>
      </c>
      <c r="D57" s="55">
        <v>711</v>
      </c>
      <c r="E57" s="55">
        <v>337</v>
      </c>
      <c r="F57" s="55">
        <v>788</v>
      </c>
      <c r="G57" s="55">
        <v>353</v>
      </c>
      <c r="H57" s="55">
        <v>610</v>
      </c>
      <c r="I57" s="55">
        <v>311</v>
      </c>
      <c r="J57" s="55">
        <v>431</v>
      </c>
      <c r="K57" s="55">
        <v>233</v>
      </c>
      <c r="L57" s="40">
        <f t="shared" si="164"/>
        <v>3281</v>
      </c>
      <c r="M57" s="40">
        <f t="shared" si="165"/>
        <v>1601</v>
      </c>
      <c r="N57" s="55">
        <v>0</v>
      </c>
      <c r="O57" s="55">
        <v>0</v>
      </c>
      <c r="P57" s="55">
        <v>0</v>
      </c>
      <c r="Q57" s="55">
        <v>0</v>
      </c>
      <c r="R57" s="136">
        <f t="shared" si="157"/>
        <v>0</v>
      </c>
      <c r="S57" s="133">
        <f t="shared" si="158"/>
        <v>0</v>
      </c>
      <c r="T57" s="45"/>
      <c r="U57" s="142" t="s">
        <v>76</v>
      </c>
      <c r="V57" s="55">
        <v>226</v>
      </c>
      <c r="W57" s="55">
        <v>97</v>
      </c>
      <c r="X57" s="55">
        <v>235</v>
      </c>
      <c r="Y57" s="55">
        <v>91</v>
      </c>
      <c r="Z57" s="55">
        <v>257</v>
      </c>
      <c r="AA57" s="55">
        <v>101</v>
      </c>
      <c r="AB57" s="55">
        <v>165</v>
      </c>
      <c r="AC57" s="55">
        <v>86</v>
      </c>
      <c r="AD57" s="55">
        <v>53</v>
      </c>
      <c r="AE57" s="55">
        <v>19</v>
      </c>
      <c r="AF57" s="191">
        <f t="shared" si="159"/>
        <v>936</v>
      </c>
      <c r="AG57" s="191">
        <f t="shared" si="159"/>
        <v>394</v>
      </c>
      <c r="AH57" s="55">
        <v>0</v>
      </c>
      <c r="AI57" s="55">
        <v>0</v>
      </c>
      <c r="AJ57" s="55">
        <v>0</v>
      </c>
      <c r="AK57" s="55">
        <v>0</v>
      </c>
      <c r="AL57" s="136">
        <f t="shared" si="160"/>
        <v>0</v>
      </c>
      <c r="AM57" s="133">
        <f t="shared" si="160"/>
        <v>0</v>
      </c>
      <c r="AN57" s="45"/>
      <c r="AO57" s="142" t="s">
        <v>76</v>
      </c>
      <c r="AP57" s="54">
        <v>22</v>
      </c>
      <c r="AQ57" s="54">
        <v>20</v>
      </c>
      <c r="AR57" s="54">
        <v>24</v>
      </c>
      <c r="AS57" s="54">
        <v>20</v>
      </c>
      <c r="AT57" s="54">
        <v>18</v>
      </c>
      <c r="AU57" s="136">
        <f t="shared" si="161"/>
        <v>104</v>
      </c>
      <c r="AV57" s="54"/>
      <c r="AW57" s="54"/>
      <c r="AX57" s="136">
        <f t="shared" si="162"/>
        <v>0</v>
      </c>
      <c r="AY57" s="55">
        <v>85</v>
      </c>
      <c r="AZ57" s="55">
        <v>0</v>
      </c>
      <c r="BA57" s="143">
        <v>4</v>
      </c>
      <c r="BB57" s="42">
        <v>18</v>
      </c>
      <c r="BD57" s="45"/>
      <c r="BE57" s="142" t="s">
        <v>76</v>
      </c>
      <c r="BF57" s="69">
        <v>81</v>
      </c>
      <c r="BG57" s="102">
        <v>27</v>
      </c>
      <c r="BH57" s="102">
        <v>2</v>
      </c>
      <c r="BI57" s="69"/>
      <c r="BJ57" s="42">
        <f t="shared" si="163"/>
        <v>110</v>
      </c>
      <c r="BK57" s="42">
        <v>68</v>
      </c>
      <c r="BL57" s="55"/>
      <c r="BM57" s="55"/>
      <c r="BN57" s="102"/>
      <c r="BO57" s="240"/>
    </row>
    <row r="58" spans="1:70" ht="18" customHeight="1">
      <c r="A58" s="142" t="s">
        <v>31</v>
      </c>
      <c r="B58" s="55">
        <v>9931</v>
      </c>
      <c r="C58" s="55">
        <v>4807</v>
      </c>
      <c r="D58" s="55">
        <v>7091</v>
      </c>
      <c r="E58" s="55">
        <v>3347</v>
      </c>
      <c r="F58" s="55">
        <v>6268</v>
      </c>
      <c r="G58" s="55">
        <v>3042</v>
      </c>
      <c r="H58" s="55">
        <v>4342</v>
      </c>
      <c r="I58" s="55">
        <v>2106</v>
      </c>
      <c r="J58" s="55">
        <v>3750</v>
      </c>
      <c r="K58" s="55">
        <v>1833</v>
      </c>
      <c r="L58" s="40">
        <f t="shared" si="164"/>
        <v>31382</v>
      </c>
      <c r="M58" s="40">
        <f t="shared" si="165"/>
        <v>15135</v>
      </c>
      <c r="N58" s="55">
        <v>0</v>
      </c>
      <c r="O58" s="55">
        <v>0</v>
      </c>
      <c r="P58" s="55">
        <v>0</v>
      </c>
      <c r="Q58" s="55">
        <v>0</v>
      </c>
      <c r="R58" s="136">
        <f t="shared" si="157"/>
        <v>0</v>
      </c>
      <c r="S58" s="133">
        <f t="shared" si="158"/>
        <v>0</v>
      </c>
      <c r="T58" s="45"/>
      <c r="U58" s="142" t="s">
        <v>31</v>
      </c>
      <c r="V58" s="55">
        <v>2109</v>
      </c>
      <c r="W58" s="55">
        <v>967</v>
      </c>
      <c r="X58" s="55">
        <v>2675</v>
      </c>
      <c r="Y58" s="55">
        <v>1185</v>
      </c>
      <c r="Z58" s="55">
        <v>2309</v>
      </c>
      <c r="AA58" s="55">
        <v>1037</v>
      </c>
      <c r="AB58" s="55">
        <v>577</v>
      </c>
      <c r="AC58" s="55">
        <v>287</v>
      </c>
      <c r="AD58" s="55">
        <v>833</v>
      </c>
      <c r="AE58" s="55">
        <v>365</v>
      </c>
      <c r="AF58" s="191">
        <f t="shared" si="159"/>
        <v>8503</v>
      </c>
      <c r="AG58" s="191">
        <f t="shared" si="159"/>
        <v>3841</v>
      </c>
      <c r="AH58" s="55">
        <v>0</v>
      </c>
      <c r="AI58" s="55">
        <v>0</v>
      </c>
      <c r="AJ58" s="55">
        <v>0</v>
      </c>
      <c r="AK58" s="55">
        <v>0</v>
      </c>
      <c r="AL58" s="136">
        <f t="shared" si="160"/>
        <v>0</v>
      </c>
      <c r="AM58" s="133">
        <f t="shared" si="160"/>
        <v>0</v>
      </c>
      <c r="AN58" s="45"/>
      <c r="AO58" s="142" t="s">
        <v>31</v>
      </c>
      <c r="AP58" s="54">
        <v>219</v>
      </c>
      <c r="AQ58" s="54">
        <v>209</v>
      </c>
      <c r="AR58" s="54">
        <v>207</v>
      </c>
      <c r="AS58" s="54">
        <v>188</v>
      </c>
      <c r="AT58" s="54">
        <v>178</v>
      </c>
      <c r="AU58" s="136">
        <f t="shared" si="161"/>
        <v>1001</v>
      </c>
      <c r="AV58" s="54"/>
      <c r="AW58" s="54"/>
      <c r="AX58" s="136">
        <f t="shared" si="162"/>
        <v>0</v>
      </c>
      <c r="AY58" s="55">
        <v>664</v>
      </c>
      <c r="AZ58" s="55">
        <v>0</v>
      </c>
      <c r="BA58" s="143">
        <v>35</v>
      </c>
      <c r="BB58" s="42">
        <v>185</v>
      </c>
      <c r="BD58" s="45"/>
      <c r="BE58" s="142" t="s">
        <v>31</v>
      </c>
      <c r="BF58" s="69">
        <v>264</v>
      </c>
      <c r="BG58" s="102">
        <v>391</v>
      </c>
      <c r="BH58" s="102">
        <v>137</v>
      </c>
      <c r="BI58" s="69"/>
      <c r="BJ58" s="42">
        <f t="shared" si="163"/>
        <v>792</v>
      </c>
      <c r="BK58" s="42">
        <v>348</v>
      </c>
      <c r="BL58" s="55"/>
      <c r="BM58" s="55"/>
      <c r="BN58" s="102">
        <v>9</v>
      </c>
      <c r="BO58" s="240">
        <v>7</v>
      </c>
    </row>
    <row r="59" spans="1:70" ht="18" customHeight="1">
      <c r="A59" s="142" t="s">
        <v>32</v>
      </c>
      <c r="B59" s="55">
        <v>13264</v>
      </c>
      <c r="C59" s="55">
        <v>6406</v>
      </c>
      <c r="D59" s="55">
        <v>9146</v>
      </c>
      <c r="E59" s="55">
        <v>4543</v>
      </c>
      <c r="F59" s="55">
        <v>7789</v>
      </c>
      <c r="G59" s="55">
        <v>3810</v>
      </c>
      <c r="H59" s="55">
        <v>5841</v>
      </c>
      <c r="I59" s="55">
        <v>3007</v>
      </c>
      <c r="J59" s="55">
        <v>5716</v>
      </c>
      <c r="K59" s="55">
        <v>2933</v>
      </c>
      <c r="L59" s="40">
        <f t="shared" si="164"/>
        <v>41756</v>
      </c>
      <c r="M59" s="40">
        <f t="shared" si="165"/>
        <v>20699</v>
      </c>
      <c r="N59" s="55">
        <v>0</v>
      </c>
      <c r="O59" s="55">
        <v>0</v>
      </c>
      <c r="P59" s="55">
        <v>0</v>
      </c>
      <c r="Q59" s="55">
        <v>0</v>
      </c>
      <c r="R59" s="136">
        <f t="shared" si="157"/>
        <v>0</v>
      </c>
      <c r="S59" s="133">
        <f t="shared" si="158"/>
        <v>0</v>
      </c>
      <c r="T59" s="45"/>
      <c r="U59" s="142" t="s">
        <v>32</v>
      </c>
      <c r="V59" s="55">
        <v>1452</v>
      </c>
      <c r="W59" s="55">
        <v>721</v>
      </c>
      <c r="X59" s="55">
        <v>2640</v>
      </c>
      <c r="Y59" s="55">
        <v>1221</v>
      </c>
      <c r="Z59" s="55">
        <v>2081</v>
      </c>
      <c r="AA59" s="55">
        <v>955</v>
      </c>
      <c r="AB59" s="55">
        <v>413</v>
      </c>
      <c r="AC59" s="55">
        <v>215</v>
      </c>
      <c r="AD59" s="55">
        <v>1650</v>
      </c>
      <c r="AE59" s="55">
        <v>826</v>
      </c>
      <c r="AF59" s="191">
        <f t="shared" si="159"/>
        <v>8236</v>
      </c>
      <c r="AG59" s="191">
        <f t="shared" si="159"/>
        <v>3938</v>
      </c>
      <c r="AH59" s="55">
        <v>0</v>
      </c>
      <c r="AI59" s="55">
        <v>0</v>
      </c>
      <c r="AJ59" s="55">
        <v>0</v>
      </c>
      <c r="AK59" s="55">
        <v>0</v>
      </c>
      <c r="AL59" s="136">
        <f t="shared" si="160"/>
        <v>0</v>
      </c>
      <c r="AM59" s="133">
        <f t="shared" si="160"/>
        <v>0</v>
      </c>
      <c r="AN59" s="45"/>
      <c r="AO59" s="142" t="s">
        <v>32</v>
      </c>
      <c r="AP59" s="54">
        <v>306</v>
      </c>
      <c r="AQ59" s="54">
        <v>292</v>
      </c>
      <c r="AR59" s="54">
        <v>292</v>
      </c>
      <c r="AS59" s="54">
        <v>257</v>
      </c>
      <c r="AT59" s="54">
        <v>245</v>
      </c>
      <c r="AU59" s="136">
        <f t="shared" si="161"/>
        <v>1392</v>
      </c>
      <c r="AV59" s="54"/>
      <c r="AW59" s="54"/>
      <c r="AX59" s="136">
        <f t="shared" si="162"/>
        <v>0</v>
      </c>
      <c r="AY59" s="55">
        <v>964</v>
      </c>
      <c r="AZ59" s="55">
        <v>0</v>
      </c>
      <c r="BA59" s="143">
        <v>14</v>
      </c>
      <c r="BB59" s="42">
        <v>272</v>
      </c>
      <c r="BD59" s="45"/>
      <c r="BE59" s="142" t="s">
        <v>32</v>
      </c>
      <c r="BF59" s="69">
        <v>303</v>
      </c>
      <c r="BG59" s="102">
        <v>628</v>
      </c>
      <c r="BH59" s="102">
        <v>230</v>
      </c>
      <c r="BI59" s="69"/>
      <c r="BJ59" s="42">
        <f t="shared" si="163"/>
        <v>1161</v>
      </c>
      <c r="BK59" s="42">
        <v>515</v>
      </c>
      <c r="BL59" s="55"/>
      <c r="BM59" s="55"/>
      <c r="BN59" s="102">
        <v>28</v>
      </c>
      <c r="BO59" s="240">
        <v>13</v>
      </c>
    </row>
    <row r="60" spans="1:70" ht="18" customHeight="1">
      <c r="A60" s="131" t="s">
        <v>160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40"/>
      <c r="M60" s="40"/>
      <c r="N60" s="55"/>
      <c r="O60" s="55"/>
      <c r="P60" s="55"/>
      <c r="Q60" s="55"/>
      <c r="R60" s="136"/>
      <c r="S60" s="133"/>
      <c r="T60" s="45"/>
      <c r="U60" s="131" t="s">
        <v>160</v>
      </c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191"/>
      <c r="AG60" s="191"/>
      <c r="AH60" s="55"/>
      <c r="AI60" s="55"/>
      <c r="AJ60" s="55"/>
      <c r="AK60" s="55"/>
      <c r="AL60" s="136"/>
      <c r="AM60" s="133"/>
      <c r="AN60" s="45"/>
      <c r="AO60" s="131" t="s">
        <v>160</v>
      </c>
      <c r="AP60" s="54"/>
      <c r="AQ60" s="54"/>
      <c r="AR60" s="54"/>
      <c r="AS60" s="54"/>
      <c r="AT60" s="54"/>
      <c r="AU60" s="136"/>
      <c r="AV60" s="54"/>
      <c r="AW60" s="54"/>
      <c r="AX60" s="136"/>
      <c r="AY60" s="55"/>
      <c r="AZ60" s="55"/>
      <c r="BA60" s="143"/>
      <c r="BB60" s="42"/>
      <c r="BD60" s="45"/>
      <c r="BE60" s="131" t="s">
        <v>160</v>
      </c>
      <c r="BF60" s="69"/>
      <c r="BG60" s="241"/>
      <c r="BH60" s="241"/>
      <c r="BI60" s="69"/>
      <c r="BJ60" s="42"/>
      <c r="BK60" s="42"/>
      <c r="BL60" s="55"/>
      <c r="BM60" s="55"/>
      <c r="BN60" s="241"/>
      <c r="BO60" s="242"/>
    </row>
    <row r="61" spans="1:70" ht="18" customHeight="1">
      <c r="A61" s="142" t="s">
        <v>77</v>
      </c>
      <c r="B61" s="55">
        <v>26553</v>
      </c>
      <c r="C61" s="55">
        <v>14339</v>
      </c>
      <c r="D61" s="55">
        <v>14382</v>
      </c>
      <c r="E61" s="55">
        <v>8093</v>
      </c>
      <c r="F61" s="55">
        <v>10179</v>
      </c>
      <c r="G61" s="55">
        <v>5752</v>
      </c>
      <c r="H61" s="55">
        <v>6005</v>
      </c>
      <c r="I61" s="55">
        <v>3422</v>
      </c>
      <c r="J61" s="55">
        <v>3421</v>
      </c>
      <c r="K61" s="55">
        <v>2022</v>
      </c>
      <c r="L61" s="40">
        <f t="shared" si="164"/>
        <v>60540</v>
      </c>
      <c r="M61" s="40">
        <f t="shared" si="165"/>
        <v>33628</v>
      </c>
      <c r="N61" s="55">
        <v>0</v>
      </c>
      <c r="O61" s="55">
        <v>0</v>
      </c>
      <c r="P61" s="55">
        <v>0</v>
      </c>
      <c r="Q61" s="55">
        <v>0</v>
      </c>
      <c r="R61" s="136">
        <f t="shared" si="157"/>
        <v>0</v>
      </c>
      <c r="S61" s="133">
        <f t="shared" si="158"/>
        <v>0</v>
      </c>
      <c r="T61" s="45"/>
      <c r="U61" s="142" t="s">
        <v>77</v>
      </c>
      <c r="V61" s="55">
        <v>3834</v>
      </c>
      <c r="W61" s="55">
        <v>2015</v>
      </c>
      <c r="X61" s="55">
        <v>2241</v>
      </c>
      <c r="Y61" s="55">
        <v>1188</v>
      </c>
      <c r="Z61" s="55">
        <v>1646</v>
      </c>
      <c r="AA61" s="55">
        <v>904</v>
      </c>
      <c r="AB61" s="55">
        <v>671</v>
      </c>
      <c r="AC61" s="55">
        <v>364</v>
      </c>
      <c r="AD61" s="55">
        <v>392</v>
      </c>
      <c r="AE61" s="55">
        <v>224</v>
      </c>
      <c r="AF61" s="191">
        <f t="shared" si="159"/>
        <v>8784</v>
      </c>
      <c r="AG61" s="191">
        <f t="shared" si="159"/>
        <v>4695</v>
      </c>
      <c r="AH61" s="55">
        <v>0</v>
      </c>
      <c r="AI61" s="55">
        <v>0</v>
      </c>
      <c r="AJ61" s="55">
        <v>0</v>
      </c>
      <c r="AK61" s="55">
        <v>0</v>
      </c>
      <c r="AL61" s="136">
        <f t="shared" si="160"/>
        <v>0</v>
      </c>
      <c r="AM61" s="133">
        <f t="shared" si="160"/>
        <v>0</v>
      </c>
      <c r="AN61" s="45"/>
      <c r="AO61" s="142" t="s">
        <v>77</v>
      </c>
      <c r="AP61" s="54">
        <v>452</v>
      </c>
      <c r="AQ61" s="54">
        <v>381</v>
      </c>
      <c r="AR61" s="54">
        <v>329</v>
      </c>
      <c r="AS61" s="54">
        <v>246</v>
      </c>
      <c r="AT61" s="54">
        <v>158</v>
      </c>
      <c r="AU61" s="136">
        <f t="shared" si="161"/>
        <v>1566</v>
      </c>
      <c r="AV61" s="54"/>
      <c r="AW61" s="54"/>
      <c r="AX61" s="136">
        <f t="shared" si="162"/>
        <v>0</v>
      </c>
      <c r="AY61" s="55">
        <v>731</v>
      </c>
      <c r="AZ61" s="55">
        <v>0</v>
      </c>
      <c r="BA61" s="143">
        <v>25</v>
      </c>
      <c r="BB61" s="42">
        <v>351</v>
      </c>
      <c r="BD61" s="45"/>
      <c r="BE61" s="142" t="s">
        <v>77</v>
      </c>
      <c r="BF61" s="69">
        <v>193</v>
      </c>
      <c r="BG61" s="102">
        <v>712</v>
      </c>
      <c r="BH61" s="102">
        <v>316</v>
      </c>
      <c r="BI61" s="102">
        <v>1</v>
      </c>
      <c r="BJ61" s="42">
        <f t="shared" si="163"/>
        <v>1222</v>
      </c>
      <c r="BK61" s="42">
        <v>525</v>
      </c>
      <c r="BL61" s="102"/>
      <c r="BM61" s="102"/>
      <c r="BN61" s="102">
        <v>47</v>
      </c>
      <c r="BO61" s="240">
        <v>27</v>
      </c>
    </row>
    <row r="62" spans="1:70" ht="18" customHeight="1">
      <c r="A62" s="142" t="s">
        <v>78</v>
      </c>
      <c r="B62" s="55">
        <v>16996</v>
      </c>
      <c r="C62" s="55">
        <v>8544</v>
      </c>
      <c r="D62" s="55">
        <v>8275</v>
      </c>
      <c r="E62" s="55">
        <v>4259</v>
      </c>
      <c r="F62" s="55">
        <v>5231</v>
      </c>
      <c r="G62" s="55">
        <v>2707</v>
      </c>
      <c r="H62" s="55">
        <v>2861</v>
      </c>
      <c r="I62" s="55">
        <v>1431</v>
      </c>
      <c r="J62" s="55">
        <v>1625</v>
      </c>
      <c r="K62" s="55">
        <v>748</v>
      </c>
      <c r="L62" s="40">
        <f t="shared" si="164"/>
        <v>34988</v>
      </c>
      <c r="M62" s="40">
        <f t="shared" si="165"/>
        <v>17689</v>
      </c>
      <c r="N62" s="55">
        <v>0</v>
      </c>
      <c r="O62" s="55">
        <v>0</v>
      </c>
      <c r="P62" s="55">
        <v>0</v>
      </c>
      <c r="Q62" s="55">
        <v>0</v>
      </c>
      <c r="R62" s="136">
        <f t="shared" si="157"/>
        <v>0</v>
      </c>
      <c r="S62" s="133">
        <f t="shared" si="158"/>
        <v>0</v>
      </c>
      <c r="T62" s="45"/>
      <c r="U62" s="142" t="s">
        <v>78</v>
      </c>
      <c r="V62" s="55">
        <v>5017</v>
      </c>
      <c r="W62" s="55">
        <v>2488</v>
      </c>
      <c r="X62" s="55">
        <v>2374</v>
      </c>
      <c r="Y62" s="55">
        <v>1211</v>
      </c>
      <c r="Z62" s="55">
        <v>1258</v>
      </c>
      <c r="AA62" s="55">
        <v>655</v>
      </c>
      <c r="AB62" s="55">
        <v>567</v>
      </c>
      <c r="AC62" s="55">
        <v>284</v>
      </c>
      <c r="AD62" s="55">
        <v>429</v>
      </c>
      <c r="AE62" s="55">
        <v>191</v>
      </c>
      <c r="AF62" s="191">
        <f t="shared" si="159"/>
        <v>9645</v>
      </c>
      <c r="AG62" s="191">
        <f t="shared" si="159"/>
        <v>4829</v>
      </c>
      <c r="AH62" s="55">
        <v>0</v>
      </c>
      <c r="AI62" s="55">
        <v>0</v>
      </c>
      <c r="AJ62" s="55">
        <v>0</v>
      </c>
      <c r="AK62" s="55">
        <v>0</v>
      </c>
      <c r="AL62" s="136">
        <f t="shared" si="160"/>
        <v>0</v>
      </c>
      <c r="AM62" s="133">
        <f t="shared" si="160"/>
        <v>0</v>
      </c>
      <c r="AN62" s="45"/>
      <c r="AO62" s="142" t="s">
        <v>78</v>
      </c>
      <c r="AP62" s="54">
        <v>294</v>
      </c>
      <c r="AQ62" s="54">
        <v>266</v>
      </c>
      <c r="AR62" s="54">
        <v>241</v>
      </c>
      <c r="AS62" s="54">
        <v>188</v>
      </c>
      <c r="AT62" s="54">
        <v>140</v>
      </c>
      <c r="AU62" s="136">
        <f t="shared" si="161"/>
        <v>1129</v>
      </c>
      <c r="AV62" s="54"/>
      <c r="AW62" s="54"/>
      <c r="AX62" s="136">
        <f t="shared" si="162"/>
        <v>0</v>
      </c>
      <c r="AY62" s="55">
        <v>455</v>
      </c>
      <c r="AZ62" s="55">
        <v>0</v>
      </c>
      <c r="BA62" s="143">
        <v>42</v>
      </c>
      <c r="BB62" s="42">
        <v>270</v>
      </c>
      <c r="BD62" s="45"/>
      <c r="BE62" s="142" t="s">
        <v>78</v>
      </c>
      <c r="BF62" s="69">
        <v>73</v>
      </c>
      <c r="BG62" s="102">
        <v>482</v>
      </c>
      <c r="BH62" s="102">
        <v>111</v>
      </c>
      <c r="BI62" s="69"/>
      <c r="BJ62" s="42">
        <f t="shared" si="163"/>
        <v>666</v>
      </c>
      <c r="BK62" s="42">
        <v>307</v>
      </c>
      <c r="BL62" s="55"/>
      <c r="BM62" s="55"/>
      <c r="BN62" s="102">
        <v>12</v>
      </c>
      <c r="BO62" s="240">
        <v>9</v>
      </c>
    </row>
    <row r="63" spans="1:70" ht="18" customHeight="1">
      <c r="A63" s="142" t="s">
        <v>79</v>
      </c>
      <c r="B63" s="55">
        <v>12170</v>
      </c>
      <c r="C63" s="55">
        <v>6554</v>
      </c>
      <c r="D63" s="55">
        <v>4235</v>
      </c>
      <c r="E63" s="55">
        <v>2449</v>
      </c>
      <c r="F63" s="55">
        <v>2408</v>
      </c>
      <c r="G63" s="55">
        <v>1521</v>
      </c>
      <c r="H63" s="55">
        <v>1351</v>
      </c>
      <c r="I63" s="55">
        <v>836</v>
      </c>
      <c r="J63" s="55">
        <v>817</v>
      </c>
      <c r="K63" s="55">
        <v>517</v>
      </c>
      <c r="L63" s="40">
        <f t="shared" si="164"/>
        <v>20981</v>
      </c>
      <c r="M63" s="40">
        <f t="shared" si="165"/>
        <v>11877</v>
      </c>
      <c r="N63" s="55">
        <v>0</v>
      </c>
      <c r="O63" s="55">
        <v>0</v>
      </c>
      <c r="P63" s="55">
        <v>0</v>
      </c>
      <c r="Q63" s="55">
        <v>0</v>
      </c>
      <c r="R63" s="136">
        <f t="shared" si="157"/>
        <v>0</v>
      </c>
      <c r="S63" s="133">
        <f t="shared" si="158"/>
        <v>0</v>
      </c>
      <c r="T63" s="45"/>
      <c r="U63" s="142" t="s">
        <v>79</v>
      </c>
      <c r="V63" s="55">
        <v>3680</v>
      </c>
      <c r="W63" s="55">
        <v>1987</v>
      </c>
      <c r="X63" s="55">
        <v>913</v>
      </c>
      <c r="Y63" s="55">
        <v>522</v>
      </c>
      <c r="Z63" s="55">
        <v>612</v>
      </c>
      <c r="AA63" s="55">
        <v>376</v>
      </c>
      <c r="AB63" s="55">
        <v>225</v>
      </c>
      <c r="AC63" s="55">
        <v>139</v>
      </c>
      <c r="AD63" s="55">
        <v>92</v>
      </c>
      <c r="AE63" s="55">
        <v>56</v>
      </c>
      <c r="AF63" s="191">
        <f t="shared" si="159"/>
        <v>5522</v>
      </c>
      <c r="AG63" s="191">
        <f t="shared" si="159"/>
        <v>3080</v>
      </c>
      <c r="AH63" s="55">
        <v>0</v>
      </c>
      <c r="AI63" s="55">
        <v>0</v>
      </c>
      <c r="AJ63" s="55">
        <v>0</v>
      </c>
      <c r="AK63" s="55">
        <v>0</v>
      </c>
      <c r="AL63" s="136">
        <f t="shared" si="160"/>
        <v>0</v>
      </c>
      <c r="AM63" s="133">
        <f t="shared" si="160"/>
        <v>0</v>
      </c>
      <c r="AN63" s="45"/>
      <c r="AO63" s="142" t="s">
        <v>79</v>
      </c>
      <c r="AP63" s="54">
        <v>205</v>
      </c>
      <c r="AQ63" s="54">
        <v>163</v>
      </c>
      <c r="AR63" s="54">
        <v>135</v>
      </c>
      <c r="AS63" s="54">
        <v>93</v>
      </c>
      <c r="AT63" s="54">
        <v>64</v>
      </c>
      <c r="AU63" s="136">
        <f t="shared" si="161"/>
        <v>660</v>
      </c>
      <c r="AV63" s="54"/>
      <c r="AW63" s="54"/>
      <c r="AX63" s="136">
        <f t="shared" si="162"/>
        <v>0</v>
      </c>
      <c r="AY63" s="55">
        <v>283</v>
      </c>
      <c r="AZ63" s="55">
        <v>0</v>
      </c>
      <c r="BA63" s="143">
        <v>1</v>
      </c>
      <c r="BB63" s="42">
        <v>189</v>
      </c>
      <c r="BD63" s="45"/>
      <c r="BE63" s="142" t="s">
        <v>79</v>
      </c>
      <c r="BF63" s="69">
        <v>48</v>
      </c>
      <c r="BG63" s="102">
        <v>260</v>
      </c>
      <c r="BH63" s="102">
        <v>81</v>
      </c>
      <c r="BI63" s="69"/>
      <c r="BJ63" s="42">
        <f t="shared" si="163"/>
        <v>389</v>
      </c>
      <c r="BK63" s="42">
        <v>213</v>
      </c>
      <c r="BL63" s="55"/>
      <c r="BM63" s="55"/>
      <c r="BN63" s="102">
        <v>7</v>
      </c>
      <c r="BO63" s="240">
        <v>3</v>
      </c>
    </row>
    <row r="64" spans="1:70" ht="18" customHeight="1" thickBot="1">
      <c r="A64" s="146" t="s">
        <v>80</v>
      </c>
      <c r="B64" s="149">
        <v>12932</v>
      </c>
      <c r="C64" s="149">
        <v>6642</v>
      </c>
      <c r="D64" s="149">
        <v>6886</v>
      </c>
      <c r="E64" s="149">
        <v>3744</v>
      </c>
      <c r="F64" s="149">
        <v>5013</v>
      </c>
      <c r="G64" s="149">
        <v>2760</v>
      </c>
      <c r="H64" s="149">
        <v>3315</v>
      </c>
      <c r="I64" s="149">
        <v>1874</v>
      </c>
      <c r="J64" s="149">
        <v>1743</v>
      </c>
      <c r="K64" s="149">
        <v>1017</v>
      </c>
      <c r="L64" s="308">
        <f t="shared" si="164"/>
        <v>29889</v>
      </c>
      <c r="M64" s="308">
        <f t="shared" si="165"/>
        <v>16037</v>
      </c>
      <c r="N64" s="149">
        <v>0</v>
      </c>
      <c r="O64" s="149">
        <v>0</v>
      </c>
      <c r="P64" s="149">
        <v>0</v>
      </c>
      <c r="Q64" s="149">
        <v>0</v>
      </c>
      <c r="R64" s="148">
        <f t="shared" si="157"/>
        <v>0</v>
      </c>
      <c r="S64" s="244">
        <f t="shared" si="158"/>
        <v>0</v>
      </c>
      <c r="T64" s="45"/>
      <c r="U64" s="146" t="s">
        <v>80</v>
      </c>
      <c r="V64" s="149">
        <v>1834</v>
      </c>
      <c r="W64" s="149">
        <v>931</v>
      </c>
      <c r="X64" s="149">
        <v>1164</v>
      </c>
      <c r="Y64" s="149">
        <v>605</v>
      </c>
      <c r="Z64" s="149">
        <v>758</v>
      </c>
      <c r="AA64" s="149">
        <v>435</v>
      </c>
      <c r="AB64" s="149">
        <v>385</v>
      </c>
      <c r="AC64" s="149">
        <v>210</v>
      </c>
      <c r="AD64" s="149">
        <v>75</v>
      </c>
      <c r="AE64" s="149">
        <v>35</v>
      </c>
      <c r="AF64" s="188">
        <f t="shared" si="159"/>
        <v>4216</v>
      </c>
      <c r="AG64" s="188">
        <f t="shared" si="159"/>
        <v>2216</v>
      </c>
      <c r="AH64" s="149">
        <v>0</v>
      </c>
      <c r="AI64" s="149">
        <v>0</v>
      </c>
      <c r="AJ64" s="149">
        <v>0</v>
      </c>
      <c r="AK64" s="149">
        <v>0</v>
      </c>
      <c r="AL64" s="148">
        <f t="shared" si="160"/>
        <v>0</v>
      </c>
      <c r="AM64" s="244">
        <f t="shared" si="160"/>
        <v>0</v>
      </c>
      <c r="AN64" s="45"/>
      <c r="AO64" s="146" t="s">
        <v>80</v>
      </c>
      <c r="AP64" s="147">
        <v>251</v>
      </c>
      <c r="AQ64" s="147">
        <v>205</v>
      </c>
      <c r="AR64" s="147">
        <v>195</v>
      </c>
      <c r="AS64" s="147">
        <v>166</v>
      </c>
      <c r="AT64" s="147">
        <v>120</v>
      </c>
      <c r="AU64" s="148">
        <f t="shared" si="161"/>
        <v>937</v>
      </c>
      <c r="AV64" s="147"/>
      <c r="AW64" s="147"/>
      <c r="AX64" s="148">
        <f t="shared" si="162"/>
        <v>0</v>
      </c>
      <c r="AY64" s="149">
        <v>401</v>
      </c>
      <c r="AZ64" s="149">
        <v>0</v>
      </c>
      <c r="BA64" s="150">
        <v>20</v>
      </c>
      <c r="BB64" s="339">
        <v>219</v>
      </c>
      <c r="BD64" s="45"/>
      <c r="BE64" s="146" t="s">
        <v>80</v>
      </c>
      <c r="BF64" s="149">
        <v>106</v>
      </c>
      <c r="BG64" s="154">
        <v>385</v>
      </c>
      <c r="BH64" s="154">
        <v>288</v>
      </c>
      <c r="BI64" s="149"/>
      <c r="BJ64" s="149">
        <f t="shared" si="163"/>
        <v>779</v>
      </c>
      <c r="BK64" s="149">
        <v>426</v>
      </c>
      <c r="BL64" s="149"/>
      <c r="BM64" s="149"/>
      <c r="BN64" s="154">
        <v>4</v>
      </c>
      <c r="BO64" s="245">
        <v>3</v>
      </c>
    </row>
    <row r="65" spans="1:70" ht="12.75" customHeight="1">
      <c r="A65" s="487" t="s">
        <v>182</v>
      </c>
      <c r="B65" s="487"/>
      <c r="C65" s="487"/>
      <c r="D65" s="487"/>
      <c r="E65" s="487"/>
      <c r="F65" s="487"/>
      <c r="G65" s="487"/>
      <c r="H65" s="487"/>
      <c r="I65" s="487"/>
      <c r="J65" s="487"/>
      <c r="K65" s="487"/>
      <c r="L65" s="487"/>
      <c r="M65" s="487"/>
      <c r="N65" s="487"/>
      <c r="O65" s="487"/>
      <c r="P65" s="487"/>
      <c r="Q65" s="487"/>
      <c r="R65" s="45"/>
      <c r="S65" s="45"/>
      <c r="T65" s="45"/>
      <c r="U65" s="487" t="s">
        <v>183</v>
      </c>
      <c r="V65" s="487"/>
      <c r="W65" s="487"/>
      <c r="X65" s="487"/>
      <c r="Y65" s="487"/>
      <c r="Z65" s="487"/>
      <c r="AA65" s="487"/>
      <c r="AB65" s="487"/>
      <c r="AC65" s="487"/>
      <c r="AD65" s="487"/>
      <c r="AE65" s="487"/>
      <c r="AF65" s="487"/>
      <c r="AG65" s="487"/>
      <c r="AH65" s="487"/>
      <c r="AI65" s="487"/>
      <c r="AJ65" s="487"/>
      <c r="AK65" s="487"/>
      <c r="AL65" s="220"/>
      <c r="AM65" s="220"/>
      <c r="AN65" s="45"/>
      <c r="AO65" s="504" t="s">
        <v>184</v>
      </c>
      <c r="AP65" s="504"/>
      <c r="AQ65" s="504"/>
      <c r="AR65" s="504"/>
      <c r="AS65" s="504"/>
      <c r="AT65" s="504"/>
      <c r="AU65" s="504"/>
      <c r="AV65" s="504"/>
      <c r="AW65" s="504"/>
      <c r="AX65" s="504"/>
      <c r="AY65" s="504"/>
      <c r="AZ65" s="504"/>
      <c r="BA65" s="504"/>
      <c r="BB65" s="504"/>
      <c r="BD65" s="45"/>
      <c r="BE65" s="487" t="s">
        <v>489</v>
      </c>
      <c r="BF65" s="487"/>
      <c r="BG65" s="487"/>
      <c r="BH65" s="487"/>
      <c r="BI65" s="487"/>
      <c r="BJ65" s="487"/>
      <c r="BK65" s="487"/>
      <c r="BL65" s="487"/>
      <c r="BM65" s="487"/>
      <c r="BN65" s="487"/>
      <c r="BO65" s="487"/>
      <c r="BR65" s="13"/>
    </row>
    <row r="66" spans="1:70" ht="11.25" customHeight="1" thickBot="1">
      <c r="A66" s="488" t="s">
        <v>22</v>
      </c>
      <c r="B66" s="488"/>
      <c r="C66" s="488"/>
      <c r="D66" s="488"/>
      <c r="E66" s="488"/>
      <c r="F66" s="488"/>
      <c r="G66" s="488"/>
      <c r="H66" s="488"/>
      <c r="I66" s="488"/>
      <c r="J66" s="488"/>
      <c r="K66" s="488"/>
      <c r="L66" s="488"/>
      <c r="M66" s="488"/>
      <c r="N66" s="488"/>
      <c r="O66" s="488"/>
      <c r="P66" s="488"/>
      <c r="Q66" s="488"/>
      <c r="R66" s="45"/>
      <c r="S66" s="45"/>
      <c r="T66" s="45"/>
      <c r="U66" s="488" t="s">
        <v>22</v>
      </c>
      <c r="V66" s="488"/>
      <c r="W66" s="488"/>
      <c r="X66" s="488"/>
      <c r="Y66" s="488"/>
      <c r="Z66" s="488"/>
      <c r="AA66" s="488"/>
      <c r="AB66" s="488"/>
      <c r="AC66" s="488"/>
      <c r="AD66" s="488"/>
      <c r="AE66" s="488"/>
      <c r="AF66" s="488"/>
      <c r="AG66" s="488"/>
      <c r="AH66" s="488"/>
      <c r="AI66" s="488"/>
      <c r="AJ66" s="488"/>
      <c r="AK66" s="488"/>
      <c r="AL66" s="220"/>
      <c r="AM66" s="220"/>
      <c r="AN66" s="45"/>
      <c r="AO66" s="503" t="s">
        <v>22</v>
      </c>
      <c r="AP66" s="503"/>
      <c r="AQ66" s="503"/>
      <c r="AR66" s="503"/>
      <c r="AS66" s="503"/>
      <c r="AT66" s="503"/>
      <c r="AU66" s="503"/>
      <c r="AV66" s="503"/>
      <c r="AW66" s="503"/>
      <c r="AX66" s="503"/>
      <c r="AY66" s="503"/>
      <c r="AZ66" s="503"/>
      <c r="BA66" s="503"/>
      <c r="BB66" s="503"/>
      <c r="BD66" s="45"/>
      <c r="BE66" s="488" t="s">
        <v>146</v>
      </c>
      <c r="BF66" s="488"/>
      <c r="BG66" s="488"/>
      <c r="BH66" s="488"/>
      <c r="BI66" s="488"/>
      <c r="BJ66" s="488"/>
      <c r="BK66" s="488"/>
      <c r="BL66" s="488"/>
      <c r="BM66" s="488"/>
      <c r="BN66" s="488"/>
      <c r="BO66" s="488"/>
      <c r="BR66" s="8"/>
    </row>
    <row r="67" spans="1:70" ht="26.25" customHeight="1">
      <c r="A67" s="481" t="s">
        <v>137</v>
      </c>
      <c r="B67" s="491" t="s">
        <v>0</v>
      </c>
      <c r="C67" s="491"/>
      <c r="D67" s="491" t="s">
        <v>1</v>
      </c>
      <c r="E67" s="491"/>
      <c r="F67" s="491" t="s">
        <v>2</v>
      </c>
      <c r="G67" s="491"/>
      <c r="H67" s="491" t="s">
        <v>3</v>
      </c>
      <c r="I67" s="491"/>
      <c r="J67" s="491" t="s">
        <v>4</v>
      </c>
      <c r="K67" s="491"/>
      <c r="L67" s="489" t="s">
        <v>11</v>
      </c>
      <c r="M67" s="489"/>
      <c r="N67" s="468" t="s">
        <v>482</v>
      </c>
      <c r="O67" s="468"/>
      <c r="P67" s="468" t="s">
        <v>483</v>
      </c>
      <c r="Q67" s="468"/>
      <c r="R67" s="491" t="s">
        <v>185</v>
      </c>
      <c r="S67" s="491"/>
      <c r="T67" s="246"/>
      <c r="U67" s="481" t="s">
        <v>137</v>
      </c>
      <c r="V67" s="491" t="s">
        <v>0</v>
      </c>
      <c r="W67" s="491"/>
      <c r="X67" s="491" t="s">
        <v>1</v>
      </c>
      <c r="Y67" s="491"/>
      <c r="Z67" s="491" t="s">
        <v>2</v>
      </c>
      <c r="AA67" s="491"/>
      <c r="AB67" s="491" t="s">
        <v>3</v>
      </c>
      <c r="AC67" s="491"/>
      <c r="AD67" s="491" t="s">
        <v>4</v>
      </c>
      <c r="AE67" s="491"/>
      <c r="AF67" s="493" t="s">
        <v>11</v>
      </c>
      <c r="AG67" s="493"/>
      <c r="AH67" s="468" t="s">
        <v>478</v>
      </c>
      <c r="AI67" s="468"/>
      <c r="AJ67" s="468" t="s">
        <v>479</v>
      </c>
      <c r="AK67" s="468"/>
      <c r="AL67" s="491" t="s">
        <v>185</v>
      </c>
      <c r="AM67" s="492"/>
      <c r="AN67" s="45"/>
      <c r="AO67" s="481" t="s">
        <v>137</v>
      </c>
      <c r="AP67" s="491" t="s">
        <v>203</v>
      </c>
      <c r="AQ67" s="491"/>
      <c r="AR67" s="491"/>
      <c r="AS67" s="491"/>
      <c r="AT67" s="491"/>
      <c r="AU67" s="491"/>
      <c r="AV67" s="491"/>
      <c r="AW67" s="491"/>
      <c r="AX67" s="491"/>
      <c r="AY67" s="497" t="s">
        <v>204</v>
      </c>
      <c r="AZ67" s="498"/>
      <c r="BA67" s="499"/>
      <c r="BB67" s="501" t="s">
        <v>369</v>
      </c>
      <c r="BD67" s="45"/>
      <c r="BE67" s="481" t="s">
        <v>137</v>
      </c>
      <c r="BF67" s="483" t="s">
        <v>484</v>
      </c>
      <c r="BG67" s="484"/>
      <c r="BH67" s="484"/>
      <c r="BI67" s="484"/>
      <c r="BJ67" s="484"/>
      <c r="BK67" s="485"/>
      <c r="BL67" s="486" t="s">
        <v>485</v>
      </c>
      <c r="BM67" s="486"/>
      <c r="BN67" s="489" t="s">
        <v>486</v>
      </c>
      <c r="BO67" s="490"/>
      <c r="BR67" s="18"/>
    </row>
    <row r="68" spans="1:70" ht="45.75" customHeight="1">
      <c r="A68" s="482"/>
      <c r="B68" s="136" t="s">
        <v>410</v>
      </c>
      <c r="C68" s="136" t="s">
        <v>8</v>
      </c>
      <c r="D68" s="136" t="s">
        <v>410</v>
      </c>
      <c r="E68" s="136" t="s">
        <v>8</v>
      </c>
      <c r="F68" s="136" t="s">
        <v>410</v>
      </c>
      <c r="G68" s="136" t="s">
        <v>8</v>
      </c>
      <c r="H68" s="136" t="s">
        <v>410</v>
      </c>
      <c r="I68" s="136" t="s">
        <v>8</v>
      </c>
      <c r="J68" s="136" t="s">
        <v>410</v>
      </c>
      <c r="K68" s="136" t="s">
        <v>8</v>
      </c>
      <c r="L68" s="136" t="s">
        <v>410</v>
      </c>
      <c r="M68" s="136" t="s">
        <v>8</v>
      </c>
      <c r="N68" s="136" t="s">
        <v>410</v>
      </c>
      <c r="O68" s="136" t="s">
        <v>8</v>
      </c>
      <c r="P68" s="136" t="s">
        <v>410</v>
      </c>
      <c r="Q68" s="136" t="s">
        <v>8</v>
      </c>
      <c r="R68" s="136" t="s">
        <v>410</v>
      </c>
      <c r="S68" s="136" t="s">
        <v>8</v>
      </c>
      <c r="T68" s="247"/>
      <c r="U68" s="482"/>
      <c r="V68" s="136" t="s">
        <v>10</v>
      </c>
      <c r="W68" s="136" t="s">
        <v>8</v>
      </c>
      <c r="X68" s="136" t="s">
        <v>10</v>
      </c>
      <c r="Y68" s="136" t="s">
        <v>8</v>
      </c>
      <c r="Z68" s="136" t="s">
        <v>10</v>
      </c>
      <c r="AA68" s="136" t="s">
        <v>8</v>
      </c>
      <c r="AB68" s="136" t="s">
        <v>10</v>
      </c>
      <c r="AC68" s="136" t="s">
        <v>8</v>
      </c>
      <c r="AD68" s="136" t="s">
        <v>10</v>
      </c>
      <c r="AE68" s="136" t="s">
        <v>8</v>
      </c>
      <c r="AF68" s="136" t="s">
        <v>10</v>
      </c>
      <c r="AG68" s="136" t="s">
        <v>8</v>
      </c>
      <c r="AH68" s="136" t="s">
        <v>10</v>
      </c>
      <c r="AI68" s="136" t="s">
        <v>8</v>
      </c>
      <c r="AJ68" s="136" t="s">
        <v>10</v>
      </c>
      <c r="AK68" s="136" t="s">
        <v>8</v>
      </c>
      <c r="AL68" s="134" t="s">
        <v>154</v>
      </c>
      <c r="AM68" s="9" t="s">
        <v>155</v>
      </c>
      <c r="AN68" s="45"/>
      <c r="AO68" s="482"/>
      <c r="AP68" s="136" t="s">
        <v>0</v>
      </c>
      <c r="AQ68" s="136" t="s">
        <v>1</v>
      </c>
      <c r="AR68" s="136" t="s">
        <v>2</v>
      </c>
      <c r="AS68" s="136" t="s">
        <v>3</v>
      </c>
      <c r="AT68" s="136" t="s">
        <v>4</v>
      </c>
      <c r="AU68" s="136" t="s">
        <v>7</v>
      </c>
      <c r="AV68" s="136" t="s">
        <v>5</v>
      </c>
      <c r="AW68" s="136" t="s">
        <v>6</v>
      </c>
      <c r="AX68" s="136" t="s">
        <v>7</v>
      </c>
      <c r="AY68" s="136" t="s">
        <v>451</v>
      </c>
      <c r="AZ68" s="136" t="s">
        <v>454</v>
      </c>
      <c r="BA68" s="133" t="s">
        <v>452</v>
      </c>
      <c r="BB68" s="502"/>
      <c r="BD68" s="45"/>
      <c r="BE68" s="482"/>
      <c r="BF68" s="136" t="s">
        <v>14</v>
      </c>
      <c r="BG68" s="136" t="s">
        <v>367</v>
      </c>
      <c r="BH68" s="136" t="s">
        <v>368</v>
      </c>
      <c r="BI68" s="136" t="s">
        <v>17</v>
      </c>
      <c r="BJ68" s="238" t="s">
        <v>18</v>
      </c>
      <c r="BK68" s="136" t="s">
        <v>403</v>
      </c>
      <c r="BL68" s="136" t="s">
        <v>16</v>
      </c>
      <c r="BM68" s="136" t="s">
        <v>371</v>
      </c>
      <c r="BN68" s="136" t="s">
        <v>20</v>
      </c>
      <c r="BO68" s="133" t="s">
        <v>403</v>
      </c>
      <c r="BR68" s="18"/>
    </row>
    <row r="69" spans="1:70" ht="18" customHeight="1">
      <c r="A69" s="151" t="s">
        <v>161</v>
      </c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330"/>
      <c r="M69" s="330"/>
      <c r="N69" s="136"/>
      <c r="O69" s="136"/>
      <c r="P69" s="136"/>
      <c r="Q69" s="136"/>
      <c r="R69" s="136"/>
      <c r="S69" s="136"/>
      <c r="T69" s="247"/>
      <c r="U69" s="151" t="s">
        <v>161</v>
      </c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3"/>
      <c r="AN69" s="45"/>
      <c r="AO69" s="151" t="s">
        <v>161</v>
      </c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3"/>
      <c r="BB69" s="336"/>
      <c r="BD69" s="45"/>
      <c r="BE69" s="151" t="s">
        <v>161</v>
      </c>
      <c r="BF69" s="42"/>
      <c r="BG69" s="42"/>
      <c r="BH69" s="42"/>
      <c r="BI69" s="42"/>
      <c r="BJ69" s="42"/>
      <c r="BK69" s="42"/>
      <c r="BL69" s="42"/>
      <c r="BM69" s="42"/>
      <c r="BN69" s="42"/>
      <c r="BO69" s="153"/>
      <c r="BR69" s="18"/>
    </row>
    <row r="70" spans="1:70" ht="18" customHeight="1">
      <c r="A70" s="142" t="s">
        <v>33</v>
      </c>
      <c r="B70" s="55">
        <v>18946</v>
      </c>
      <c r="C70" s="55">
        <v>9925</v>
      </c>
      <c r="D70" s="55">
        <v>9627</v>
      </c>
      <c r="E70" s="55">
        <v>5196</v>
      </c>
      <c r="F70" s="55">
        <v>6104</v>
      </c>
      <c r="G70" s="55">
        <v>3340</v>
      </c>
      <c r="H70" s="55">
        <v>3425</v>
      </c>
      <c r="I70" s="55">
        <v>1840</v>
      </c>
      <c r="J70" s="55">
        <v>1959</v>
      </c>
      <c r="K70" s="55">
        <v>1071</v>
      </c>
      <c r="L70" s="40">
        <f t="shared" si="164"/>
        <v>40061</v>
      </c>
      <c r="M70" s="40">
        <f t="shared" si="165"/>
        <v>21372</v>
      </c>
      <c r="N70" s="55">
        <v>0</v>
      </c>
      <c r="O70" s="55">
        <v>0</v>
      </c>
      <c r="P70" s="55">
        <v>0</v>
      </c>
      <c r="Q70" s="55">
        <v>0</v>
      </c>
      <c r="R70" s="136">
        <f t="shared" si="157"/>
        <v>0</v>
      </c>
      <c r="S70" s="136">
        <f t="shared" si="158"/>
        <v>0</v>
      </c>
      <c r="T70" s="247"/>
      <c r="U70" s="142" t="s">
        <v>33</v>
      </c>
      <c r="V70" s="55">
        <v>5390</v>
      </c>
      <c r="W70" s="55">
        <v>2793</v>
      </c>
      <c r="X70" s="55">
        <v>2192</v>
      </c>
      <c r="Y70" s="55">
        <v>1187</v>
      </c>
      <c r="Z70" s="55">
        <v>1232</v>
      </c>
      <c r="AA70" s="55">
        <v>651</v>
      </c>
      <c r="AB70" s="55">
        <v>534</v>
      </c>
      <c r="AC70" s="55">
        <v>282</v>
      </c>
      <c r="AD70" s="55">
        <v>162</v>
      </c>
      <c r="AE70" s="55">
        <v>88</v>
      </c>
      <c r="AF70" s="191">
        <f t="shared" si="159"/>
        <v>9510</v>
      </c>
      <c r="AG70" s="191">
        <f t="shared" si="159"/>
        <v>5001</v>
      </c>
      <c r="AH70" s="55">
        <v>0</v>
      </c>
      <c r="AI70" s="55">
        <v>0</v>
      </c>
      <c r="AJ70" s="55">
        <v>0</v>
      </c>
      <c r="AK70" s="55">
        <v>0</v>
      </c>
      <c r="AL70" s="136">
        <f t="shared" si="160"/>
        <v>0</v>
      </c>
      <c r="AM70" s="133">
        <f t="shared" si="160"/>
        <v>0</v>
      </c>
      <c r="AN70" s="45"/>
      <c r="AO70" s="142" t="s">
        <v>33</v>
      </c>
      <c r="AP70" s="54">
        <v>337</v>
      </c>
      <c r="AQ70" s="54">
        <v>274</v>
      </c>
      <c r="AR70" s="54">
        <v>224</v>
      </c>
      <c r="AS70" s="54">
        <v>148</v>
      </c>
      <c r="AT70" s="54">
        <v>104</v>
      </c>
      <c r="AU70" s="136">
        <f t="shared" si="161"/>
        <v>1087</v>
      </c>
      <c r="AV70" s="54"/>
      <c r="AW70" s="54"/>
      <c r="AX70" s="136">
        <f t="shared" si="162"/>
        <v>0</v>
      </c>
      <c r="AY70" s="55">
        <v>493</v>
      </c>
      <c r="AZ70" s="55">
        <v>0</v>
      </c>
      <c r="BA70" s="143">
        <v>73</v>
      </c>
      <c r="BB70" s="42">
        <v>247</v>
      </c>
      <c r="BD70" s="45"/>
      <c r="BE70" s="142" t="s">
        <v>33</v>
      </c>
      <c r="BF70" s="55">
        <v>142</v>
      </c>
      <c r="BG70" s="102">
        <v>457</v>
      </c>
      <c r="BH70" s="102">
        <v>141</v>
      </c>
      <c r="BI70" s="55"/>
      <c r="BJ70" s="42">
        <f t="shared" ref="BJ70:BJ100" si="166">BF70+BG70+BH70+BI70</f>
        <v>740</v>
      </c>
      <c r="BK70" s="42">
        <v>334</v>
      </c>
      <c r="BL70" s="55"/>
      <c r="BM70" s="55"/>
      <c r="BN70" s="102">
        <v>13</v>
      </c>
      <c r="BO70" s="240">
        <v>10</v>
      </c>
    </row>
    <row r="71" spans="1:70" ht="18" customHeight="1">
      <c r="A71" s="142" t="s">
        <v>81</v>
      </c>
      <c r="B71" s="55">
        <v>12345</v>
      </c>
      <c r="C71" s="55">
        <v>6065</v>
      </c>
      <c r="D71" s="55">
        <v>7169</v>
      </c>
      <c r="E71" s="55">
        <v>3576</v>
      </c>
      <c r="F71" s="55">
        <v>4239</v>
      </c>
      <c r="G71" s="55">
        <v>2083</v>
      </c>
      <c r="H71" s="55">
        <v>2382</v>
      </c>
      <c r="I71" s="55">
        <v>1196</v>
      </c>
      <c r="J71" s="55">
        <v>1259</v>
      </c>
      <c r="K71" s="55">
        <v>609</v>
      </c>
      <c r="L71" s="40">
        <f t="shared" si="164"/>
        <v>27394</v>
      </c>
      <c r="M71" s="40">
        <f t="shared" si="165"/>
        <v>13529</v>
      </c>
      <c r="N71" s="55">
        <v>321</v>
      </c>
      <c r="O71" s="55">
        <v>187</v>
      </c>
      <c r="P71" s="55">
        <v>318</v>
      </c>
      <c r="Q71" s="55">
        <v>189</v>
      </c>
      <c r="R71" s="136">
        <f t="shared" si="157"/>
        <v>639</v>
      </c>
      <c r="S71" s="136">
        <f t="shared" si="158"/>
        <v>376</v>
      </c>
      <c r="T71" s="247"/>
      <c r="U71" s="142" t="s">
        <v>81</v>
      </c>
      <c r="V71" s="55">
        <v>2350</v>
      </c>
      <c r="W71" s="55">
        <v>1106</v>
      </c>
      <c r="X71" s="55">
        <v>1218</v>
      </c>
      <c r="Y71" s="55">
        <v>603</v>
      </c>
      <c r="Z71" s="55">
        <v>760</v>
      </c>
      <c r="AA71" s="55">
        <v>346</v>
      </c>
      <c r="AB71" s="55">
        <v>229</v>
      </c>
      <c r="AC71" s="55">
        <v>110</v>
      </c>
      <c r="AD71" s="55">
        <v>62</v>
      </c>
      <c r="AE71" s="55">
        <v>33</v>
      </c>
      <c r="AF71" s="191">
        <f t="shared" si="159"/>
        <v>4619</v>
      </c>
      <c r="AG71" s="191">
        <f t="shared" si="159"/>
        <v>2198</v>
      </c>
      <c r="AH71" s="55">
        <v>7</v>
      </c>
      <c r="AI71" s="55">
        <v>2</v>
      </c>
      <c r="AJ71" s="55">
        <v>4</v>
      </c>
      <c r="AK71" s="55">
        <v>1</v>
      </c>
      <c r="AL71" s="136">
        <f t="shared" si="160"/>
        <v>11</v>
      </c>
      <c r="AM71" s="133">
        <f t="shared" si="160"/>
        <v>3</v>
      </c>
      <c r="AN71" s="45"/>
      <c r="AO71" s="142" t="s">
        <v>81</v>
      </c>
      <c r="AP71" s="54">
        <v>291</v>
      </c>
      <c r="AQ71" s="54">
        <v>257</v>
      </c>
      <c r="AR71" s="54">
        <v>208</v>
      </c>
      <c r="AS71" s="54">
        <v>140</v>
      </c>
      <c r="AT71" s="54">
        <v>83</v>
      </c>
      <c r="AU71" s="136">
        <f t="shared" si="161"/>
        <v>979</v>
      </c>
      <c r="AV71" s="54">
        <v>10</v>
      </c>
      <c r="AW71" s="54">
        <v>9</v>
      </c>
      <c r="AX71" s="136">
        <f t="shared" si="162"/>
        <v>19</v>
      </c>
      <c r="AY71" s="55">
        <v>384</v>
      </c>
      <c r="AZ71" s="55">
        <v>16</v>
      </c>
      <c r="BA71" s="143">
        <v>83</v>
      </c>
      <c r="BB71" s="42">
        <v>253</v>
      </c>
      <c r="BD71" s="45"/>
      <c r="BE71" s="142" t="s">
        <v>81</v>
      </c>
      <c r="BF71" s="55">
        <v>135</v>
      </c>
      <c r="BG71" s="102">
        <v>334</v>
      </c>
      <c r="BH71" s="102">
        <v>116</v>
      </c>
      <c r="BI71" s="55"/>
      <c r="BJ71" s="42">
        <f t="shared" si="166"/>
        <v>585</v>
      </c>
      <c r="BK71" s="42">
        <v>350</v>
      </c>
      <c r="BL71" s="102">
        <v>14</v>
      </c>
      <c r="BM71" s="55"/>
      <c r="BN71" s="102">
        <v>15</v>
      </c>
      <c r="BO71" s="240">
        <v>10</v>
      </c>
    </row>
    <row r="72" spans="1:70" ht="18" customHeight="1">
      <c r="A72" s="142" t="s">
        <v>34</v>
      </c>
      <c r="B72" s="55">
        <v>16037</v>
      </c>
      <c r="C72" s="55">
        <v>7942</v>
      </c>
      <c r="D72" s="55">
        <v>10764</v>
      </c>
      <c r="E72" s="55">
        <v>5428</v>
      </c>
      <c r="F72" s="55">
        <v>7658</v>
      </c>
      <c r="G72" s="55">
        <v>3936</v>
      </c>
      <c r="H72" s="55">
        <v>4855</v>
      </c>
      <c r="I72" s="55">
        <v>2462</v>
      </c>
      <c r="J72" s="55">
        <v>3162</v>
      </c>
      <c r="K72" s="55">
        <v>1485</v>
      </c>
      <c r="L72" s="40">
        <f t="shared" si="164"/>
        <v>42476</v>
      </c>
      <c r="M72" s="40">
        <f t="shared" si="165"/>
        <v>21253</v>
      </c>
      <c r="N72" s="55">
        <v>0</v>
      </c>
      <c r="O72" s="55">
        <v>0</v>
      </c>
      <c r="P72" s="55">
        <v>0</v>
      </c>
      <c r="Q72" s="55">
        <v>0</v>
      </c>
      <c r="R72" s="136">
        <f t="shared" si="157"/>
        <v>0</v>
      </c>
      <c r="S72" s="136">
        <f t="shared" si="158"/>
        <v>0</v>
      </c>
      <c r="T72" s="247"/>
      <c r="U72" s="142" t="s">
        <v>34</v>
      </c>
      <c r="V72" s="55">
        <v>3650</v>
      </c>
      <c r="W72" s="55">
        <v>1805</v>
      </c>
      <c r="X72" s="55">
        <v>2660</v>
      </c>
      <c r="Y72" s="55">
        <v>1349</v>
      </c>
      <c r="Z72" s="55">
        <v>1688</v>
      </c>
      <c r="AA72" s="55">
        <v>885</v>
      </c>
      <c r="AB72" s="55">
        <v>684</v>
      </c>
      <c r="AC72" s="55">
        <v>351</v>
      </c>
      <c r="AD72" s="55">
        <v>361</v>
      </c>
      <c r="AE72" s="55">
        <v>147</v>
      </c>
      <c r="AF72" s="191">
        <f t="shared" si="159"/>
        <v>9043</v>
      </c>
      <c r="AG72" s="191">
        <f t="shared" si="159"/>
        <v>4537</v>
      </c>
      <c r="AH72" s="55">
        <v>0</v>
      </c>
      <c r="AI72" s="55">
        <v>0</v>
      </c>
      <c r="AJ72" s="55">
        <v>0</v>
      </c>
      <c r="AK72" s="55">
        <v>0</v>
      </c>
      <c r="AL72" s="136">
        <f t="shared" si="160"/>
        <v>0</v>
      </c>
      <c r="AM72" s="133">
        <f t="shared" si="160"/>
        <v>0</v>
      </c>
      <c r="AN72" s="45"/>
      <c r="AO72" s="142" t="s">
        <v>34</v>
      </c>
      <c r="AP72" s="54">
        <v>263</v>
      </c>
      <c r="AQ72" s="54">
        <v>247</v>
      </c>
      <c r="AR72" s="54">
        <v>222</v>
      </c>
      <c r="AS72" s="54">
        <v>184</v>
      </c>
      <c r="AT72" s="54">
        <v>148</v>
      </c>
      <c r="AU72" s="136">
        <f t="shared" si="161"/>
        <v>1064</v>
      </c>
      <c r="AV72" s="54"/>
      <c r="AW72" s="54"/>
      <c r="AX72" s="136">
        <f t="shared" si="162"/>
        <v>0</v>
      </c>
      <c r="AY72" s="55">
        <v>532</v>
      </c>
      <c r="AZ72" s="55">
        <v>0</v>
      </c>
      <c r="BA72" s="143">
        <v>38</v>
      </c>
      <c r="BB72" s="42">
        <v>204</v>
      </c>
      <c r="BD72" s="45"/>
      <c r="BE72" s="142" t="s">
        <v>34</v>
      </c>
      <c r="BF72" s="55">
        <v>255</v>
      </c>
      <c r="BG72" s="102">
        <v>396</v>
      </c>
      <c r="BH72" s="102">
        <v>218</v>
      </c>
      <c r="BI72" s="55"/>
      <c r="BJ72" s="42">
        <f t="shared" si="166"/>
        <v>869</v>
      </c>
      <c r="BK72" s="42">
        <v>397</v>
      </c>
      <c r="BL72" s="55"/>
      <c r="BM72" s="55"/>
      <c r="BN72" s="102">
        <v>67</v>
      </c>
      <c r="BO72" s="240">
        <v>45</v>
      </c>
    </row>
    <row r="73" spans="1:70" ht="18" customHeight="1">
      <c r="A73" s="131" t="s">
        <v>162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40"/>
      <c r="M73" s="40"/>
      <c r="N73" s="55"/>
      <c r="O73" s="55"/>
      <c r="P73" s="55"/>
      <c r="Q73" s="55"/>
      <c r="R73" s="136"/>
      <c r="S73" s="136"/>
      <c r="T73" s="247"/>
      <c r="U73" s="131" t="s">
        <v>162</v>
      </c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191"/>
      <c r="AG73" s="191"/>
      <c r="AH73" s="55"/>
      <c r="AI73" s="55"/>
      <c r="AJ73" s="55"/>
      <c r="AK73" s="55"/>
      <c r="AL73" s="136"/>
      <c r="AM73" s="133"/>
      <c r="AN73" s="45"/>
      <c r="AO73" s="131" t="s">
        <v>162</v>
      </c>
      <c r="AP73" s="54"/>
      <c r="AQ73" s="54"/>
      <c r="AR73" s="54"/>
      <c r="AS73" s="54"/>
      <c r="AT73" s="54"/>
      <c r="AU73" s="136"/>
      <c r="AV73" s="54"/>
      <c r="AW73" s="54"/>
      <c r="AX73" s="136"/>
      <c r="AY73" s="55"/>
      <c r="AZ73" s="55"/>
      <c r="BA73" s="143"/>
      <c r="BB73" s="42"/>
      <c r="BD73" s="45"/>
      <c r="BE73" s="131" t="s">
        <v>162</v>
      </c>
      <c r="BF73" s="55"/>
      <c r="BG73" s="241"/>
      <c r="BH73" s="241"/>
      <c r="BI73" s="55"/>
      <c r="BJ73" s="42"/>
      <c r="BK73" s="42"/>
      <c r="BL73" s="55"/>
      <c r="BM73" s="55"/>
      <c r="BN73" s="241"/>
      <c r="BO73" s="242"/>
    </row>
    <row r="74" spans="1:70" ht="18" customHeight="1">
      <c r="A74" s="142" t="s">
        <v>35</v>
      </c>
      <c r="B74" s="55">
        <v>26733</v>
      </c>
      <c r="C74" s="55">
        <v>14812</v>
      </c>
      <c r="D74" s="55">
        <v>12872</v>
      </c>
      <c r="E74" s="55">
        <v>7156</v>
      </c>
      <c r="F74" s="55">
        <v>7813</v>
      </c>
      <c r="G74" s="55">
        <v>4440</v>
      </c>
      <c r="H74" s="55">
        <v>4727</v>
      </c>
      <c r="I74" s="55">
        <v>2727</v>
      </c>
      <c r="J74" s="55">
        <v>2380</v>
      </c>
      <c r="K74" s="55">
        <v>1314</v>
      </c>
      <c r="L74" s="40">
        <f t="shared" si="164"/>
        <v>54525</v>
      </c>
      <c r="M74" s="40">
        <f t="shared" si="165"/>
        <v>30449</v>
      </c>
      <c r="N74" s="55">
        <v>0</v>
      </c>
      <c r="O74" s="55">
        <v>0</v>
      </c>
      <c r="P74" s="55">
        <v>0</v>
      </c>
      <c r="Q74" s="55">
        <v>0</v>
      </c>
      <c r="R74" s="136">
        <f t="shared" si="157"/>
        <v>0</v>
      </c>
      <c r="S74" s="136">
        <f t="shared" si="158"/>
        <v>0</v>
      </c>
      <c r="T74" s="247"/>
      <c r="U74" s="142" t="s">
        <v>35</v>
      </c>
      <c r="V74" s="55">
        <v>5790</v>
      </c>
      <c r="W74" s="55">
        <v>3166</v>
      </c>
      <c r="X74" s="55">
        <v>2441</v>
      </c>
      <c r="Y74" s="55">
        <v>1308</v>
      </c>
      <c r="Z74" s="55">
        <v>1488</v>
      </c>
      <c r="AA74" s="55">
        <v>844</v>
      </c>
      <c r="AB74" s="55">
        <v>703</v>
      </c>
      <c r="AC74" s="55">
        <v>419</v>
      </c>
      <c r="AD74" s="55">
        <v>238</v>
      </c>
      <c r="AE74" s="55">
        <v>131</v>
      </c>
      <c r="AF74" s="191">
        <f t="shared" si="159"/>
        <v>10660</v>
      </c>
      <c r="AG74" s="191">
        <f t="shared" si="159"/>
        <v>5868</v>
      </c>
      <c r="AH74" s="55">
        <v>0</v>
      </c>
      <c r="AI74" s="55">
        <v>0</v>
      </c>
      <c r="AJ74" s="55">
        <v>0</v>
      </c>
      <c r="AK74" s="55">
        <v>0</v>
      </c>
      <c r="AL74" s="136">
        <f t="shared" si="160"/>
        <v>0</v>
      </c>
      <c r="AM74" s="133">
        <f t="shared" si="160"/>
        <v>0</v>
      </c>
      <c r="AN74" s="45"/>
      <c r="AO74" s="142" t="s">
        <v>35</v>
      </c>
      <c r="AP74" s="54">
        <v>451</v>
      </c>
      <c r="AQ74" s="54">
        <v>381</v>
      </c>
      <c r="AR74" s="54">
        <v>313</v>
      </c>
      <c r="AS74" s="54">
        <v>258</v>
      </c>
      <c r="AT74" s="54">
        <v>189</v>
      </c>
      <c r="AU74" s="136">
        <f t="shared" si="161"/>
        <v>1592</v>
      </c>
      <c r="AV74" s="54"/>
      <c r="AW74" s="54"/>
      <c r="AX74" s="136">
        <f t="shared" si="162"/>
        <v>0</v>
      </c>
      <c r="AY74" s="55">
        <v>568</v>
      </c>
      <c r="AZ74" s="55">
        <v>0</v>
      </c>
      <c r="BA74" s="143">
        <v>74</v>
      </c>
      <c r="BB74" s="42">
        <v>409</v>
      </c>
      <c r="BD74" s="45"/>
      <c r="BE74" s="142" t="s">
        <v>35</v>
      </c>
      <c r="BF74" s="55">
        <v>93</v>
      </c>
      <c r="BG74" s="102">
        <v>651</v>
      </c>
      <c r="BH74" s="102">
        <v>166</v>
      </c>
      <c r="BI74" s="55"/>
      <c r="BJ74" s="42">
        <f t="shared" si="166"/>
        <v>910</v>
      </c>
      <c r="BK74" s="42">
        <v>406</v>
      </c>
      <c r="BL74" s="55"/>
      <c r="BM74" s="55"/>
      <c r="BN74" s="102">
        <v>5</v>
      </c>
      <c r="BO74" s="240">
        <v>3</v>
      </c>
    </row>
    <row r="75" spans="1:70" ht="18" customHeight="1">
      <c r="A75" s="142" t="s">
        <v>82</v>
      </c>
      <c r="B75" s="55">
        <v>4078</v>
      </c>
      <c r="C75" s="55">
        <v>2105</v>
      </c>
      <c r="D75" s="55">
        <v>2268</v>
      </c>
      <c r="E75" s="55">
        <v>1149</v>
      </c>
      <c r="F75" s="55">
        <v>1197</v>
      </c>
      <c r="G75" s="55">
        <v>636</v>
      </c>
      <c r="H75" s="55">
        <v>594</v>
      </c>
      <c r="I75" s="55">
        <v>316</v>
      </c>
      <c r="J75" s="55">
        <v>352</v>
      </c>
      <c r="K75" s="55">
        <v>187</v>
      </c>
      <c r="L75" s="40">
        <f t="shared" si="164"/>
        <v>8489</v>
      </c>
      <c r="M75" s="40">
        <f t="shared" si="165"/>
        <v>4393</v>
      </c>
      <c r="N75" s="55">
        <v>0</v>
      </c>
      <c r="O75" s="55">
        <v>0</v>
      </c>
      <c r="P75" s="55">
        <v>0</v>
      </c>
      <c r="Q75" s="55">
        <v>0</v>
      </c>
      <c r="R75" s="136">
        <f t="shared" si="157"/>
        <v>0</v>
      </c>
      <c r="S75" s="136">
        <f t="shared" si="158"/>
        <v>0</v>
      </c>
      <c r="T75" s="247"/>
      <c r="U75" s="142" t="s">
        <v>82</v>
      </c>
      <c r="V75" s="55">
        <v>918</v>
      </c>
      <c r="W75" s="55">
        <v>471</v>
      </c>
      <c r="X75" s="55">
        <v>365</v>
      </c>
      <c r="Y75" s="55">
        <v>189</v>
      </c>
      <c r="Z75" s="55">
        <v>192</v>
      </c>
      <c r="AA75" s="55">
        <v>98</v>
      </c>
      <c r="AB75" s="55">
        <v>60</v>
      </c>
      <c r="AC75" s="55">
        <v>31</v>
      </c>
      <c r="AD75" s="55">
        <v>16</v>
      </c>
      <c r="AE75" s="55">
        <v>4</v>
      </c>
      <c r="AF75" s="191">
        <f t="shared" si="159"/>
        <v>1551</v>
      </c>
      <c r="AG75" s="191">
        <f t="shared" si="159"/>
        <v>793</v>
      </c>
      <c r="AH75" s="55">
        <v>0</v>
      </c>
      <c r="AI75" s="55">
        <v>0</v>
      </c>
      <c r="AJ75" s="55">
        <v>0</v>
      </c>
      <c r="AK75" s="55">
        <v>0</v>
      </c>
      <c r="AL75" s="136">
        <f t="shared" si="160"/>
        <v>0</v>
      </c>
      <c r="AM75" s="133">
        <f t="shared" si="160"/>
        <v>0</v>
      </c>
      <c r="AN75" s="45"/>
      <c r="AO75" s="142" t="s">
        <v>82</v>
      </c>
      <c r="AP75" s="54">
        <v>91</v>
      </c>
      <c r="AQ75" s="54">
        <v>84</v>
      </c>
      <c r="AR75" s="54">
        <v>57</v>
      </c>
      <c r="AS75" s="54">
        <v>34</v>
      </c>
      <c r="AT75" s="54">
        <v>22</v>
      </c>
      <c r="AU75" s="136">
        <f t="shared" si="161"/>
        <v>288</v>
      </c>
      <c r="AV75" s="54"/>
      <c r="AW75" s="54"/>
      <c r="AX75" s="136">
        <f t="shared" si="162"/>
        <v>0</v>
      </c>
      <c r="AY75" s="55">
        <v>116</v>
      </c>
      <c r="AZ75" s="55">
        <v>0</v>
      </c>
      <c r="BA75" s="143">
        <v>19</v>
      </c>
      <c r="BB75" s="42">
        <v>81</v>
      </c>
      <c r="BD75" s="45"/>
      <c r="BE75" s="142" t="s">
        <v>82</v>
      </c>
      <c r="BF75" s="55">
        <v>56</v>
      </c>
      <c r="BG75" s="102">
        <v>77</v>
      </c>
      <c r="BH75" s="102">
        <v>71</v>
      </c>
      <c r="BI75" s="55"/>
      <c r="BJ75" s="42">
        <f t="shared" si="166"/>
        <v>204</v>
      </c>
      <c r="BK75" s="42">
        <v>110</v>
      </c>
      <c r="BL75" s="55"/>
      <c r="BM75" s="55"/>
      <c r="BN75" s="102">
        <v>3</v>
      </c>
      <c r="BO75" s="240">
        <v>1</v>
      </c>
    </row>
    <row r="76" spans="1:70" ht="18" customHeight="1">
      <c r="A76" s="142" t="s">
        <v>83</v>
      </c>
      <c r="B76" s="55">
        <v>2249</v>
      </c>
      <c r="C76" s="55">
        <v>1215</v>
      </c>
      <c r="D76" s="55">
        <v>1116</v>
      </c>
      <c r="E76" s="55">
        <v>582</v>
      </c>
      <c r="F76" s="55">
        <v>666</v>
      </c>
      <c r="G76" s="55">
        <v>331</v>
      </c>
      <c r="H76" s="55">
        <v>345</v>
      </c>
      <c r="I76" s="55">
        <v>184</v>
      </c>
      <c r="J76" s="55">
        <v>251</v>
      </c>
      <c r="K76" s="55">
        <v>120</v>
      </c>
      <c r="L76" s="40">
        <f t="shared" si="164"/>
        <v>4627</v>
      </c>
      <c r="M76" s="40">
        <f t="shared" si="165"/>
        <v>2432</v>
      </c>
      <c r="N76" s="55">
        <v>0</v>
      </c>
      <c r="O76" s="55">
        <v>0</v>
      </c>
      <c r="P76" s="55">
        <v>0</v>
      </c>
      <c r="Q76" s="55">
        <v>0</v>
      </c>
      <c r="R76" s="136">
        <f t="shared" si="157"/>
        <v>0</v>
      </c>
      <c r="S76" s="136">
        <f t="shared" si="158"/>
        <v>0</v>
      </c>
      <c r="T76" s="247"/>
      <c r="U76" s="142" t="s">
        <v>83</v>
      </c>
      <c r="V76" s="55">
        <v>49</v>
      </c>
      <c r="W76" s="55">
        <v>24</v>
      </c>
      <c r="X76" s="55">
        <v>167</v>
      </c>
      <c r="Y76" s="55">
        <v>95</v>
      </c>
      <c r="Z76" s="55">
        <v>92</v>
      </c>
      <c r="AA76" s="55">
        <v>45</v>
      </c>
      <c r="AB76" s="55">
        <v>21</v>
      </c>
      <c r="AC76" s="55">
        <v>10</v>
      </c>
      <c r="AD76" s="55">
        <v>100</v>
      </c>
      <c r="AE76" s="55">
        <v>46</v>
      </c>
      <c r="AF76" s="191">
        <f t="shared" si="159"/>
        <v>429</v>
      </c>
      <c r="AG76" s="191">
        <f t="shared" si="159"/>
        <v>220</v>
      </c>
      <c r="AH76" s="55">
        <v>0</v>
      </c>
      <c r="AI76" s="55">
        <v>0</v>
      </c>
      <c r="AJ76" s="55">
        <v>0</v>
      </c>
      <c r="AK76" s="55">
        <v>0</v>
      </c>
      <c r="AL76" s="136">
        <f t="shared" si="160"/>
        <v>0</v>
      </c>
      <c r="AM76" s="133">
        <f t="shared" si="160"/>
        <v>0</v>
      </c>
      <c r="AN76" s="45"/>
      <c r="AO76" s="142" t="s">
        <v>83</v>
      </c>
      <c r="AP76" s="54">
        <v>56</v>
      </c>
      <c r="AQ76" s="54">
        <v>55</v>
      </c>
      <c r="AR76" s="54">
        <v>47</v>
      </c>
      <c r="AS76" s="54">
        <v>31</v>
      </c>
      <c r="AT76" s="54">
        <v>24</v>
      </c>
      <c r="AU76" s="136">
        <f t="shared" si="161"/>
        <v>213</v>
      </c>
      <c r="AV76" s="54"/>
      <c r="AW76" s="54"/>
      <c r="AX76" s="136">
        <f t="shared" si="162"/>
        <v>0</v>
      </c>
      <c r="AY76" s="5">
        <v>75</v>
      </c>
      <c r="AZ76" s="55">
        <v>0</v>
      </c>
      <c r="BA76" s="143">
        <v>11</v>
      </c>
      <c r="BB76" s="344">
        <v>64</v>
      </c>
      <c r="BD76" s="45"/>
      <c r="BE76" s="142" t="s">
        <v>83</v>
      </c>
      <c r="BF76" s="55">
        <v>17</v>
      </c>
      <c r="BG76" s="102">
        <v>62</v>
      </c>
      <c r="BH76" s="102">
        <v>33</v>
      </c>
      <c r="BI76" s="55"/>
      <c r="BJ76" s="42">
        <f t="shared" si="166"/>
        <v>112</v>
      </c>
      <c r="BK76" s="42">
        <v>40</v>
      </c>
      <c r="BL76" s="55"/>
      <c r="BM76" s="55"/>
      <c r="BN76" s="102">
        <v>3</v>
      </c>
      <c r="BO76" s="240">
        <v>1</v>
      </c>
    </row>
    <row r="77" spans="1:70" ht="18" customHeight="1">
      <c r="A77" s="142" t="s">
        <v>84</v>
      </c>
      <c r="B77" s="55">
        <v>4818</v>
      </c>
      <c r="C77" s="55">
        <v>2482</v>
      </c>
      <c r="D77" s="55">
        <v>1908</v>
      </c>
      <c r="E77" s="55">
        <v>921</v>
      </c>
      <c r="F77" s="55">
        <v>1159</v>
      </c>
      <c r="G77" s="55">
        <v>585</v>
      </c>
      <c r="H77" s="55">
        <v>726</v>
      </c>
      <c r="I77" s="55">
        <v>369</v>
      </c>
      <c r="J77" s="55">
        <v>415</v>
      </c>
      <c r="K77" s="55">
        <v>188</v>
      </c>
      <c r="L77" s="40">
        <f t="shared" si="164"/>
        <v>9026</v>
      </c>
      <c r="M77" s="40">
        <f t="shared" si="165"/>
        <v>4545</v>
      </c>
      <c r="N77" s="55">
        <v>0</v>
      </c>
      <c r="O77" s="55">
        <v>0</v>
      </c>
      <c r="P77" s="55">
        <v>0</v>
      </c>
      <c r="Q77" s="55">
        <v>0</v>
      </c>
      <c r="R77" s="136">
        <f t="shared" si="157"/>
        <v>0</v>
      </c>
      <c r="S77" s="136">
        <f t="shared" si="158"/>
        <v>0</v>
      </c>
      <c r="T77" s="247"/>
      <c r="U77" s="142" t="s">
        <v>84</v>
      </c>
      <c r="V77" s="55">
        <v>1932</v>
      </c>
      <c r="W77" s="55">
        <v>1009</v>
      </c>
      <c r="X77" s="55">
        <v>456</v>
      </c>
      <c r="Y77" s="55">
        <v>212</v>
      </c>
      <c r="Z77" s="55">
        <v>268</v>
      </c>
      <c r="AA77" s="55">
        <v>129</v>
      </c>
      <c r="AB77" s="55">
        <v>149</v>
      </c>
      <c r="AC77" s="55">
        <v>79</v>
      </c>
      <c r="AD77" s="55">
        <v>48</v>
      </c>
      <c r="AE77" s="55">
        <v>23</v>
      </c>
      <c r="AF77" s="191">
        <f t="shared" si="159"/>
        <v>2853</v>
      </c>
      <c r="AG77" s="191">
        <f t="shared" si="159"/>
        <v>1452</v>
      </c>
      <c r="AH77" s="55">
        <v>0</v>
      </c>
      <c r="AI77" s="55">
        <v>0</v>
      </c>
      <c r="AJ77" s="55">
        <v>0</v>
      </c>
      <c r="AK77" s="55">
        <v>0</v>
      </c>
      <c r="AL77" s="136">
        <f t="shared" si="160"/>
        <v>0</v>
      </c>
      <c r="AM77" s="133">
        <f t="shared" si="160"/>
        <v>0</v>
      </c>
      <c r="AN77" s="45"/>
      <c r="AO77" s="142" t="s">
        <v>84</v>
      </c>
      <c r="AP77" s="54">
        <v>119</v>
      </c>
      <c r="AQ77" s="54">
        <v>98</v>
      </c>
      <c r="AR77" s="54">
        <v>85</v>
      </c>
      <c r="AS77" s="54">
        <v>65</v>
      </c>
      <c r="AT77" s="54">
        <v>43</v>
      </c>
      <c r="AU77" s="136">
        <f t="shared" si="161"/>
        <v>410</v>
      </c>
      <c r="AV77" s="54"/>
      <c r="AW77" s="54"/>
      <c r="AX77" s="136">
        <f t="shared" si="162"/>
        <v>0</v>
      </c>
      <c r="AY77" s="55">
        <v>135</v>
      </c>
      <c r="AZ77" s="55">
        <v>0</v>
      </c>
      <c r="BA77" s="143">
        <v>30</v>
      </c>
      <c r="BB77" s="42">
        <v>101</v>
      </c>
      <c r="BD77" s="45"/>
      <c r="BE77" s="142" t="s">
        <v>84</v>
      </c>
      <c r="BF77" s="55">
        <v>61</v>
      </c>
      <c r="BG77" s="102">
        <v>102</v>
      </c>
      <c r="BH77" s="102">
        <v>83</v>
      </c>
      <c r="BI77" s="55"/>
      <c r="BJ77" s="42">
        <f t="shared" si="166"/>
        <v>246</v>
      </c>
      <c r="BK77" s="42">
        <v>106</v>
      </c>
      <c r="BL77" s="55"/>
      <c r="BM77" s="55"/>
      <c r="BN77" s="102">
        <v>4</v>
      </c>
      <c r="BO77" s="240">
        <v>1</v>
      </c>
    </row>
    <row r="78" spans="1:70" ht="18" customHeight="1">
      <c r="A78" s="142" t="s">
        <v>36</v>
      </c>
      <c r="B78" s="55">
        <v>21991</v>
      </c>
      <c r="C78" s="55">
        <v>11873</v>
      </c>
      <c r="D78" s="55">
        <v>12006</v>
      </c>
      <c r="E78" s="55">
        <v>6475</v>
      </c>
      <c r="F78" s="55">
        <v>7649</v>
      </c>
      <c r="G78" s="55">
        <v>4089</v>
      </c>
      <c r="H78" s="55">
        <v>4341</v>
      </c>
      <c r="I78" s="55">
        <v>2400</v>
      </c>
      <c r="J78" s="55">
        <v>2589</v>
      </c>
      <c r="K78" s="55">
        <v>1379</v>
      </c>
      <c r="L78" s="40">
        <f t="shared" si="164"/>
        <v>48576</v>
      </c>
      <c r="M78" s="40">
        <f t="shared" si="165"/>
        <v>26216</v>
      </c>
      <c r="N78" s="55">
        <v>0</v>
      </c>
      <c r="O78" s="55">
        <v>0</v>
      </c>
      <c r="P78" s="55">
        <v>0</v>
      </c>
      <c r="Q78" s="55">
        <v>0</v>
      </c>
      <c r="R78" s="136">
        <f t="shared" si="157"/>
        <v>0</v>
      </c>
      <c r="S78" s="136">
        <f t="shared" si="158"/>
        <v>0</v>
      </c>
      <c r="T78" s="247"/>
      <c r="U78" s="142" t="s">
        <v>36</v>
      </c>
      <c r="V78" s="55">
        <v>1569</v>
      </c>
      <c r="W78" s="55">
        <v>788</v>
      </c>
      <c r="X78" s="55">
        <v>1276</v>
      </c>
      <c r="Y78" s="55">
        <v>644</v>
      </c>
      <c r="Z78" s="55">
        <v>846</v>
      </c>
      <c r="AA78" s="55">
        <v>441</v>
      </c>
      <c r="AB78" s="55">
        <v>304</v>
      </c>
      <c r="AC78" s="55">
        <v>159</v>
      </c>
      <c r="AD78" s="55">
        <v>64</v>
      </c>
      <c r="AE78" s="55">
        <v>37</v>
      </c>
      <c r="AF78" s="191">
        <f t="shared" si="159"/>
        <v>4059</v>
      </c>
      <c r="AG78" s="191">
        <f t="shared" si="159"/>
        <v>2069</v>
      </c>
      <c r="AH78" s="55">
        <v>0</v>
      </c>
      <c r="AI78" s="55">
        <v>0</v>
      </c>
      <c r="AJ78" s="55">
        <v>0</v>
      </c>
      <c r="AK78" s="55">
        <v>0</v>
      </c>
      <c r="AL78" s="136">
        <f t="shared" si="160"/>
        <v>0</v>
      </c>
      <c r="AM78" s="133">
        <f t="shared" si="160"/>
        <v>0</v>
      </c>
      <c r="AN78" s="45"/>
      <c r="AO78" s="142" t="s">
        <v>36</v>
      </c>
      <c r="AP78" s="54">
        <v>419</v>
      </c>
      <c r="AQ78" s="54">
        <v>316</v>
      </c>
      <c r="AR78" s="54">
        <v>245</v>
      </c>
      <c r="AS78" s="54">
        <v>175</v>
      </c>
      <c r="AT78" s="54">
        <v>120</v>
      </c>
      <c r="AU78" s="136">
        <f t="shared" si="161"/>
        <v>1275</v>
      </c>
      <c r="AV78" s="54"/>
      <c r="AW78" s="54"/>
      <c r="AX78" s="136">
        <f t="shared" si="162"/>
        <v>0</v>
      </c>
      <c r="AY78" s="55">
        <v>513</v>
      </c>
      <c r="AZ78" s="55">
        <v>0</v>
      </c>
      <c r="BA78" s="143">
        <v>94</v>
      </c>
      <c r="BB78" s="42">
        <v>287</v>
      </c>
      <c r="BD78" s="45"/>
      <c r="BE78" s="142" t="s">
        <v>36</v>
      </c>
      <c r="BF78" s="55">
        <v>206</v>
      </c>
      <c r="BG78" s="102">
        <v>559</v>
      </c>
      <c r="BH78" s="102">
        <v>277</v>
      </c>
      <c r="BI78" s="55"/>
      <c r="BJ78" s="42">
        <f t="shared" si="166"/>
        <v>1042</v>
      </c>
      <c r="BK78" s="42">
        <v>493</v>
      </c>
      <c r="BL78" s="55"/>
      <c r="BM78" s="55"/>
      <c r="BN78" s="102">
        <v>29</v>
      </c>
      <c r="BO78" s="240">
        <v>15</v>
      </c>
    </row>
    <row r="79" spans="1:70" ht="18" customHeight="1">
      <c r="A79" s="142" t="s">
        <v>37</v>
      </c>
      <c r="B79" s="55">
        <v>9095</v>
      </c>
      <c r="C79" s="55">
        <v>4961</v>
      </c>
      <c r="D79" s="55">
        <v>4239</v>
      </c>
      <c r="E79" s="55">
        <v>2328</v>
      </c>
      <c r="F79" s="55">
        <v>2842</v>
      </c>
      <c r="G79" s="55">
        <v>1571</v>
      </c>
      <c r="H79" s="55">
        <v>1622</v>
      </c>
      <c r="I79" s="55">
        <v>891</v>
      </c>
      <c r="J79" s="55">
        <v>1052</v>
      </c>
      <c r="K79" s="55">
        <v>570</v>
      </c>
      <c r="L79" s="40">
        <f t="shared" si="164"/>
        <v>18850</v>
      </c>
      <c r="M79" s="40">
        <f t="shared" si="165"/>
        <v>10321</v>
      </c>
      <c r="N79" s="55">
        <v>0</v>
      </c>
      <c r="O79" s="55">
        <v>0</v>
      </c>
      <c r="P79" s="55">
        <v>0</v>
      </c>
      <c r="Q79" s="55">
        <v>0</v>
      </c>
      <c r="R79" s="136">
        <f t="shared" si="157"/>
        <v>0</v>
      </c>
      <c r="S79" s="136">
        <f t="shared" si="158"/>
        <v>0</v>
      </c>
      <c r="T79" s="247"/>
      <c r="U79" s="142" t="s">
        <v>37</v>
      </c>
      <c r="V79" s="55">
        <v>2076</v>
      </c>
      <c r="W79" s="55">
        <v>1095</v>
      </c>
      <c r="X79" s="55">
        <v>756</v>
      </c>
      <c r="Y79" s="55">
        <v>395</v>
      </c>
      <c r="Z79" s="55">
        <v>417</v>
      </c>
      <c r="AA79" s="55">
        <v>232</v>
      </c>
      <c r="AB79" s="55">
        <v>208</v>
      </c>
      <c r="AC79" s="55">
        <v>110</v>
      </c>
      <c r="AD79" s="55">
        <v>124</v>
      </c>
      <c r="AE79" s="55">
        <v>65</v>
      </c>
      <c r="AF79" s="191">
        <f t="shared" si="159"/>
        <v>3581</v>
      </c>
      <c r="AG79" s="191">
        <f t="shared" si="159"/>
        <v>1897</v>
      </c>
      <c r="AH79" s="55">
        <v>0</v>
      </c>
      <c r="AI79" s="55">
        <v>0</v>
      </c>
      <c r="AJ79" s="55">
        <v>0</v>
      </c>
      <c r="AK79" s="55">
        <v>0</v>
      </c>
      <c r="AL79" s="136">
        <f t="shared" si="160"/>
        <v>0</v>
      </c>
      <c r="AM79" s="133">
        <f t="shared" si="160"/>
        <v>0</v>
      </c>
      <c r="AN79" s="45"/>
      <c r="AO79" s="142" t="s">
        <v>37</v>
      </c>
      <c r="AP79" s="54">
        <v>144</v>
      </c>
      <c r="AQ79" s="54">
        <v>113</v>
      </c>
      <c r="AR79" s="54">
        <v>93</v>
      </c>
      <c r="AS79" s="54">
        <v>66</v>
      </c>
      <c r="AT79" s="54">
        <v>43</v>
      </c>
      <c r="AU79" s="136">
        <f t="shared" si="161"/>
        <v>459</v>
      </c>
      <c r="AV79" s="54"/>
      <c r="AW79" s="54"/>
      <c r="AX79" s="136">
        <f t="shared" si="162"/>
        <v>0</v>
      </c>
      <c r="AY79" s="55">
        <v>195</v>
      </c>
      <c r="AZ79" s="55">
        <v>0</v>
      </c>
      <c r="BA79" s="143">
        <v>23</v>
      </c>
      <c r="BB79" s="42">
        <v>92</v>
      </c>
      <c r="BD79" s="45"/>
      <c r="BE79" s="142" t="s">
        <v>37</v>
      </c>
      <c r="BF79" s="55">
        <v>77</v>
      </c>
      <c r="BG79" s="102">
        <v>223</v>
      </c>
      <c r="BH79" s="102">
        <v>117</v>
      </c>
      <c r="BI79" s="55"/>
      <c r="BJ79" s="42">
        <f t="shared" si="166"/>
        <v>417</v>
      </c>
      <c r="BK79" s="42">
        <v>213</v>
      </c>
      <c r="BL79" s="55"/>
      <c r="BM79" s="55"/>
      <c r="BN79" s="102">
        <v>28</v>
      </c>
      <c r="BO79" s="240">
        <v>15</v>
      </c>
    </row>
    <row r="80" spans="1:70" ht="18" customHeight="1">
      <c r="A80" s="142" t="s">
        <v>85</v>
      </c>
      <c r="B80" s="55">
        <v>7385</v>
      </c>
      <c r="C80" s="55">
        <v>3849</v>
      </c>
      <c r="D80" s="55">
        <v>4797</v>
      </c>
      <c r="E80" s="55">
        <v>2512</v>
      </c>
      <c r="F80" s="55">
        <v>2882</v>
      </c>
      <c r="G80" s="55">
        <v>1455</v>
      </c>
      <c r="H80" s="55">
        <v>1703</v>
      </c>
      <c r="I80" s="55">
        <v>893</v>
      </c>
      <c r="J80" s="55">
        <v>979</v>
      </c>
      <c r="K80" s="55">
        <v>502</v>
      </c>
      <c r="L80" s="40">
        <f t="shared" si="164"/>
        <v>17746</v>
      </c>
      <c r="M80" s="40">
        <f t="shared" si="165"/>
        <v>9211</v>
      </c>
      <c r="N80" s="55">
        <v>506</v>
      </c>
      <c r="O80" s="55">
        <v>262</v>
      </c>
      <c r="P80" s="55">
        <v>428</v>
      </c>
      <c r="Q80" s="55">
        <v>207</v>
      </c>
      <c r="R80" s="136">
        <f t="shared" si="157"/>
        <v>934</v>
      </c>
      <c r="S80" s="136">
        <f t="shared" si="158"/>
        <v>469</v>
      </c>
      <c r="T80" s="247"/>
      <c r="U80" s="142" t="s">
        <v>85</v>
      </c>
      <c r="V80" s="55">
        <v>276</v>
      </c>
      <c r="W80" s="55">
        <v>147</v>
      </c>
      <c r="X80" s="55">
        <v>676</v>
      </c>
      <c r="Y80" s="55">
        <v>332</v>
      </c>
      <c r="Z80" s="55">
        <v>494</v>
      </c>
      <c r="AA80" s="55">
        <v>240</v>
      </c>
      <c r="AB80" s="55">
        <v>106</v>
      </c>
      <c r="AC80" s="55">
        <v>56</v>
      </c>
      <c r="AD80" s="55">
        <v>60</v>
      </c>
      <c r="AE80" s="55">
        <v>26</v>
      </c>
      <c r="AF80" s="191">
        <f t="shared" si="159"/>
        <v>1612</v>
      </c>
      <c r="AG80" s="191">
        <f t="shared" si="159"/>
        <v>801</v>
      </c>
      <c r="AH80" s="55">
        <v>28</v>
      </c>
      <c r="AI80" s="55">
        <v>14</v>
      </c>
      <c r="AJ80" s="55">
        <v>3</v>
      </c>
      <c r="AK80" s="55">
        <v>2</v>
      </c>
      <c r="AL80" s="136">
        <f t="shared" si="160"/>
        <v>31</v>
      </c>
      <c r="AM80" s="133">
        <f t="shared" si="160"/>
        <v>16</v>
      </c>
      <c r="AN80" s="45"/>
      <c r="AO80" s="142" t="s">
        <v>85</v>
      </c>
      <c r="AP80" s="54">
        <v>139</v>
      </c>
      <c r="AQ80" s="54">
        <v>130</v>
      </c>
      <c r="AR80" s="54">
        <v>109</v>
      </c>
      <c r="AS80" s="54">
        <v>78</v>
      </c>
      <c r="AT80" s="54">
        <v>54</v>
      </c>
      <c r="AU80" s="136">
        <f t="shared" si="161"/>
        <v>510</v>
      </c>
      <c r="AV80" s="54">
        <v>12</v>
      </c>
      <c r="AW80" s="54">
        <v>12</v>
      </c>
      <c r="AX80" s="136">
        <f t="shared" si="162"/>
        <v>24</v>
      </c>
      <c r="AY80" s="5">
        <v>193</v>
      </c>
      <c r="AZ80" s="55">
        <v>19</v>
      </c>
      <c r="BA80" s="143">
        <v>59</v>
      </c>
      <c r="BB80" s="42">
        <v>126</v>
      </c>
      <c r="BD80" s="45"/>
      <c r="BE80" s="142" t="s">
        <v>85</v>
      </c>
      <c r="BF80" s="55">
        <v>84</v>
      </c>
      <c r="BG80" s="102">
        <v>190</v>
      </c>
      <c r="BH80" s="102">
        <v>98</v>
      </c>
      <c r="BI80" s="55"/>
      <c r="BJ80" s="42">
        <f t="shared" si="166"/>
        <v>372</v>
      </c>
      <c r="BK80" s="42">
        <v>197</v>
      </c>
      <c r="BL80" s="102">
        <v>17</v>
      </c>
      <c r="BM80" s="55"/>
      <c r="BN80" s="102">
        <v>17</v>
      </c>
      <c r="BO80" s="240">
        <v>10</v>
      </c>
    </row>
    <row r="81" spans="1:67" ht="18" customHeight="1">
      <c r="A81" s="142" t="s">
        <v>86</v>
      </c>
      <c r="B81" s="55">
        <v>3596</v>
      </c>
      <c r="C81" s="55">
        <v>1733</v>
      </c>
      <c r="D81" s="55">
        <v>3037</v>
      </c>
      <c r="E81" s="55">
        <v>1446</v>
      </c>
      <c r="F81" s="55">
        <v>2796</v>
      </c>
      <c r="G81" s="55">
        <v>1453</v>
      </c>
      <c r="H81" s="55">
        <v>2356</v>
      </c>
      <c r="I81" s="55">
        <v>1237</v>
      </c>
      <c r="J81" s="55">
        <v>1857</v>
      </c>
      <c r="K81" s="55">
        <v>999</v>
      </c>
      <c r="L81" s="40">
        <f t="shared" si="164"/>
        <v>13642</v>
      </c>
      <c r="M81" s="40">
        <f t="shared" si="165"/>
        <v>6868</v>
      </c>
      <c r="N81" s="55">
        <v>0</v>
      </c>
      <c r="O81" s="55">
        <v>0</v>
      </c>
      <c r="P81" s="55">
        <v>0</v>
      </c>
      <c r="Q81" s="55">
        <v>0</v>
      </c>
      <c r="R81" s="136">
        <f t="shared" si="157"/>
        <v>0</v>
      </c>
      <c r="S81" s="136">
        <f t="shared" si="158"/>
        <v>0</v>
      </c>
      <c r="T81" s="247"/>
      <c r="U81" s="142" t="s">
        <v>86</v>
      </c>
      <c r="V81" s="55">
        <v>822</v>
      </c>
      <c r="W81" s="55">
        <v>376</v>
      </c>
      <c r="X81" s="55">
        <v>585</v>
      </c>
      <c r="Y81" s="55">
        <v>277</v>
      </c>
      <c r="Z81" s="55">
        <v>624</v>
      </c>
      <c r="AA81" s="55">
        <v>278</v>
      </c>
      <c r="AB81" s="55">
        <v>416</v>
      </c>
      <c r="AC81" s="55">
        <v>226</v>
      </c>
      <c r="AD81" s="55">
        <v>245</v>
      </c>
      <c r="AE81" s="55">
        <v>119</v>
      </c>
      <c r="AF81" s="191">
        <f t="shared" si="159"/>
        <v>2692</v>
      </c>
      <c r="AG81" s="191">
        <f t="shared" si="159"/>
        <v>1276</v>
      </c>
      <c r="AH81" s="55">
        <v>0</v>
      </c>
      <c r="AI81" s="55">
        <v>0</v>
      </c>
      <c r="AJ81" s="55">
        <v>0</v>
      </c>
      <c r="AK81" s="55">
        <v>0</v>
      </c>
      <c r="AL81" s="136">
        <f t="shared" si="160"/>
        <v>0</v>
      </c>
      <c r="AM81" s="133">
        <f t="shared" si="160"/>
        <v>0</v>
      </c>
      <c r="AN81" s="45"/>
      <c r="AO81" s="142" t="s">
        <v>86</v>
      </c>
      <c r="AP81" s="54">
        <v>64</v>
      </c>
      <c r="AQ81" s="54">
        <v>62</v>
      </c>
      <c r="AR81" s="54">
        <v>61</v>
      </c>
      <c r="AS81" s="54">
        <v>49</v>
      </c>
      <c r="AT81" s="54">
        <v>35</v>
      </c>
      <c r="AU81" s="136">
        <f t="shared" si="161"/>
        <v>271</v>
      </c>
      <c r="AV81" s="54"/>
      <c r="AW81" s="54"/>
      <c r="AX81" s="136">
        <f t="shared" si="162"/>
        <v>0</v>
      </c>
      <c r="AY81" s="55">
        <v>191</v>
      </c>
      <c r="AZ81" s="55">
        <v>0</v>
      </c>
      <c r="BA81" s="143">
        <v>12</v>
      </c>
      <c r="BB81" s="42">
        <v>20</v>
      </c>
      <c r="BD81" s="45"/>
      <c r="BE81" s="142" t="s">
        <v>86</v>
      </c>
      <c r="BF81" s="55">
        <v>132</v>
      </c>
      <c r="BG81" s="102">
        <v>97</v>
      </c>
      <c r="BH81" s="102">
        <v>95</v>
      </c>
      <c r="BI81" s="55"/>
      <c r="BJ81" s="42">
        <f t="shared" si="166"/>
        <v>324</v>
      </c>
      <c r="BK81" s="42">
        <v>256</v>
      </c>
      <c r="BL81" s="55"/>
      <c r="BM81" s="55"/>
      <c r="BN81" s="102">
        <v>139</v>
      </c>
      <c r="BO81" s="240">
        <v>115</v>
      </c>
    </row>
    <row r="82" spans="1:67" ht="18" customHeight="1">
      <c r="A82" s="142" t="s">
        <v>87</v>
      </c>
      <c r="B82" s="55">
        <v>21743</v>
      </c>
      <c r="C82" s="55">
        <v>11209</v>
      </c>
      <c r="D82" s="55">
        <v>12045</v>
      </c>
      <c r="E82" s="55">
        <v>6400</v>
      </c>
      <c r="F82" s="55">
        <v>9092</v>
      </c>
      <c r="G82" s="55">
        <v>4771</v>
      </c>
      <c r="H82" s="55">
        <v>6323</v>
      </c>
      <c r="I82" s="55">
        <v>3368</v>
      </c>
      <c r="J82" s="55">
        <v>4319</v>
      </c>
      <c r="K82" s="55">
        <v>2284</v>
      </c>
      <c r="L82" s="40">
        <f t="shared" si="164"/>
        <v>53522</v>
      </c>
      <c r="M82" s="40">
        <f t="shared" si="165"/>
        <v>28032</v>
      </c>
      <c r="N82" s="55">
        <v>0</v>
      </c>
      <c r="O82" s="55">
        <v>0</v>
      </c>
      <c r="P82" s="55">
        <v>0</v>
      </c>
      <c r="Q82" s="55">
        <v>0</v>
      </c>
      <c r="R82" s="136">
        <f t="shared" si="157"/>
        <v>0</v>
      </c>
      <c r="S82" s="136">
        <f t="shared" si="158"/>
        <v>0</v>
      </c>
      <c r="T82" s="247"/>
      <c r="U82" s="142" t="s">
        <v>87</v>
      </c>
      <c r="V82" s="55">
        <v>5331</v>
      </c>
      <c r="W82" s="55">
        <v>2716</v>
      </c>
      <c r="X82" s="55">
        <v>2576</v>
      </c>
      <c r="Y82" s="55">
        <v>1335</v>
      </c>
      <c r="Z82" s="55">
        <v>1740</v>
      </c>
      <c r="AA82" s="55">
        <v>908</v>
      </c>
      <c r="AB82" s="55">
        <v>905</v>
      </c>
      <c r="AC82" s="55">
        <v>487</v>
      </c>
      <c r="AD82" s="55">
        <v>436</v>
      </c>
      <c r="AE82" s="55">
        <v>234</v>
      </c>
      <c r="AF82" s="191">
        <f t="shared" si="159"/>
        <v>10988</v>
      </c>
      <c r="AG82" s="191">
        <f t="shared" si="159"/>
        <v>5680</v>
      </c>
      <c r="AH82" s="55">
        <v>0</v>
      </c>
      <c r="AI82" s="55">
        <v>0</v>
      </c>
      <c r="AJ82" s="55">
        <v>0</v>
      </c>
      <c r="AK82" s="55">
        <v>0</v>
      </c>
      <c r="AL82" s="136">
        <f t="shared" si="160"/>
        <v>0</v>
      </c>
      <c r="AM82" s="133">
        <f t="shared" si="160"/>
        <v>0</v>
      </c>
      <c r="AN82" s="45"/>
      <c r="AO82" s="142" t="s">
        <v>87</v>
      </c>
      <c r="AP82" s="54">
        <v>390</v>
      </c>
      <c r="AQ82" s="54">
        <v>310</v>
      </c>
      <c r="AR82" s="54">
        <v>272</v>
      </c>
      <c r="AS82" s="54">
        <v>224</v>
      </c>
      <c r="AT82" s="54">
        <v>192</v>
      </c>
      <c r="AU82" s="136">
        <f>SUM(AP82:AT82)</f>
        <v>1388</v>
      </c>
      <c r="AV82" s="54"/>
      <c r="AW82" s="54"/>
      <c r="AX82" s="136">
        <f t="shared" si="162"/>
        <v>0</v>
      </c>
      <c r="AY82" s="55">
        <v>774</v>
      </c>
      <c r="AZ82" s="55">
        <v>0</v>
      </c>
      <c r="BA82" s="143">
        <v>16</v>
      </c>
      <c r="BB82" s="42">
        <v>223</v>
      </c>
      <c r="BD82" s="45"/>
      <c r="BE82" s="142" t="s">
        <v>87</v>
      </c>
      <c r="BF82" s="55">
        <v>318</v>
      </c>
      <c r="BG82" s="102">
        <v>488</v>
      </c>
      <c r="BH82" s="102">
        <v>526</v>
      </c>
      <c r="BI82" s="55"/>
      <c r="BJ82" s="42">
        <f t="shared" si="166"/>
        <v>1332</v>
      </c>
      <c r="BK82" s="42">
        <v>619</v>
      </c>
      <c r="BL82" s="55"/>
      <c r="BM82" s="55"/>
      <c r="BN82" s="102">
        <v>221</v>
      </c>
      <c r="BO82" s="240">
        <v>104</v>
      </c>
    </row>
    <row r="83" spans="1:67" ht="18" customHeight="1">
      <c r="A83" s="131" t="s">
        <v>163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40"/>
      <c r="M83" s="40"/>
      <c r="N83" s="55"/>
      <c r="O83" s="55"/>
      <c r="P83" s="55"/>
      <c r="Q83" s="55"/>
      <c r="R83" s="136"/>
      <c r="S83" s="136"/>
      <c r="T83" s="247"/>
      <c r="U83" s="131" t="s">
        <v>163</v>
      </c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191"/>
      <c r="AG83" s="191"/>
      <c r="AH83" s="55"/>
      <c r="AI83" s="55"/>
      <c r="AJ83" s="55"/>
      <c r="AK83" s="55"/>
      <c r="AL83" s="136"/>
      <c r="AM83" s="133"/>
      <c r="AN83" s="45"/>
      <c r="AO83" s="131" t="s">
        <v>163</v>
      </c>
      <c r="AP83" s="54"/>
      <c r="AQ83" s="54"/>
      <c r="AR83" s="54"/>
      <c r="AS83" s="54"/>
      <c r="AT83" s="54"/>
      <c r="AU83" s="136"/>
      <c r="AV83" s="54"/>
      <c r="AW83" s="54"/>
      <c r="AX83" s="136"/>
      <c r="AY83" s="55"/>
      <c r="AZ83" s="55"/>
      <c r="BA83" s="143"/>
      <c r="BB83" s="42"/>
      <c r="BD83" s="45"/>
      <c r="BE83" s="131" t="s">
        <v>163</v>
      </c>
      <c r="BF83" s="55"/>
      <c r="BG83" s="241"/>
      <c r="BH83" s="241"/>
      <c r="BI83" s="55"/>
      <c r="BJ83" s="42"/>
      <c r="BK83" s="42"/>
      <c r="BL83" s="55"/>
      <c r="BM83" s="55"/>
      <c r="BN83" s="241"/>
      <c r="BO83" s="242"/>
    </row>
    <row r="84" spans="1:67" ht="18" customHeight="1">
      <c r="A84" s="142" t="s">
        <v>38</v>
      </c>
      <c r="B84" s="55">
        <v>4114</v>
      </c>
      <c r="C84" s="55">
        <v>1938</v>
      </c>
      <c r="D84" s="55">
        <v>1785</v>
      </c>
      <c r="E84" s="55">
        <v>839</v>
      </c>
      <c r="F84" s="55">
        <v>1143</v>
      </c>
      <c r="G84" s="55">
        <v>518</v>
      </c>
      <c r="H84" s="55">
        <v>697</v>
      </c>
      <c r="I84" s="55">
        <v>286</v>
      </c>
      <c r="J84" s="55">
        <v>544</v>
      </c>
      <c r="K84" s="55">
        <v>195</v>
      </c>
      <c r="L84" s="40">
        <f t="shared" si="164"/>
        <v>8283</v>
      </c>
      <c r="M84" s="40">
        <f t="shared" si="165"/>
        <v>3776</v>
      </c>
      <c r="N84" s="55">
        <v>0</v>
      </c>
      <c r="O84" s="55">
        <v>0</v>
      </c>
      <c r="P84" s="55">
        <v>0</v>
      </c>
      <c r="Q84" s="55">
        <v>0</v>
      </c>
      <c r="R84" s="136">
        <f t="shared" si="157"/>
        <v>0</v>
      </c>
      <c r="S84" s="136">
        <f t="shared" si="158"/>
        <v>0</v>
      </c>
      <c r="T84" s="247"/>
      <c r="U84" s="142" t="s">
        <v>38</v>
      </c>
      <c r="V84" s="55">
        <v>1590</v>
      </c>
      <c r="W84" s="55">
        <v>772</v>
      </c>
      <c r="X84" s="55">
        <v>609</v>
      </c>
      <c r="Y84" s="55">
        <v>290</v>
      </c>
      <c r="Z84" s="55">
        <v>375</v>
      </c>
      <c r="AA84" s="55">
        <v>160</v>
      </c>
      <c r="AB84" s="55">
        <v>130</v>
      </c>
      <c r="AC84" s="55">
        <v>52</v>
      </c>
      <c r="AD84" s="55">
        <v>126</v>
      </c>
      <c r="AE84" s="55">
        <v>40</v>
      </c>
      <c r="AF84" s="191">
        <f t="shared" si="159"/>
        <v>2830</v>
      </c>
      <c r="AG84" s="191">
        <f t="shared" si="159"/>
        <v>1314</v>
      </c>
      <c r="AH84" s="55">
        <v>0</v>
      </c>
      <c r="AI84" s="55">
        <v>0</v>
      </c>
      <c r="AJ84" s="55">
        <v>0</v>
      </c>
      <c r="AK84" s="55">
        <v>0</v>
      </c>
      <c r="AL84" s="136">
        <f t="shared" si="160"/>
        <v>0</v>
      </c>
      <c r="AM84" s="133">
        <f t="shared" si="160"/>
        <v>0</v>
      </c>
      <c r="AN84" s="45"/>
      <c r="AO84" s="142" t="s">
        <v>38</v>
      </c>
      <c r="AP84" s="54">
        <v>94</v>
      </c>
      <c r="AQ84" s="54">
        <v>78</v>
      </c>
      <c r="AR84" s="54">
        <v>71</v>
      </c>
      <c r="AS84" s="54">
        <v>56</v>
      </c>
      <c r="AT84" s="54">
        <v>47</v>
      </c>
      <c r="AU84" s="136">
        <f t="shared" si="161"/>
        <v>346</v>
      </c>
      <c r="AV84" s="54"/>
      <c r="AW84" s="54"/>
      <c r="AX84" s="136">
        <f t="shared" si="162"/>
        <v>0</v>
      </c>
      <c r="AY84" s="55">
        <v>160</v>
      </c>
      <c r="AZ84" s="55">
        <v>0</v>
      </c>
      <c r="BA84" s="143">
        <v>26</v>
      </c>
      <c r="BB84" s="344">
        <v>87</v>
      </c>
      <c r="BD84" s="45"/>
      <c r="BE84" s="142" t="s">
        <v>38</v>
      </c>
      <c r="BF84" s="55">
        <v>40</v>
      </c>
      <c r="BG84" s="102">
        <v>126</v>
      </c>
      <c r="BH84" s="102">
        <v>83</v>
      </c>
      <c r="BI84" s="55"/>
      <c r="BJ84" s="42">
        <f t="shared" si="166"/>
        <v>249</v>
      </c>
      <c r="BK84" s="42">
        <v>81</v>
      </c>
      <c r="BL84" s="55"/>
      <c r="BM84" s="55"/>
      <c r="BN84" s="241"/>
      <c r="BO84" s="242"/>
    </row>
    <row r="85" spans="1:67" ht="18" customHeight="1">
      <c r="A85" s="142" t="s">
        <v>88</v>
      </c>
      <c r="B85" s="55">
        <v>28877</v>
      </c>
      <c r="C85" s="55">
        <v>14724</v>
      </c>
      <c r="D85" s="55">
        <v>15907</v>
      </c>
      <c r="E85" s="55">
        <v>8042</v>
      </c>
      <c r="F85" s="55">
        <v>11089</v>
      </c>
      <c r="G85" s="55">
        <v>5637</v>
      </c>
      <c r="H85" s="55">
        <v>7048</v>
      </c>
      <c r="I85" s="55">
        <v>3561</v>
      </c>
      <c r="J85" s="55">
        <v>5659</v>
      </c>
      <c r="K85" s="55">
        <v>2841</v>
      </c>
      <c r="L85" s="40">
        <f t="shared" si="164"/>
        <v>68580</v>
      </c>
      <c r="M85" s="40">
        <f t="shared" si="165"/>
        <v>34805</v>
      </c>
      <c r="N85" s="55">
        <v>0</v>
      </c>
      <c r="O85" s="55">
        <v>0</v>
      </c>
      <c r="P85" s="55">
        <v>0</v>
      </c>
      <c r="Q85" s="55">
        <v>0</v>
      </c>
      <c r="R85" s="136">
        <f t="shared" si="157"/>
        <v>0</v>
      </c>
      <c r="S85" s="136">
        <f t="shared" si="158"/>
        <v>0</v>
      </c>
      <c r="T85" s="247"/>
      <c r="U85" s="142" t="s">
        <v>88</v>
      </c>
      <c r="V85" s="55">
        <v>323</v>
      </c>
      <c r="W85" s="55">
        <v>156</v>
      </c>
      <c r="X85" s="55">
        <v>4013</v>
      </c>
      <c r="Y85" s="55">
        <v>1929</v>
      </c>
      <c r="Z85" s="55">
        <v>2861</v>
      </c>
      <c r="AA85" s="55">
        <v>1439</v>
      </c>
      <c r="AB85" s="55">
        <v>116</v>
      </c>
      <c r="AC85" s="55">
        <v>56</v>
      </c>
      <c r="AD85" s="55">
        <v>1098</v>
      </c>
      <c r="AE85" s="55">
        <v>579</v>
      </c>
      <c r="AF85" s="191">
        <f t="shared" si="159"/>
        <v>8411</v>
      </c>
      <c r="AG85" s="191">
        <f t="shared" si="159"/>
        <v>4159</v>
      </c>
      <c r="AH85" s="55">
        <v>0</v>
      </c>
      <c r="AI85" s="55">
        <v>0</v>
      </c>
      <c r="AJ85" s="55">
        <v>0</v>
      </c>
      <c r="AK85" s="55">
        <v>0</v>
      </c>
      <c r="AL85" s="136">
        <f t="shared" si="160"/>
        <v>0</v>
      </c>
      <c r="AM85" s="133">
        <f t="shared" si="160"/>
        <v>0</v>
      </c>
      <c r="AN85" s="45"/>
      <c r="AO85" s="142" t="s">
        <v>88</v>
      </c>
      <c r="AP85" s="54">
        <v>439</v>
      </c>
      <c r="AQ85" s="54">
        <v>382</v>
      </c>
      <c r="AR85" s="54">
        <v>342</v>
      </c>
      <c r="AS85" s="54">
        <v>291</v>
      </c>
      <c r="AT85" s="54">
        <v>261</v>
      </c>
      <c r="AU85" s="136">
        <f t="shared" si="161"/>
        <v>1715</v>
      </c>
      <c r="AV85" s="54"/>
      <c r="AW85" s="54"/>
      <c r="AX85" s="136">
        <f t="shared" si="162"/>
        <v>0</v>
      </c>
      <c r="AY85" s="55">
        <v>1210</v>
      </c>
      <c r="AZ85" s="55">
        <v>0</v>
      </c>
      <c r="BA85" s="143">
        <v>39</v>
      </c>
      <c r="BB85" s="42">
        <v>355</v>
      </c>
      <c r="BD85" s="45"/>
      <c r="BE85" s="142" t="s">
        <v>88</v>
      </c>
      <c r="BF85" s="55">
        <v>386</v>
      </c>
      <c r="BG85" s="102">
        <v>919</v>
      </c>
      <c r="BH85" s="102">
        <v>303</v>
      </c>
      <c r="BI85" s="55"/>
      <c r="BJ85" s="42">
        <f t="shared" si="166"/>
        <v>1608</v>
      </c>
      <c r="BK85" s="42">
        <v>836</v>
      </c>
      <c r="BL85" s="55"/>
      <c r="BM85" s="55"/>
      <c r="BN85" s="102">
        <v>13</v>
      </c>
      <c r="BO85" s="240">
        <v>9</v>
      </c>
    </row>
    <row r="86" spans="1:67" ht="18" customHeight="1">
      <c r="A86" s="142" t="s">
        <v>89</v>
      </c>
      <c r="B86" s="55">
        <v>4205</v>
      </c>
      <c r="C86" s="55">
        <v>2110</v>
      </c>
      <c r="D86" s="55">
        <v>2404</v>
      </c>
      <c r="E86" s="55">
        <v>1189</v>
      </c>
      <c r="F86" s="55">
        <v>1572</v>
      </c>
      <c r="G86" s="55">
        <v>677</v>
      </c>
      <c r="H86" s="55">
        <v>896</v>
      </c>
      <c r="I86" s="55">
        <v>395</v>
      </c>
      <c r="J86" s="55">
        <v>770</v>
      </c>
      <c r="K86" s="55">
        <v>323</v>
      </c>
      <c r="L86" s="40">
        <f t="shared" si="164"/>
        <v>9847</v>
      </c>
      <c r="M86" s="40">
        <f t="shared" si="165"/>
        <v>4694</v>
      </c>
      <c r="N86" s="55">
        <v>0</v>
      </c>
      <c r="O86" s="55">
        <v>0</v>
      </c>
      <c r="P86" s="55">
        <v>0</v>
      </c>
      <c r="Q86" s="55">
        <v>0</v>
      </c>
      <c r="R86" s="136">
        <f t="shared" si="157"/>
        <v>0</v>
      </c>
      <c r="S86" s="136">
        <f t="shared" si="158"/>
        <v>0</v>
      </c>
      <c r="T86" s="247"/>
      <c r="U86" s="142" t="s">
        <v>89</v>
      </c>
      <c r="V86" s="55">
        <v>0</v>
      </c>
      <c r="W86" s="55">
        <v>0</v>
      </c>
      <c r="X86" s="55">
        <v>862</v>
      </c>
      <c r="Y86" s="55">
        <v>449</v>
      </c>
      <c r="Z86" s="55">
        <v>499</v>
      </c>
      <c r="AA86" s="55">
        <v>224</v>
      </c>
      <c r="AB86" s="55">
        <v>0</v>
      </c>
      <c r="AC86" s="55">
        <v>0</v>
      </c>
      <c r="AD86" s="55">
        <v>79</v>
      </c>
      <c r="AE86" s="55">
        <v>30</v>
      </c>
      <c r="AF86" s="191">
        <f t="shared" si="159"/>
        <v>1440</v>
      </c>
      <c r="AG86" s="191">
        <f t="shared" si="159"/>
        <v>703</v>
      </c>
      <c r="AH86" s="55">
        <v>0</v>
      </c>
      <c r="AI86" s="55">
        <v>0</v>
      </c>
      <c r="AJ86" s="55">
        <v>0</v>
      </c>
      <c r="AK86" s="55">
        <v>0</v>
      </c>
      <c r="AL86" s="136">
        <f t="shared" si="160"/>
        <v>0</v>
      </c>
      <c r="AM86" s="133">
        <f t="shared" si="160"/>
        <v>0</v>
      </c>
      <c r="AN86" s="45"/>
      <c r="AO86" s="142" t="s">
        <v>89</v>
      </c>
      <c r="AP86" s="54">
        <v>81</v>
      </c>
      <c r="AQ86" s="54">
        <v>73</v>
      </c>
      <c r="AR86" s="54">
        <v>66</v>
      </c>
      <c r="AS86" s="54">
        <v>48</v>
      </c>
      <c r="AT86" s="54">
        <v>44</v>
      </c>
      <c r="AU86" s="136">
        <f t="shared" si="161"/>
        <v>312</v>
      </c>
      <c r="AV86" s="54"/>
      <c r="AW86" s="54"/>
      <c r="AX86" s="136">
        <f t="shared" si="162"/>
        <v>0</v>
      </c>
      <c r="AY86" s="55">
        <v>168</v>
      </c>
      <c r="AZ86" s="55">
        <v>0</v>
      </c>
      <c r="BA86" s="143">
        <v>5</v>
      </c>
      <c r="BB86" s="344">
        <v>69</v>
      </c>
      <c r="BD86" s="45"/>
      <c r="BE86" s="142" t="s">
        <v>89</v>
      </c>
      <c r="BF86" s="55">
        <v>86</v>
      </c>
      <c r="BG86" s="102">
        <v>124</v>
      </c>
      <c r="BH86" s="102">
        <v>29</v>
      </c>
      <c r="BI86" s="55"/>
      <c r="BJ86" s="42">
        <f t="shared" si="166"/>
        <v>239</v>
      </c>
      <c r="BK86" s="42">
        <v>77</v>
      </c>
      <c r="BL86" s="55"/>
      <c r="BM86" s="55"/>
      <c r="BN86" s="102">
        <v>2</v>
      </c>
      <c r="BO86" s="240">
        <v>2</v>
      </c>
    </row>
    <row r="87" spans="1:67" ht="18" customHeight="1">
      <c r="A87" s="142" t="s">
        <v>90</v>
      </c>
      <c r="B87" s="55">
        <v>29795</v>
      </c>
      <c r="C87" s="55">
        <v>14583</v>
      </c>
      <c r="D87" s="55">
        <v>16576</v>
      </c>
      <c r="E87" s="55">
        <v>7919</v>
      </c>
      <c r="F87" s="55">
        <v>13032</v>
      </c>
      <c r="G87" s="55">
        <v>6194</v>
      </c>
      <c r="H87" s="55">
        <v>7896</v>
      </c>
      <c r="I87" s="55">
        <v>3598</v>
      </c>
      <c r="J87" s="55">
        <v>6184</v>
      </c>
      <c r="K87" s="55">
        <v>2663</v>
      </c>
      <c r="L87" s="40">
        <f t="shared" si="164"/>
        <v>73483</v>
      </c>
      <c r="M87" s="40">
        <f t="shared" si="165"/>
        <v>34957</v>
      </c>
      <c r="N87" s="55">
        <v>0</v>
      </c>
      <c r="O87" s="55">
        <v>0</v>
      </c>
      <c r="P87" s="55">
        <v>0</v>
      </c>
      <c r="Q87" s="55">
        <v>0</v>
      </c>
      <c r="R87" s="136">
        <f t="shared" si="157"/>
        <v>0</v>
      </c>
      <c r="S87" s="136">
        <f t="shared" si="158"/>
        <v>0</v>
      </c>
      <c r="T87" s="247"/>
      <c r="U87" s="142" t="s">
        <v>90</v>
      </c>
      <c r="V87" s="55">
        <v>8243</v>
      </c>
      <c r="W87" s="55">
        <v>3934</v>
      </c>
      <c r="X87" s="55">
        <v>5117</v>
      </c>
      <c r="Y87" s="55">
        <v>2398</v>
      </c>
      <c r="Z87" s="55">
        <v>4083</v>
      </c>
      <c r="AA87" s="55">
        <v>1905</v>
      </c>
      <c r="AB87" s="55">
        <v>1622</v>
      </c>
      <c r="AC87" s="55">
        <v>735</v>
      </c>
      <c r="AD87" s="55">
        <v>1658</v>
      </c>
      <c r="AE87" s="55">
        <v>711</v>
      </c>
      <c r="AF87" s="191">
        <f t="shared" si="159"/>
        <v>20723</v>
      </c>
      <c r="AG87" s="191">
        <f t="shared" si="159"/>
        <v>9683</v>
      </c>
      <c r="AH87" s="55">
        <v>0</v>
      </c>
      <c r="AI87" s="55">
        <v>0</v>
      </c>
      <c r="AJ87" s="55">
        <v>0</v>
      </c>
      <c r="AK87" s="55">
        <v>0</v>
      </c>
      <c r="AL87" s="136">
        <f t="shared" si="160"/>
        <v>0</v>
      </c>
      <c r="AM87" s="133">
        <f t="shared" si="160"/>
        <v>0</v>
      </c>
      <c r="AN87" s="45"/>
      <c r="AO87" s="142" t="s">
        <v>90</v>
      </c>
      <c r="AP87" s="54">
        <v>476</v>
      </c>
      <c r="AQ87" s="54">
        <v>406</v>
      </c>
      <c r="AR87" s="54">
        <v>384</v>
      </c>
      <c r="AS87" s="54">
        <v>296</v>
      </c>
      <c r="AT87" s="54">
        <v>261</v>
      </c>
      <c r="AU87" s="136">
        <f t="shared" si="161"/>
        <v>1823</v>
      </c>
      <c r="AV87" s="54"/>
      <c r="AW87" s="54"/>
      <c r="AX87" s="136">
        <f t="shared" si="162"/>
        <v>0</v>
      </c>
      <c r="AY87" s="55">
        <v>1093</v>
      </c>
      <c r="AZ87" s="55">
        <v>0</v>
      </c>
      <c r="BA87" s="143">
        <v>61</v>
      </c>
      <c r="BB87" s="42">
        <v>355</v>
      </c>
      <c r="BD87" s="45"/>
      <c r="BE87" s="142" t="s">
        <v>90</v>
      </c>
      <c r="BF87" s="55">
        <v>312</v>
      </c>
      <c r="BG87" s="102">
        <v>1044</v>
      </c>
      <c r="BH87" s="102">
        <v>93</v>
      </c>
      <c r="BI87" s="55"/>
      <c r="BJ87" s="42">
        <f t="shared" si="166"/>
        <v>1449</v>
      </c>
      <c r="BK87" s="42">
        <v>590</v>
      </c>
      <c r="BL87" s="55"/>
      <c r="BM87" s="55"/>
      <c r="BN87" s="102">
        <v>10</v>
      </c>
      <c r="BO87" s="240">
        <v>5</v>
      </c>
    </row>
    <row r="88" spans="1:67" ht="18" customHeight="1">
      <c r="A88" s="142" t="s">
        <v>39</v>
      </c>
      <c r="B88" s="55">
        <v>15928</v>
      </c>
      <c r="C88" s="55">
        <v>7868</v>
      </c>
      <c r="D88" s="55">
        <v>7458</v>
      </c>
      <c r="E88" s="55">
        <v>3605</v>
      </c>
      <c r="F88" s="55">
        <v>4831</v>
      </c>
      <c r="G88" s="55">
        <v>2238</v>
      </c>
      <c r="H88" s="55">
        <v>2542</v>
      </c>
      <c r="I88" s="55">
        <v>1112</v>
      </c>
      <c r="J88" s="55">
        <v>1550</v>
      </c>
      <c r="K88" s="55">
        <v>617</v>
      </c>
      <c r="L88" s="40">
        <f t="shared" si="164"/>
        <v>32309</v>
      </c>
      <c r="M88" s="40">
        <f t="shared" si="165"/>
        <v>15440</v>
      </c>
      <c r="N88" s="55">
        <v>0</v>
      </c>
      <c r="O88" s="55">
        <v>0</v>
      </c>
      <c r="P88" s="55">
        <v>0</v>
      </c>
      <c r="Q88" s="55">
        <v>0</v>
      </c>
      <c r="R88" s="136">
        <f t="shared" si="157"/>
        <v>0</v>
      </c>
      <c r="S88" s="136">
        <f t="shared" si="158"/>
        <v>0</v>
      </c>
      <c r="T88" s="247"/>
      <c r="U88" s="142" t="s">
        <v>39</v>
      </c>
      <c r="V88" s="55">
        <v>3344</v>
      </c>
      <c r="W88" s="55">
        <v>1653</v>
      </c>
      <c r="X88" s="55">
        <v>1986</v>
      </c>
      <c r="Y88" s="55">
        <v>951</v>
      </c>
      <c r="Z88" s="55">
        <v>1336</v>
      </c>
      <c r="AA88" s="55">
        <v>607</v>
      </c>
      <c r="AB88" s="55">
        <v>349</v>
      </c>
      <c r="AC88" s="55">
        <v>153</v>
      </c>
      <c r="AD88" s="55">
        <v>168</v>
      </c>
      <c r="AE88" s="55">
        <v>67</v>
      </c>
      <c r="AF88" s="191">
        <f t="shared" si="159"/>
        <v>7183</v>
      </c>
      <c r="AG88" s="191">
        <f t="shared" si="159"/>
        <v>3431</v>
      </c>
      <c r="AH88" s="55">
        <v>0</v>
      </c>
      <c r="AI88" s="55">
        <v>0</v>
      </c>
      <c r="AJ88" s="55">
        <v>0</v>
      </c>
      <c r="AK88" s="55">
        <v>0</v>
      </c>
      <c r="AL88" s="136">
        <f t="shared" si="160"/>
        <v>0</v>
      </c>
      <c r="AM88" s="133">
        <f t="shared" si="160"/>
        <v>0</v>
      </c>
      <c r="AN88" s="45"/>
      <c r="AO88" s="142" t="s">
        <v>39</v>
      </c>
      <c r="AP88" s="54">
        <v>280</v>
      </c>
      <c r="AQ88" s="54">
        <v>256</v>
      </c>
      <c r="AR88" s="54">
        <v>226</v>
      </c>
      <c r="AS88" s="54">
        <v>169</v>
      </c>
      <c r="AT88" s="54">
        <v>129</v>
      </c>
      <c r="AU88" s="136">
        <f t="shared" si="161"/>
        <v>1060</v>
      </c>
      <c r="AV88" s="54"/>
      <c r="AW88" s="54"/>
      <c r="AX88" s="136">
        <f t="shared" si="162"/>
        <v>0</v>
      </c>
      <c r="AY88" s="55">
        <v>538</v>
      </c>
      <c r="AZ88" s="55">
        <v>0</v>
      </c>
      <c r="BA88" s="143">
        <v>73</v>
      </c>
      <c r="BB88" s="42">
        <v>263</v>
      </c>
      <c r="BD88" s="45"/>
      <c r="BE88" s="142" t="s">
        <v>39</v>
      </c>
      <c r="BF88" s="55">
        <v>146</v>
      </c>
      <c r="BG88" s="102">
        <v>364</v>
      </c>
      <c r="BH88" s="102">
        <v>211</v>
      </c>
      <c r="BI88" s="55"/>
      <c r="BJ88" s="42">
        <f t="shared" si="166"/>
        <v>721</v>
      </c>
      <c r="BK88" s="42">
        <v>226</v>
      </c>
      <c r="BL88" s="55"/>
      <c r="BM88" s="55"/>
      <c r="BN88" s="102">
        <v>2</v>
      </c>
      <c r="BO88" s="240">
        <v>1</v>
      </c>
    </row>
    <row r="89" spans="1:67" ht="18" customHeight="1">
      <c r="A89" s="131" t="s">
        <v>164</v>
      </c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40"/>
      <c r="M89" s="40"/>
      <c r="N89" s="55"/>
      <c r="O89" s="55"/>
      <c r="P89" s="55"/>
      <c r="Q89" s="55"/>
      <c r="R89" s="136"/>
      <c r="S89" s="136"/>
      <c r="T89" s="247"/>
      <c r="U89" s="131" t="s">
        <v>164</v>
      </c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191"/>
      <c r="AG89" s="191"/>
      <c r="AH89" s="55"/>
      <c r="AI89" s="55"/>
      <c r="AJ89" s="55"/>
      <c r="AK89" s="55"/>
      <c r="AL89" s="136"/>
      <c r="AM89" s="133"/>
      <c r="AN89" s="45"/>
      <c r="AO89" s="131" t="s">
        <v>164</v>
      </c>
      <c r="AP89" s="54"/>
      <c r="AQ89" s="54"/>
      <c r="AR89" s="54"/>
      <c r="AS89" s="54"/>
      <c r="AT89" s="54"/>
      <c r="AU89" s="136"/>
      <c r="AV89" s="54"/>
      <c r="AW89" s="54"/>
      <c r="AX89" s="136"/>
      <c r="AY89" s="55"/>
      <c r="AZ89" s="55"/>
      <c r="BA89" s="143"/>
      <c r="BB89" s="42"/>
      <c r="BD89" s="45"/>
      <c r="BE89" s="131" t="s">
        <v>164</v>
      </c>
      <c r="BF89" s="55"/>
      <c r="BG89" s="241"/>
      <c r="BH89" s="241"/>
      <c r="BI89" s="55"/>
      <c r="BJ89" s="42"/>
      <c r="BK89" s="42"/>
      <c r="BL89" s="55"/>
      <c r="BM89" s="55"/>
      <c r="BN89" s="241"/>
      <c r="BO89" s="242"/>
    </row>
    <row r="90" spans="1:67" ht="18" customHeight="1">
      <c r="A90" s="142" t="s">
        <v>186</v>
      </c>
      <c r="B90" s="55">
        <v>4372</v>
      </c>
      <c r="C90" s="55">
        <v>2134</v>
      </c>
      <c r="D90" s="55">
        <v>2760</v>
      </c>
      <c r="E90" s="55">
        <v>1346</v>
      </c>
      <c r="F90" s="55">
        <v>2177</v>
      </c>
      <c r="G90" s="55">
        <v>1078</v>
      </c>
      <c r="H90" s="55">
        <v>1336</v>
      </c>
      <c r="I90" s="55">
        <v>609</v>
      </c>
      <c r="J90" s="55">
        <v>1123</v>
      </c>
      <c r="K90" s="55">
        <v>537</v>
      </c>
      <c r="L90" s="40">
        <f t="shared" si="164"/>
        <v>11768</v>
      </c>
      <c r="M90" s="40">
        <f t="shared" si="165"/>
        <v>5704</v>
      </c>
      <c r="N90" s="55">
        <v>0</v>
      </c>
      <c r="O90" s="55">
        <v>0</v>
      </c>
      <c r="P90" s="55">
        <v>0</v>
      </c>
      <c r="Q90" s="55">
        <v>0</v>
      </c>
      <c r="R90" s="136">
        <f t="shared" si="157"/>
        <v>0</v>
      </c>
      <c r="S90" s="136">
        <f t="shared" si="158"/>
        <v>0</v>
      </c>
      <c r="T90" s="247"/>
      <c r="U90" s="142" t="s">
        <v>186</v>
      </c>
      <c r="V90" s="55">
        <v>1575</v>
      </c>
      <c r="W90" s="55">
        <v>737</v>
      </c>
      <c r="X90" s="55">
        <v>1072</v>
      </c>
      <c r="Y90" s="55">
        <v>484</v>
      </c>
      <c r="Z90" s="55">
        <v>815</v>
      </c>
      <c r="AA90" s="55">
        <v>367</v>
      </c>
      <c r="AB90" s="55">
        <v>377</v>
      </c>
      <c r="AC90" s="55">
        <v>165</v>
      </c>
      <c r="AD90" s="55">
        <v>308</v>
      </c>
      <c r="AE90" s="55">
        <v>139</v>
      </c>
      <c r="AF90" s="191">
        <f t="shared" si="159"/>
        <v>4147</v>
      </c>
      <c r="AG90" s="191">
        <f t="shared" si="159"/>
        <v>1892</v>
      </c>
      <c r="AH90" s="55">
        <v>0</v>
      </c>
      <c r="AI90" s="55">
        <v>0</v>
      </c>
      <c r="AJ90" s="55">
        <v>0</v>
      </c>
      <c r="AK90" s="55">
        <v>0</v>
      </c>
      <c r="AL90" s="136">
        <f t="shared" si="160"/>
        <v>0</v>
      </c>
      <c r="AM90" s="133">
        <f t="shared" si="160"/>
        <v>0</v>
      </c>
      <c r="AN90" s="45"/>
      <c r="AO90" s="142" t="s">
        <v>186</v>
      </c>
      <c r="AP90" s="54">
        <v>100</v>
      </c>
      <c r="AQ90" s="54">
        <v>97</v>
      </c>
      <c r="AR90" s="54">
        <v>86</v>
      </c>
      <c r="AS90" s="54">
        <v>54</v>
      </c>
      <c r="AT90" s="54">
        <v>51</v>
      </c>
      <c r="AU90" s="136">
        <f t="shared" si="161"/>
        <v>388</v>
      </c>
      <c r="AV90" s="54"/>
      <c r="AW90" s="54"/>
      <c r="AX90" s="136">
        <f t="shared" si="162"/>
        <v>0</v>
      </c>
      <c r="AY90" s="5">
        <v>278</v>
      </c>
      <c r="AZ90" s="55">
        <v>0</v>
      </c>
      <c r="BA90" s="143">
        <v>7</v>
      </c>
      <c r="BB90" s="42">
        <v>95</v>
      </c>
      <c r="BD90" s="45"/>
      <c r="BE90" s="142" t="s">
        <v>186</v>
      </c>
      <c r="BF90" s="55">
        <v>101</v>
      </c>
      <c r="BG90" s="102">
        <v>155</v>
      </c>
      <c r="BH90" s="102">
        <v>43</v>
      </c>
      <c r="BI90" s="55"/>
      <c r="BJ90" s="42">
        <f t="shared" si="166"/>
        <v>299</v>
      </c>
      <c r="BK90" s="42">
        <v>120</v>
      </c>
      <c r="BL90" s="55"/>
      <c r="BM90" s="55"/>
      <c r="BN90" s="102">
        <v>3</v>
      </c>
      <c r="BO90" s="240">
        <v>1</v>
      </c>
    </row>
    <row r="91" spans="1:67" ht="18" customHeight="1">
      <c r="A91" s="142" t="s">
        <v>92</v>
      </c>
      <c r="B91" s="55">
        <v>15473</v>
      </c>
      <c r="C91" s="55">
        <v>7687</v>
      </c>
      <c r="D91" s="55">
        <v>10692</v>
      </c>
      <c r="E91" s="55">
        <v>5333</v>
      </c>
      <c r="F91" s="55">
        <v>8356</v>
      </c>
      <c r="G91" s="55">
        <v>4289</v>
      </c>
      <c r="H91" s="55">
        <v>5654</v>
      </c>
      <c r="I91" s="55">
        <v>2914</v>
      </c>
      <c r="J91" s="55">
        <v>3719</v>
      </c>
      <c r="K91" s="55">
        <v>2007</v>
      </c>
      <c r="L91" s="40">
        <f t="shared" si="164"/>
        <v>43894</v>
      </c>
      <c r="M91" s="40">
        <f t="shared" si="165"/>
        <v>22230</v>
      </c>
      <c r="N91" s="55">
        <v>0</v>
      </c>
      <c r="O91" s="55">
        <v>0</v>
      </c>
      <c r="P91" s="55">
        <v>0</v>
      </c>
      <c r="Q91" s="55">
        <v>0</v>
      </c>
      <c r="R91" s="136">
        <f t="shared" si="157"/>
        <v>0</v>
      </c>
      <c r="S91" s="136">
        <f t="shared" si="158"/>
        <v>0</v>
      </c>
      <c r="T91" s="247"/>
      <c r="U91" s="142" t="s">
        <v>92</v>
      </c>
      <c r="V91" s="55">
        <v>1945</v>
      </c>
      <c r="W91" s="55">
        <v>937</v>
      </c>
      <c r="X91" s="55">
        <v>2699</v>
      </c>
      <c r="Y91" s="55">
        <v>1254</v>
      </c>
      <c r="Z91" s="55">
        <v>2263</v>
      </c>
      <c r="AA91" s="55">
        <v>1154</v>
      </c>
      <c r="AB91" s="55">
        <v>764</v>
      </c>
      <c r="AC91" s="55">
        <v>357</v>
      </c>
      <c r="AD91" s="55">
        <v>886</v>
      </c>
      <c r="AE91" s="55">
        <v>437</v>
      </c>
      <c r="AF91" s="191">
        <f t="shared" si="159"/>
        <v>8557</v>
      </c>
      <c r="AG91" s="191">
        <f t="shared" si="159"/>
        <v>4139</v>
      </c>
      <c r="AH91" s="55">
        <v>0</v>
      </c>
      <c r="AI91" s="55">
        <v>0</v>
      </c>
      <c r="AJ91" s="55">
        <v>0</v>
      </c>
      <c r="AK91" s="55">
        <v>0</v>
      </c>
      <c r="AL91" s="136">
        <f t="shared" si="160"/>
        <v>0</v>
      </c>
      <c r="AM91" s="133">
        <f t="shared" si="160"/>
        <v>0</v>
      </c>
      <c r="AN91" s="45"/>
      <c r="AO91" s="142" t="s">
        <v>92</v>
      </c>
      <c r="AP91" s="54">
        <v>355</v>
      </c>
      <c r="AQ91" s="54">
        <v>333</v>
      </c>
      <c r="AR91" s="54">
        <v>310</v>
      </c>
      <c r="AS91" s="54">
        <v>261</v>
      </c>
      <c r="AT91" s="54">
        <v>225</v>
      </c>
      <c r="AU91" s="136">
        <f t="shared" si="161"/>
        <v>1484</v>
      </c>
      <c r="AV91" s="54"/>
      <c r="AW91" s="54"/>
      <c r="AX91" s="136">
        <f t="shared" si="162"/>
        <v>0</v>
      </c>
      <c r="AY91" s="5">
        <v>873</v>
      </c>
      <c r="AZ91" s="55">
        <v>0</v>
      </c>
      <c r="BA91" s="143">
        <v>231</v>
      </c>
      <c r="BB91" s="42">
        <v>316</v>
      </c>
      <c r="BD91" s="45"/>
      <c r="BE91" s="142" t="s">
        <v>92</v>
      </c>
      <c r="BF91" s="55">
        <v>299</v>
      </c>
      <c r="BG91" s="103">
        <v>549</v>
      </c>
      <c r="BH91" s="102">
        <v>86</v>
      </c>
      <c r="BI91" s="55"/>
      <c r="BJ91" s="42">
        <f t="shared" si="166"/>
        <v>934</v>
      </c>
      <c r="BK91" s="42">
        <v>605</v>
      </c>
      <c r="BL91" s="55"/>
      <c r="BM91" s="55"/>
      <c r="BN91" s="102">
        <v>18</v>
      </c>
      <c r="BO91" s="240">
        <v>8</v>
      </c>
    </row>
    <row r="92" spans="1:67" ht="18" customHeight="1">
      <c r="A92" s="142" t="s">
        <v>93</v>
      </c>
      <c r="B92" s="55">
        <v>22901</v>
      </c>
      <c r="C92" s="55">
        <v>11219</v>
      </c>
      <c r="D92" s="55">
        <v>13219</v>
      </c>
      <c r="E92" s="55">
        <v>6344</v>
      </c>
      <c r="F92" s="55">
        <v>10177</v>
      </c>
      <c r="G92" s="55">
        <v>4806</v>
      </c>
      <c r="H92" s="55">
        <v>5286</v>
      </c>
      <c r="I92" s="55">
        <v>2585</v>
      </c>
      <c r="J92" s="55">
        <v>4369</v>
      </c>
      <c r="K92" s="55">
        <v>2101</v>
      </c>
      <c r="L92" s="40">
        <f t="shared" si="164"/>
        <v>55952</v>
      </c>
      <c r="M92" s="40">
        <f t="shared" si="165"/>
        <v>27055</v>
      </c>
      <c r="N92" s="55">
        <v>0</v>
      </c>
      <c r="O92" s="55">
        <v>0</v>
      </c>
      <c r="P92" s="55">
        <v>0</v>
      </c>
      <c r="Q92" s="55">
        <v>0</v>
      </c>
      <c r="R92" s="136">
        <f t="shared" si="157"/>
        <v>0</v>
      </c>
      <c r="S92" s="136">
        <f t="shared" si="158"/>
        <v>0</v>
      </c>
      <c r="T92" s="247"/>
      <c r="U92" s="142" t="s">
        <v>93</v>
      </c>
      <c r="V92" s="55">
        <v>8187</v>
      </c>
      <c r="W92" s="55">
        <v>3931</v>
      </c>
      <c r="X92" s="55">
        <v>5328</v>
      </c>
      <c r="Y92" s="55">
        <v>2498</v>
      </c>
      <c r="Z92" s="55">
        <v>4067</v>
      </c>
      <c r="AA92" s="55">
        <v>1856</v>
      </c>
      <c r="AB92" s="55">
        <v>1365</v>
      </c>
      <c r="AC92" s="55">
        <v>627</v>
      </c>
      <c r="AD92" s="55">
        <v>1431</v>
      </c>
      <c r="AE92" s="55">
        <v>655</v>
      </c>
      <c r="AF92" s="191">
        <f t="shared" si="159"/>
        <v>20378</v>
      </c>
      <c r="AG92" s="191">
        <f t="shared" si="159"/>
        <v>9567</v>
      </c>
      <c r="AH92" s="55">
        <v>0</v>
      </c>
      <c r="AI92" s="55">
        <v>0</v>
      </c>
      <c r="AJ92" s="55">
        <v>0</v>
      </c>
      <c r="AK92" s="55">
        <v>0</v>
      </c>
      <c r="AL92" s="136">
        <f t="shared" si="160"/>
        <v>0</v>
      </c>
      <c r="AM92" s="133">
        <f t="shared" si="160"/>
        <v>0</v>
      </c>
      <c r="AN92" s="45"/>
      <c r="AO92" s="142" t="s">
        <v>93</v>
      </c>
      <c r="AP92" s="54">
        <v>442</v>
      </c>
      <c r="AQ92" s="54">
        <v>414</v>
      </c>
      <c r="AR92" s="54">
        <v>388</v>
      </c>
      <c r="AS92" s="54">
        <v>215</v>
      </c>
      <c r="AT92" s="54">
        <v>207</v>
      </c>
      <c r="AU92" s="136">
        <f t="shared" si="161"/>
        <v>1666</v>
      </c>
      <c r="AV92" s="54"/>
      <c r="AW92" s="54"/>
      <c r="AX92" s="136">
        <f t="shared" si="162"/>
        <v>0</v>
      </c>
      <c r="AY92" s="55">
        <v>1260</v>
      </c>
      <c r="AZ92" s="55">
        <v>0</v>
      </c>
      <c r="BA92" s="143">
        <v>28</v>
      </c>
      <c r="BB92" s="42">
        <v>390</v>
      </c>
      <c r="BD92" s="45"/>
      <c r="BE92" s="142" t="s">
        <v>93</v>
      </c>
      <c r="BF92" s="55">
        <v>390</v>
      </c>
      <c r="BG92" s="102">
        <v>762</v>
      </c>
      <c r="BH92" s="102">
        <v>136</v>
      </c>
      <c r="BI92" s="55"/>
      <c r="BJ92" s="42">
        <f t="shared" si="166"/>
        <v>1288</v>
      </c>
      <c r="BK92" s="42">
        <v>597</v>
      </c>
      <c r="BL92" s="55"/>
      <c r="BM92" s="55"/>
      <c r="BN92" s="102">
        <v>15</v>
      </c>
      <c r="BO92" s="240">
        <v>11</v>
      </c>
    </row>
    <row r="93" spans="1:67" ht="18" customHeight="1">
      <c r="A93" s="142" t="s">
        <v>40</v>
      </c>
      <c r="B93" s="55">
        <v>16012</v>
      </c>
      <c r="C93" s="55">
        <v>8044</v>
      </c>
      <c r="D93" s="55">
        <v>8284</v>
      </c>
      <c r="E93" s="55">
        <v>4032</v>
      </c>
      <c r="F93" s="55">
        <v>6297</v>
      </c>
      <c r="G93" s="55">
        <v>3052</v>
      </c>
      <c r="H93" s="55">
        <v>3617</v>
      </c>
      <c r="I93" s="55">
        <v>1753</v>
      </c>
      <c r="J93" s="55">
        <v>2787</v>
      </c>
      <c r="K93" s="55">
        <v>1337</v>
      </c>
      <c r="L93" s="40">
        <f t="shared" si="164"/>
        <v>36997</v>
      </c>
      <c r="M93" s="40">
        <f t="shared" si="165"/>
        <v>18218</v>
      </c>
      <c r="N93" s="55">
        <v>0</v>
      </c>
      <c r="O93" s="55">
        <v>0</v>
      </c>
      <c r="P93" s="55">
        <v>0</v>
      </c>
      <c r="Q93" s="55">
        <v>0</v>
      </c>
      <c r="R93" s="136">
        <f t="shared" si="157"/>
        <v>0</v>
      </c>
      <c r="S93" s="136">
        <f t="shared" si="158"/>
        <v>0</v>
      </c>
      <c r="T93" s="247"/>
      <c r="U93" s="142" t="s">
        <v>40</v>
      </c>
      <c r="V93" s="55">
        <v>6618</v>
      </c>
      <c r="W93" s="55">
        <v>3228</v>
      </c>
      <c r="X93" s="55">
        <v>3562</v>
      </c>
      <c r="Y93" s="55">
        <v>1671</v>
      </c>
      <c r="Z93" s="55">
        <v>2620</v>
      </c>
      <c r="AA93" s="55">
        <v>1226</v>
      </c>
      <c r="AB93" s="55">
        <v>1018</v>
      </c>
      <c r="AC93" s="55">
        <v>512</v>
      </c>
      <c r="AD93" s="55">
        <v>922</v>
      </c>
      <c r="AE93" s="55">
        <v>434</v>
      </c>
      <c r="AF93" s="191">
        <f t="shared" si="159"/>
        <v>14740</v>
      </c>
      <c r="AG93" s="191">
        <f t="shared" si="159"/>
        <v>7071</v>
      </c>
      <c r="AH93" s="55">
        <v>0</v>
      </c>
      <c r="AI93" s="55">
        <v>0</v>
      </c>
      <c r="AJ93" s="55">
        <v>0</v>
      </c>
      <c r="AK93" s="55">
        <v>0</v>
      </c>
      <c r="AL93" s="136">
        <f t="shared" si="160"/>
        <v>0</v>
      </c>
      <c r="AM93" s="133">
        <f t="shared" si="160"/>
        <v>0</v>
      </c>
      <c r="AN93" s="45"/>
      <c r="AO93" s="142" t="s">
        <v>40</v>
      </c>
      <c r="AP93" s="54">
        <v>280</v>
      </c>
      <c r="AQ93" s="54">
        <v>264</v>
      </c>
      <c r="AR93" s="54">
        <v>247</v>
      </c>
      <c r="AS93" s="54">
        <v>186</v>
      </c>
      <c r="AT93" s="54">
        <v>181</v>
      </c>
      <c r="AU93" s="136">
        <f t="shared" si="161"/>
        <v>1158</v>
      </c>
      <c r="AV93" s="54"/>
      <c r="AW93" s="54"/>
      <c r="AX93" s="136">
        <f t="shared" si="162"/>
        <v>0</v>
      </c>
      <c r="AY93" s="55">
        <v>909</v>
      </c>
      <c r="AZ93" s="55">
        <v>0</v>
      </c>
      <c r="BA93" s="143">
        <v>23</v>
      </c>
      <c r="BB93" s="42">
        <v>243</v>
      </c>
      <c r="BD93" s="45"/>
      <c r="BE93" s="142" t="s">
        <v>40</v>
      </c>
      <c r="BF93" s="55">
        <v>290</v>
      </c>
      <c r="BG93" s="102">
        <v>465</v>
      </c>
      <c r="BH93" s="102">
        <v>118</v>
      </c>
      <c r="BI93" s="55"/>
      <c r="BJ93" s="42">
        <f t="shared" si="166"/>
        <v>873</v>
      </c>
      <c r="BK93" s="42">
        <v>338</v>
      </c>
      <c r="BL93" s="55"/>
      <c r="BM93" s="55"/>
      <c r="BN93" s="102">
        <v>9</v>
      </c>
      <c r="BO93" s="240">
        <v>2</v>
      </c>
    </row>
    <row r="94" spans="1:67" ht="18" customHeight="1">
      <c r="A94" s="142" t="s">
        <v>41</v>
      </c>
      <c r="B94" s="55">
        <v>3367</v>
      </c>
      <c r="C94" s="55">
        <v>1611</v>
      </c>
      <c r="D94" s="55">
        <v>3012</v>
      </c>
      <c r="E94" s="55">
        <v>1494</v>
      </c>
      <c r="F94" s="55">
        <v>3424</v>
      </c>
      <c r="G94" s="55">
        <v>1681</v>
      </c>
      <c r="H94" s="55">
        <v>3352</v>
      </c>
      <c r="I94" s="55">
        <v>1686</v>
      </c>
      <c r="J94" s="55">
        <v>2850</v>
      </c>
      <c r="K94" s="55">
        <v>1468</v>
      </c>
      <c r="L94" s="40">
        <f t="shared" si="164"/>
        <v>16005</v>
      </c>
      <c r="M94" s="40">
        <f t="shared" si="165"/>
        <v>7940</v>
      </c>
      <c r="N94" s="55">
        <v>0</v>
      </c>
      <c r="O94" s="55">
        <v>0</v>
      </c>
      <c r="P94" s="55">
        <v>0</v>
      </c>
      <c r="Q94" s="55">
        <v>0</v>
      </c>
      <c r="R94" s="136">
        <f t="shared" si="157"/>
        <v>0</v>
      </c>
      <c r="S94" s="136">
        <f t="shared" si="158"/>
        <v>0</v>
      </c>
      <c r="T94" s="247"/>
      <c r="U94" s="142" t="s">
        <v>41</v>
      </c>
      <c r="V94" s="55">
        <v>863</v>
      </c>
      <c r="W94" s="55">
        <v>385</v>
      </c>
      <c r="X94" s="55">
        <v>512</v>
      </c>
      <c r="Y94" s="55">
        <v>236</v>
      </c>
      <c r="Z94" s="55">
        <v>733</v>
      </c>
      <c r="AA94" s="55">
        <v>335</v>
      </c>
      <c r="AB94" s="55">
        <v>667</v>
      </c>
      <c r="AC94" s="55">
        <v>323</v>
      </c>
      <c r="AD94" s="55">
        <v>417</v>
      </c>
      <c r="AE94" s="55">
        <v>210</v>
      </c>
      <c r="AF94" s="191">
        <f t="shared" si="159"/>
        <v>3192</v>
      </c>
      <c r="AG94" s="191">
        <f t="shared" si="159"/>
        <v>1489</v>
      </c>
      <c r="AH94" s="55">
        <v>0</v>
      </c>
      <c r="AI94" s="55">
        <v>0</v>
      </c>
      <c r="AJ94" s="55">
        <v>0</v>
      </c>
      <c r="AK94" s="55">
        <v>0</v>
      </c>
      <c r="AL94" s="136">
        <f t="shared" si="160"/>
        <v>0</v>
      </c>
      <c r="AM94" s="133">
        <f t="shared" si="160"/>
        <v>0</v>
      </c>
      <c r="AN94" s="45"/>
      <c r="AO94" s="142" t="s">
        <v>41</v>
      </c>
      <c r="AP94" s="54">
        <v>67</v>
      </c>
      <c r="AQ94" s="54">
        <v>69</v>
      </c>
      <c r="AR94" s="54">
        <v>73</v>
      </c>
      <c r="AS94" s="54">
        <v>75</v>
      </c>
      <c r="AT94" s="54">
        <v>69</v>
      </c>
      <c r="AU94" s="136">
        <f t="shared" si="161"/>
        <v>353</v>
      </c>
      <c r="AV94" s="54"/>
      <c r="AW94" s="54"/>
      <c r="AX94" s="136">
        <f t="shared" si="162"/>
        <v>0</v>
      </c>
      <c r="AY94" s="55">
        <v>214</v>
      </c>
      <c r="AZ94" s="55">
        <v>0</v>
      </c>
      <c r="BA94" s="143">
        <v>2</v>
      </c>
      <c r="BB94" s="42">
        <v>24</v>
      </c>
      <c r="BD94" s="45"/>
      <c r="BE94" s="142" t="s">
        <v>41</v>
      </c>
      <c r="BF94" s="55">
        <v>317</v>
      </c>
      <c r="BG94" s="102">
        <v>81</v>
      </c>
      <c r="BH94" s="102">
        <v>88</v>
      </c>
      <c r="BI94" s="102">
        <v>4</v>
      </c>
      <c r="BJ94" s="42">
        <f t="shared" si="166"/>
        <v>490</v>
      </c>
      <c r="BK94" s="42">
        <v>400</v>
      </c>
      <c r="BL94" s="102"/>
      <c r="BM94" s="102"/>
      <c r="BN94" s="102">
        <v>62</v>
      </c>
      <c r="BO94" s="240">
        <v>49</v>
      </c>
    </row>
    <row r="95" spans="1:67" ht="18" customHeight="1">
      <c r="A95" s="142" t="s">
        <v>94</v>
      </c>
      <c r="B95" s="55">
        <v>12020</v>
      </c>
      <c r="C95" s="55">
        <v>5830</v>
      </c>
      <c r="D95" s="55">
        <v>11021</v>
      </c>
      <c r="E95" s="55">
        <v>5354</v>
      </c>
      <c r="F95" s="55">
        <v>9054</v>
      </c>
      <c r="G95" s="55">
        <v>4488</v>
      </c>
      <c r="H95" s="55">
        <v>5670</v>
      </c>
      <c r="I95" s="55">
        <v>2872</v>
      </c>
      <c r="J95" s="55">
        <v>4436</v>
      </c>
      <c r="K95" s="55">
        <v>2335</v>
      </c>
      <c r="L95" s="40">
        <f t="shared" si="164"/>
        <v>42201</v>
      </c>
      <c r="M95" s="40">
        <f t="shared" si="165"/>
        <v>20879</v>
      </c>
      <c r="N95" s="55">
        <v>0</v>
      </c>
      <c r="O95" s="55">
        <v>0</v>
      </c>
      <c r="P95" s="55">
        <v>0</v>
      </c>
      <c r="Q95" s="55">
        <v>0</v>
      </c>
      <c r="R95" s="136">
        <f t="shared" si="157"/>
        <v>0</v>
      </c>
      <c r="S95" s="136">
        <f t="shared" si="158"/>
        <v>0</v>
      </c>
      <c r="T95" s="247"/>
      <c r="U95" s="142" t="s">
        <v>94</v>
      </c>
      <c r="V95" s="55">
        <v>759</v>
      </c>
      <c r="W95" s="55">
        <v>356</v>
      </c>
      <c r="X95" s="55">
        <v>3344</v>
      </c>
      <c r="Y95" s="55">
        <v>1499</v>
      </c>
      <c r="Z95" s="55">
        <v>2551</v>
      </c>
      <c r="AA95" s="55">
        <v>1194</v>
      </c>
      <c r="AB95" s="55">
        <v>373</v>
      </c>
      <c r="AC95" s="55">
        <v>162</v>
      </c>
      <c r="AD95" s="55">
        <v>815</v>
      </c>
      <c r="AE95" s="55">
        <v>428</v>
      </c>
      <c r="AF95" s="191">
        <f t="shared" si="159"/>
        <v>7842</v>
      </c>
      <c r="AG95" s="191">
        <f t="shared" si="159"/>
        <v>3639</v>
      </c>
      <c r="AH95" s="55">
        <v>0</v>
      </c>
      <c r="AI95" s="55">
        <v>0</v>
      </c>
      <c r="AJ95" s="55">
        <v>0</v>
      </c>
      <c r="AK95" s="55">
        <v>0</v>
      </c>
      <c r="AL95" s="136">
        <f t="shared" si="160"/>
        <v>0</v>
      </c>
      <c r="AM95" s="133">
        <f t="shared" si="160"/>
        <v>0</v>
      </c>
      <c r="AN95" s="45"/>
      <c r="AO95" s="142" t="s">
        <v>94</v>
      </c>
      <c r="AP95" s="54">
        <v>324</v>
      </c>
      <c r="AQ95" s="54">
        <v>332</v>
      </c>
      <c r="AR95" s="54">
        <v>324</v>
      </c>
      <c r="AS95" s="54">
        <v>255</v>
      </c>
      <c r="AT95" s="54">
        <v>236</v>
      </c>
      <c r="AU95" s="136">
        <f t="shared" si="161"/>
        <v>1471</v>
      </c>
      <c r="AV95" s="54"/>
      <c r="AW95" s="54"/>
      <c r="AX95" s="136">
        <f t="shared" si="162"/>
        <v>0</v>
      </c>
      <c r="AY95" s="55">
        <v>896</v>
      </c>
      <c r="AZ95" s="55"/>
      <c r="BA95" s="143">
        <v>12</v>
      </c>
      <c r="BB95" s="42">
        <v>305</v>
      </c>
      <c r="BD95" s="45"/>
      <c r="BE95" s="142" t="s">
        <v>94</v>
      </c>
      <c r="BF95" s="55">
        <v>301</v>
      </c>
      <c r="BG95" s="102">
        <v>531</v>
      </c>
      <c r="BH95" s="102">
        <v>137</v>
      </c>
      <c r="BI95" s="55"/>
      <c r="BJ95" s="42">
        <f t="shared" si="166"/>
        <v>969</v>
      </c>
      <c r="BK95" s="42">
        <v>517</v>
      </c>
      <c r="BL95" s="55"/>
      <c r="BM95" s="55"/>
      <c r="BN95" s="102">
        <v>6</v>
      </c>
      <c r="BO95" s="240">
        <v>2</v>
      </c>
    </row>
    <row r="96" spans="1:67" ht="18" customHeight="1">
      <c r="A96" s="142" t="s">
        <v>42</v>
      </c>
      <c r="B96" s="55">
        <v>10741</v>
      </c>
      <c r="C96" s="55">
        <v>5387</v>
      </c>
      <c r="D96" s="55">
        <v>7483</v>
      </c>
      <c r="E96" s="55">
        <v>3730</v>
      </c>
      <c r="F96" s="55">
        <v>6022</v>
      </c>
      <c r="G96" s="55">
        <v>3019</v>
      </c>
      <c r="H96" s="55">
        <v>3903</v>
      </c>
      <c r="I96" s="55">
        <v>2076</v>
      </c>
      <c r="J96" s="55">
        <v>2556</v>
      </c>
      <c r="K96" s="55">
        <v>1255</v>
      </c>
      <c r="L96" s="40">
        <f t="shared" si="164"/>
        <v>30705</v>
      </c>
      <c r="M96" s="40">
        <f t="shared" si="165"/>
        <v>15467</v>
      </c>
      <c r="N96" s="55">
        <v>1538</v>
      </c>
      <c r="O96" s="55">
        <v>762</v>
      </c>
      <c r="P96" s="55">
        <v>1333</v>
      </c>
      <c r="Q96" s="55">
        <v>665</v>
      </c>
      <c r="R96" s="136">
        <f t="shared" si="157"/>
        <v>2871</v>
      </c>
      <c r="S96" s="136">
        <f t="shared" si="158"/>
        <v>1427</v>
      </c>
      <c r="T96" s="247"/>
      <c r="U96" s="142" t="s">
        <v>42</v>
      </c>
      <c r="V96" s="55">
        <v>3895</v>
      </c>
      <c r="W96" s="55">
        <v>1922</v>
      </c>
      <c r="X96" s="55">
        <v>2909</v>
      </c>
      <c r="Y96" s="55">
        <v>1426</v>
      </c>
      <c r="Z96" s="55">
        <v>2362</v>
      </c>
      <c r="AA96" s="55">
        <v>1107</v>
      </c>
      <c r="AB96" s="55">
        <v>1134</v>
      </c>
      <c r="AC96" s="55">
        <v>578</v>
      </c>
      <c r="AD96" s="55">
        <v>525</v>
      </c>
      <c r="AE96" s="55">
        <v>248</v>
      </c>
      <c r="AF96" s="191">
        <f t="shared" si="159"/>
        <v>10825</v>
      </c>
      <c r="AG96" s="191">
        <f t="shared" si="159"/>
        <v>5281</v>
      </c>
      <c r="AH96" s="55">
        <v>286</v>
      </c>
      <c r="AI96" s="55">
        <v>121</v>
      </c>
      <c r="AJ96" s="55">
        <v>150</v>
      </c>
      <c r="AK96" s="55">
        <v>60</v>
      </c>
      <c r="AL96" s="136">
        <f t="shared" si="160"/>
        <v>436</v>
      </c>
      <c r="AM96" s="133">
        <f t="shared" si="160"/>
        <v>181</v>
      </c>
      <c r="AN96" s="45"/>
      <c r="AO96" s="142" t="s">
        <v>42</v>
      </c>
      <c r="AP96" s="54">
        <v>249</v>
      </c>
      <c r="AQ96" s="54">
        <v>252</v>
      </c>
      <c r="AR96" s="54">
        <v>214</v>
      </c>
      <c r="AS96" s="54">
        <v>156</v>
      </c>
      <c r="AT96" s="54">
        <v>116</v>
      </c>
      <c r="AU96" s="136">
        <f t="shared" si="161"/>
        <v>987</v>
      </c>
      <c r="AV96" s="54">
        <v>37</v>
      </c>
      <c r="AW96" s="54">
        <v>33</v>
      </c>
      <c r="AX96" s="136">
        <f t="shared" si="162"/>
        <v>70</v>
      </c>
      <c r="AY96" s="5">
        <v>603</v>
      </c>
      <c r="AZ96" s="55">
        <v>53</v>
      </c>
      <c r="BA96" s="143">
        <v>64</v>
      </c>
      <c r="BB96" s="42">
        <v>224</v>
      </c>
      <c r="BD96" s="45"/>
      <c r="BE96" s="142" t="s">
        <v>42</v>
      </c>
      <c r="BF96" s="55">
        <v>240</v>
      </c>
      <c r="BG96" s="102">
        <v>421</v>
      </c>
      <c r="BH96" s="102">
        <v>103</v>
      </c>
      <c r="BI96" s="55"/>
      <c r="BJ96" s="42">
        <f t="shared" si="166"/>
        <v>764</v>
      </c>
      <c r="BK96" s="42">
        <v>429</v>
      </c>
      <c r="BL96" s="102">
        <v>62</v>
      </c>
      <c r="BM96" s="55"/>
      <c r="BN96" s="102">
        <v>23</v>
      </c>
      <c r="BO96" s="240">
        <v>18</v>
      </c>
    </row>
    <row r="97" spans="1:70" ht="18" customHeight="1">
      <c r="A97" s="131" t="s">
        <v>165</v>
      </c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40"/>
      <c r="M97" s="40"/>
      <c r="N97" s="55"/>
      <c r="O97" s="55"/>
      <c r="P97" s="55"/>
      <c r="Q97" s="55"/>
      <c r="R97" s="136"/>
      <c r="S97" s="136"/>
      <c r="T97" s="247"/>
      <c r="U97" s="142" t="s">
        <v>165</v>
      </c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191"/>
      <c r="AG97" s="191"/>
      <c r="AH97" s="55"/>
      <c r="AI97" s="55"/>
      <c r="AJ97" s="55"/>
      <c r="AK97" s="55"/>
      <c r="AL97" s="136"/>
      <c r="AM97" s="133"/>
      <c r="AN97" s="45"/>
      <c r="AO97" s="131" t="s">
        <v>165</v>
      </c>
      <c r="AP97" s="54"/>
      <c r="AQ97" s="54"/>
      <c r="AR97" s="54"/>
      <c r="AS97" s="54"/>
      <c r="AT97" s="54"/>
      <c r="AU97" s="136"/>
      <c r="AV97" s="54"/>
      <c r="AW97" s="54"/>
      <c r="AX97" s="136"/>
      <c r="AY97" s="55"/>
      <c r="AZ97" s="55"/>
      <c r="BA97" s="143"/>
      <c r="BB97" s="42"/>
      <c r="BD97" s="45"/>
      <c r="BE97" s="131" t="s">
        <v>165</v>
      </c>
      <c r="BF97" s="55"/>
      <c r="BG97" s="241"/>
      <c r="BH97" s="241"/>
      <c r="BI97" s="55"/>
      <c r="BJ97" s="42"/>
      <c r="BK97" s="42"/>
      <c r="BL97" s="55"/>
      <c r="BM97" s="55"/>
      <c r="BN97" s="241"/>
      <c r="BO97" s="242"/>
    </row>
    <row r="98" spans="1:70" ht="18" customHeight="1">
      <c r="A98" s="142" t="s">
        <v>95</v>
      </c>
      <c r="B98" s="55">
        <v>1443</v>
      </c>
      <c r="C98" s="55">
        <v>684</v>
      </c>
      <c r="D98" s="55">
        <v>771</v>
      </c>
      <c r="E98" s="55">
        <v>397</v>
      </c>
      <c r="F98" s="55">
        <v>483</v>
      </c>
      <c r="G98" s="55">
        <v>212</v>
      </c>
      <c r="H98" s="55">
        <v>328</v>
      </c>
      <c r="I98" s="55">
        <v>163</v>
      </c>
      <c r="J98" s="55">
        <v>171</v>
      </c>
      <c r="K98" s="55">
        <v>74</v>
      </c>
      <c r="L98" s="40">
        <f t="shared" si="164"/>
        <v>3196</v>
      </c>
      <c r="M98" s="40">
        <f t="shared" si="165"/>
        <v>1530</v>
      </c>
      <c r="N98" s="55">
        <v>0</v>
      </c>
      <c r="O98" s="55">
        <v>0</v>
      </c>
      <c r="P98" s="55">
        <v>0</v>
      </c>
      <c r="Q98" s="55">
        <v>0</v>
      </c>
      <c r="R98" s="136">
        <f t="shared" si="157"/>
        <v>0</v>
      </c>
      <c r="S98" s="136">
        <f t="shared" si="158"/>
        <v>0</v>
      </c>
      <c r="T98" s="247"/>
      <c r="U98" s="142" t="s">
        <v>95</v>
      </c>
      <c r="V98" s="55">
        <v>609</v>
      </c>
      <c r="W98" s="55">
        <v>258</v>
      </c>
      <c r="X98" s="55">
        <v>240</v>
      </c>
      <c r="Y98" s="55">
        <v>110</v>
      </c>
      <c r="Z98" s="55">
        <v>157</v>
      </c>
      <c r="AA98" s="55">
        <v>71</v>
      </c>
      <c r="AB98" s="55">
        <v>102</v>
      </c>
      <c r="AC98" s="55">
        <v>54</v>
      </c>
      <c r="AD98" s="55">
        <v>62</v>
      </c>
      <c r="AE98" s="55">
        <v>24</v>
      </c>
      <c r="AF98" s="191">
        <f t="shared" si="159"/>
        <v>1170</v>
      </c>
      <c r="AG98" s="191">
        <f t="shared" si="159"/>
        <v>517</v>
      </c>
      <c r="AH98" s="55">
        <v>0</v>
      </c>
      <c r="AI98" s="55">
        <v>0</v>
      </c>
      <c r="AJ98" s="55">
        <v>0</v>
      </c>
      <c r="AK98" s="55">
        <v>0</v>
      </c>
      <c r="AL98" s="136">
        <f t="shared" si="160"/>
        <v>0</v>
      </c>
      <c r="AM98" s="133">
        <f t="shared" si="160"/>
        <v>0</v>
      </c>
      <c r="AN98" s="45"/>
      <c r="AO98" s="142" t="s">
        <v>95</v>
      </c>
      <c r="AP98" s="54">
        <v>30</v>
      </c>
      <c r="AQ98" s="54">
        <v>25</v>
      </c>
      <c r="AR98" s="54">
        <v>21</v>
      </c>
      <c r="AS98" s="54">
        <v>18</v>
      </c>
      <c r="AT98" s="54">
        <v>16</v>
      </c>
      <c r="AU98" s="136">
        <f t="shared" si="161"/>
        <v>110</v>
      </c>
      <c r="AV98" s="54"/>
      <c r="AW98" s="54"/>
      <c r="AX98" s="136">
        <f t="shared" si="162"/>
        <v>0</v>
      </c>
      <c r="AY98" s="55">
        <v>57</v>
      </c>
      <c r="AZ98" s="55">
        <v>0</v>
      </c>
      <c r="BA98" s="143">
        <v>3</v>
      </c>
      <c r="BB98" s="42">
        <v>21</v>
      </c>
      <c r="BD98" s="45"/>
      <c r="BE98" s="142" t="s">
        <v>95</v>
      </c>
      <c r="BF98" s="55">
        <v>16</v>
      </c>
      <c r="BG98" s="102">
        <v>42</v>
      </c>
      <c r="BH98" s="102">
        <v>20</v>
      </c>
      <c r="BI98" s="55"/>
      <c r="BJ98" s="42">
        <f t="shared" si="166"/>
        <v>78</v>
      </c>
      <c r="BK98" s="42">
        <v>30</v>
      </c>
      <c r="BL98" s="55"/>
      <c r="BM98" s="55"/>
      <c r="BN98" s="241"/>
      <c r="BO98" s="242"/>
    </row>
    <row r="99" spans="1:70" ht="18" customHeight="1">
      <c r="A99" s="142" t="s">
        <v>43</v>
      </c>
      <c r="B99" s="55">
        <v>8230</v>
      </c>
      <c r="C99" s="55">
        <v>4045</v>
      </c>
      <c r="D99" s="55">
        <v>5871</v>
      </c>
      <c r="E99" s="55">
        <v>2901</v>
      </c>
      <c r="F99" s="55">
        <v>4811</v>
      </c>
      <c r="G99" s="55">
        <v>2403</v>
      </c>
      <c r="H99" s="55">
        <v>3236</v>
      </c>
      <c r="I99" s="55">
        <v>1617</v>
      </c>
      <c r="J99" s="55">
        <v>2180</v>
      </c>
      <c r="K99" s="55">
        <v>1125</v>
      </c>
      <c r="L99" s="40">
        <f t="shared" si="164"/>
        <v>24328</v>
      </c>
      <c r="M99" s="40">
        <f t="shared" si="165"/>
        <v>12091</v>
      </c>
      <c r="N99" s="55">
        <v>0</v>
      </c>
      <c r="O99" s="55">
        <v>0</v>
      </c>
      <c r="P99" s="55">
        <v>0</v>
      </c>
      <c r="Q99" s="55">
        <v>0</v>
      </c>
      <c r="R99" s="136">
        <f t="shared" si="157"/>
        <v>0</v>
      </c>
      <c r="S99" s="136">
        <f t="shared" si="158"/>
        <v>0</v>
      </c>
      <c r="T99" s="247"/>
      <c r="U99" s="142" t="s">
        <v>43</v>
      </c>
      <c r="V99" s="55">
        <v>2454</v>
      </c>
      <c r="W99" s="55">
        <v>1158</v>
      </c>
      <c r="X99" s="55">
        <v>1667</v>
      </c>
      <c r="Y99" s="55">
        <v>787</v>
      </c>
      <c r="Z99" s="55">
        <v>1405</v>
      </c>
      <c r="AA99" s="55">
        <v>690</v>
      </c>
      <c r="AB99" s="55">
        <v>819</v>
      </c>
      <c r="AC99" s="55">
        <v>390</v>
      </c>
      <c r="AD99" s="55">
        <v>484</v>
      </c>
      <c r="AE99" s="55">
        <v>235</v>
      </c>
      <c r="AF99" s="191">
        <f t="shared" si="159"/>
        <v>6829</v>
      </c>
      <c r="AG99" s="191">
        <f t="shared" si="159"/>
        <v>3260</v>
      </c>
      <c r="AH99" s="55">
        <v>0</v>
      </c>
      <c r="AI99" s="55">
        <v>0</v>
      </c>
      <c r="AJ99" s="55">
        <v>0</v>
      </c>
      <c r="AK99" s="55">
        <v>0</v>
      </c>
      <c r="AL99" s="136">
        <f t="shared" si="160"/>
        <v>0</v>
      </c>
      <c r="AM99" s="133">
        <f t="shared" si="160"/>
        <v>0</v>
      </c>
      <c r="AN99" s="45"/>
      <c r="AO99" s="142" t="s">
        <v>43</v>
      </c>
      <c r="AP99" s="54">
        <v>218</v>
      </c>
      <c r="AQ99" s="54">
        <v>217</v>
      </c>
      <c r="AR99" s="54">
        <v>192</v>
      </c>
      <c r="AS99" s="54">
        <v>159</v>
      </c>
      <c r="AT99" s="54">
        <v>118</v>
      </c>
      <c r="AU99" s="136">
        <f t="shared" si="161"/>
        <v>904</v>
      </c>
      <c r="AV99" s="54"/>
      <c r="AW99" s="54"/>
      <c r="AX99" s="136">
        <f t="shared" si="162"/>
        <v>0</v>
      </c>
      <c r="AY99" s="55">
        <v>444</v>
      </c>
      <c r="AZ99" s="55">
        <v>0</v>
      </c>
      <c r="BA99" s="143">
        <v>46</v>
      </c>
      <c r="BB99" s="42">
        <v>194</v>
      </c>
      <c r="BD99" s="45"/>
      <c r="BE99" s="142" t="s">
        <v>43</v>
      </c>
      <c r="BF99" s="55">
        <v>114</v>
      </c>
      <c r="BG99" s="103">
        <v>293</v>
      </c>
      <c r="BH99" s="102">
        <v>58</v>
      </c>
      <c r="BI99" s="55"/>
      <c r="BJ99" s="42">
        <f t="shared" si="166"/>
        <v>465</v>
      </c>
      <c r="BK99" s="42">
        <v>140</v>
      </c>
      <c r="BL99" s="55"/>
      <c r="BM99" s="55"/>
      <c r="BN99" s="102">
        <v>313</v>
      </c>
      <c r="BO99" s="240">
        <v>166</v>
      </c>
    </row>
    <row r="100" spans="1:70" ht="18" customHeight="1" thickBot="1">
      <c r="A100" s="146" t="s">
        <v>96</v>
      </c>
      <c r="B100" s="149">
        <v>7239</v>
      </c>
      <c r="C100" s="149">
        <v>3622</v>
      </c>
      <c r="D100" s="149">
        <v>5036</v>
      </c>
      <c r="E100" s="149">
        <v>2427</v>
      </c>
      <c r="F100" s="149">
        <v>4522</v>
      </c>
      <c r="G100" s="149">
        <v>2254</v>
      </c>
      <c r="H100" s="149">
        <v>2978</v>
      </c>
      <c r="I100" s="149">
        <v>1491</v>
      </c>
      <c r="J100" s="149">
        <v>1909</v>
      </c>
      <c r="K100" s="149">
        <v>957</v>
      </c>
      <c r="L100" s="308">
        <f t="shared" si="164"/>
        <v>21684</v>
      </c>
      <c r="M100" s="308">
        <f t="shared" si="165"/>
        <v>10751</v>
      </c>
      <c r="N100" s="149">
        <v>0</v>
      </c>
      <c r="O100" s="149">
        <v>0</v>
      </c>
      <c r="P100" s="149">
        <v>0</v>
      </c>
      <c r="Q100" s="149">
        <v>0</v>
      </c>
      <c r="R100" s="148">
        <f t="shared" si="157"/>
        <v>0</v>
      </c>
      <c r="S100" s="148">
        <f t="shared" si="158"/>
        <v>0</v>
      </c>
      <c r="T100" s="248"/>
      <c r="U100" s="146" t="s">
        <v>96</v>
      </c>
      <c r="V100" s="149">
        <v>1851</v>
      </c>
      <c r="W100" s="149">
        <v>878</v>
      </c>
      <c r="X100" s="149">
        <v>1286</v>
      </c>
      <c r="Y100" s="149">
        <v>572</v>
      </c>
      <c r="Z100" s="149">
        <v>1257</v>
      </c>
      <c r="AA100" s="149">
        <v>610</v>
      </c>
      <c r="AB100" s="149">
        <v>640</v>
      </c>
      <c r="AC100" s="149">
        <v>321</v>
      </c>
      <c r="AD100" s="149">
        <v>429</v>
      </c>
      <c r="AE100" s="149">
        <v>193</v>
      </c>
      <c r="AF100" s="188">
        <f t="shared" si="159"/>
        <v>5463</v>
      </c>
      <c r="AG100" s="188">
        <f t="shared" si="159"/>
        <v>2574</v>
      </c>
      <c r="AH100" s="149">
        <v>0</v>
      </c>
      <c r="AI100" s="149">
        <v>0</v>
      </c>
      <c r="AJ100" s="149">
        <v>0</v>
      </c>
      <c r="AK100" s="149">
        <v>0</v>
      </c>
      <c r="AL100" s="148">
        <f t="shared" si="160"/>
        <v>0</v>
      </c>
      <c r="AM100" s="244">
        <f t="shared" si="160"/>
        <v>0</v>
      </c>
      <c r="AN100" s="45"/>
      <c r="AO100" s="146" t="s">
        <v>96</v>
      </c>
      <c r="AP100" s="147">
        <v>228</v>
      </c>
      <c r="AQ100" s="147">
        <v>225</v>
      </c>
      <c r="AR100" s="147">
        <v>216</v>
      </c>
      <c r="AS100" s="147">
        <v>184</v>
      </c>
      <c r="AT100" s="147">
        <v>146</v>
      </c>
      <c r="AU100" s="148">
        <f t="shared" si="161"/>
        <v>999</v>
      </c>
      <c r="AV100" s="147"/>
      <c r="AW100" s="147"/>
      <c r="AX100" s="148">
        <f t="shared" si="162"/>
        <v>0</v>
      </c>
      <c r="AY100" s="149">
        <v>487</v>
      </c>
      <c r="AZ100" s="149">
        <v>0</v>
      </c>
      <c r="BA100" s="150">
        <v>9</v>
      </c>
      <c r="BB100" s="339">
        <v>210</v>
      </c>
      <c r="BD100" s="45"/>
      <c r="BE100" s="146" t="s">
        <v>96</v>
      </c>
      <c r="BF100" s="149">
        <v>177</v>
      </c>
      <c r="BG100" s="154">
        <v>299</v>
      </c>
      <c r="BH100" s="154">
        <v>178</v>
      </c>
      <c r="BI100" s="149"/>
      <c r="BJ100" s="339">
        <f t="shared" si="166"/>
        <v>654</v>
      </c>
      <c r="BK100" s="339">
        <v>323</v>
      </c>
      <c r="BL100" s="149"/>
      <c r="BM100" s="149"/>
      <c r="BN100" s="154">
        <v>14</v>
      </c>
      <c r="BO100" s="245">
        <v>12</v>
      </c>
    </row>
    <row r="101" spans="1:70" ht="15" customHeight="1">
      <c r="A101" s="487" t="s">
        <v>182</v>
      </c>
      <c r="B101" s="487"/>
      <c r="C101" s="487"/>
      <c r="D101" s="487"/>
      <c r="E101" s="487"/>
      <c r="F101" s="487"/>
      <c r="G101" s="487"/>
      <c r="H101" s="487"/>
      <c r="I101" s="487"/>
      <c r="J101" s="487"/>
      <c r="K101" s="487"/>
      <c r="L101" s="487"/>
      <c r="M101" s="487"/>
      <c r="N101" s="487"/>
      <c r="O101" s="487"/>
      <c r="P101" s="487"/>
      <c r="Q101" s="487"/>
      <c r="R101" s="45"/>
      <c r="S101" s="45"/>
      <c r="T101" s="45"/>
      <c r="U101" s="487" t="s">
        <v>183</v>
      </c>
      <c r="V101" s="487"/>
      <c r="W101" s="487"/>
      <c r="X101" s="487"/>
      <c r="Y101" s="487"/>
      <c r="Z101" s="487"/>
      <c r="AA101" s="487"/>
      <c r="AB101" s="487"/>
      <c r="AC101" s="487"/>
      <c r="AD101" s="487"/>
      <c r="AE101" s="487"/>
      <c r="AF101" s="487"/>
      <c r="AG101" s="487"/>
      <c r="AH101" s="487"/>
      <c r="AI101" s="487"/>
      <c r="AJ101" s="487"/>
      <c r="AK101" s="487"/>
      <c r="AL101" s="220"/>
      <c r="AM101" s="220"/>
      <c r="AN101" s="45"/>
      <c r="AO101" s="504" t="s">
        <v>184</v>
      </c>
      <c r="AP101" s="504"/>
      <c r="AQ101" s="504"/>
      <c r="AR101" s="504"/>
      <c r="AS101" s="504"/>
      <c r="AT101" s="504"/>
      <c r="AU101" s="504"/>
      <c r="AV101" s="504"/>
      <c r="AW101" s="504"/>
      <c r="AX101" s="504"/>
      <c r="AY101" s="504"/>
      <c r="AZ101" s="504"/>
      <c r="BA101" s="504"/>
      <c r="BB101" s="504"/>
      <c r="BD101" s="45"/>
      <c r="BE101" s="487" t="s">
        <v>489</v>
      </c>
      <c r="BF101" s="487"/>
      <c r="BG101" s="487"/>
      <c r="BH101" s="487"/>
      <c r="BI101" s="487"/>
      <c r="BJ101" s="487"/>
      <c r="BK101" s="487"/>
      <c r="BL101" s="487"/>
      <c r="BM101" s="487"/>
      <c r="BN101" s="487"/>
      <c r="BO101" s="487"/>
      <c r="BR101" s="13"/>
    </row>
    <row r="102" spans="1:70" ht="15" customHeight="1" thickBot="1">
      <c r="A102" s="488" t="s">
        <v>22</v>
      </c>
      <c r="B102" s="488"/>
      <c r="C102" s="488"/>
      <c r="D102" s="488"/>
      <c r="E102" s="488"/>
      <c r="F102" s="488"/>
      <c r="G102" s="488"/>
      <c r="H102" s="488"/>
      <c r="I102" s="488"/>
      <c r="J102" s="488"/>
      <c r="K102" s="488"/>
      <c r="L102" s="488"/>
      <c r="M102" s="488"/>
      <c r="N102" s="488"/>
      <c r="O102" s="488"/>
      <c r="P102" s="488"/>
      <c r="Q102" s="488"/>
      <c r="R102" s="45"/>
      <c r="S102" s="45"/>
      <c r="T102" s="45"/>
      <c r="U102" s="488" t="s">
        <v>22</v>
      </c>
      <c r="V102" s="488"/>
      <c r="W102" s="488"/>
      <c r="X102" s="488"/>
      <c r="Y102" s="488"/>
      <c r="Z102" s="488"/>
      <c r="AA102" s="488"/>
      <c r="AB102" s="488"/>
      <c r="AC102" s="488"/>
      <c r="AD102" s="488"/>
      <c r="AE102" s="488"/>
      <c r="AF102" s="488"/>
      <c r="AG102" s="488"/>
      <c r="AH102" s="488"/>
      <c r="AI102" s="488"/>
      <c r="AJ102" s="488"/>
      <c r="AK102" s="488"/>
      <c r="AL102" s="220"/>
      <c r="AM102" s="220"/>
      <c r="AN102" s="45"/>
      <c r="AO102" s="503" t="s">
        <v>22</v>
      </c>
      <c r="AP102" s="503"/>
      <c r="AQ102" s="503"/>
      <c r="AR102" s="503"/>
      <c r="AS102" s="503"/>
      <c r="AT102" s="503"/>
      <c r="AU102" s="503"/>
      <c r="AV102" s="503"/>
      <c r="AW102" s="503"/>
      <c r="AX102" s="503"/>
      <c r="AY102" s="503"/>
      <c r="AZ102" s="503"/>
      <c r="BA102" s="503"/>
      <c r="BB102" s="503"/>
      <c r="BD102" s="45"/>
      <c r="BE102" s="488" t="s">
        <v>146</v>
      </c>
      <c r="BF102" s="488"/>
      <c r="BG102" s="488"/>
      <c r="BH102" s="488"/>
      <c r="BI102" s="488"/>
      <c r="BJ102" s="488"/>
      <c r="BK102" s="488"/>
      <c r="BL102" s="488"/>
      <c r="BM102" s="488"/>
      <c r="BN102" s="488"/>
      <c r="BO102" s="488"/>
      <c r="BR102" s="8"/>
    </row>
    <row r="103" spans="1:70" ht="29.25" customHeight="1">
      <c r="A103" s="481" t="s">
        <v>137</v>
      </c>
      <c r="B103" s="491" t="s">
        <v>0</v>
      </c>
      <c r="C103" s="491"/>
      <c r="D103" s="491" t="s">
        <v>1</v>
      </c>
      <c r="E103" s="491"/>
      <c r="F103" s="491" t="s">
        <v>2</v>
      </c>
      <c r="G103" s="491"/>
      <c r="H103" s="491" t="s">
        <v>3</v>
      </c>
      <c r="I103" s="491"/>
      <c r="J103" s="491" t="s">
        <v>4</v>
      </c>
      <c r="K103" s="491"/>
      <c r="L103" s="489" t="s">
        <v>11</v>
      </c>
      <c r="M103" s="489"/>
      <c r="N103" s="468" t="s">
        <v>482</v>
      </c>
      <c r="O103" s="468"/>
      <c r="P103" s="468" t="s">
        <v>483</v>
      </c>
      <c r="Q103" s="468"/>
      <c r="R103" s="491" t="s">
        <v>185</v>
      </c>
      <c r="S103" s="492"/>
      <c r="T103" s="45"/>
      <c r="U103" s="481" t="s">
        <v>137</v>
      </c>
      <c r="V103" s="491" t="s">
        <v>0</v>
      </c>
      <c r="W103" s="491"/>
      <c r="X103" s="491" t="s">
        <v>1</v>
      </c>
      <c r="Y103" s="491"/>
      <c r="Z103" s="491" t="s">
        <v>2</v>
      </c>
      <c r="AA103" s="491"/>
      <c r="AB103" s="491" t="s">
        <v>3</v>
      </c>
      <c r="AC103" s="491"/>
      <c r="AD103" s="491" t="s">
        <v>4</v>
      </c>
      <c r="AE103" s="491"/>
      <c r="AF103" s="493" t="s">
        <v>11</v>
      </c>
      <c r="AG103" s="493"/>
      <c r="AH103" s="468" t="s">
        <v>478</v>
      </c>
      <c r="AI103" s="468"/>
      <c r="AJ103" s="468" t="s">
        <v>480</v>
      </c>
      <c r="AK103" s="468"/>
      <c r="AL103" s="491" t="s">
        <v>185</v>
      </c>
      <c r="AM103" s="492"/>
      <c r="AN103" s="45"/>
      <c r="AO103" s="481" t="s">
        <v>137</v>
      </c>
      <c r="AP103" s="491" t="s">
        <v>203</v>
      </c>
      <c r="AQ103" s="491"/>
      <c r="AR103" s="491"/>
      <c r="AS103" s="491"/>
      <c r="AT103" s="491"/>
      <c r="AU103" s="491"/>
      <c r="AV103" s="491"/>
      <c r="AW103" s="491"/>
      <c r="AX103" s="491"/>
      <c r="AY103" s="497" t="s">
        <v>204</v>
      </c>
      <c r="AZ103" s="498"/>
      <c r="BA103" s="499"/>
      <c r="BB103" s="501" t="s">
        <v>205</v>
      </c>
      <c r="BD103" s="45"/>
      <c r="BE103" s="481" t="s">
        <v>137</v>
      </c>
      <c r="BF103" s="483" t="s">
        <v>484</v>
      </c>
      <c r="BG103" s="484"/>
      <c r="BH103" s="484"/>
      <c r="BI103" s="484"/>
      <c r="BJ103" s="484"/>
      <c r="BK103" s="485"/>
      <c r="BL103" s="486" t="s">
        <v>485</v>
      </c>
      <c r="BM103" s="486"/>
      <c r="BN103" s="489" t="s">
        <v>486</v>
      </c>
      <c r="BO103" s="490"/>
      <c r="BR103" s="18"/>
    </row>
    <row r="104" spans="1:70" ht="59.25" customHeight="1">
      <c r="A104" s="482"/>
      <c r="B104" s="136" t="s">
        <v>410</v>
      </c>
      <c r="C104" s="136" t="s">
        <v>8</v>
      </c>
      <c r="D104" s="136" t="s">
        <v>410</v>
      </c>
      <c r="E104" s="136" t="s">
        <v>8</v>
      </c>
      <c r="F104" s="136" t="s">
        <v>410</v>
      </c>
      <c r="G104" s="136" t="s">
        <v>8</v>
      </c>
      <c r="H104" s="136" t="s">
        <v>410</v>
      </c>
      <c r="I104" s="136" t="s">
        <v>8</v>
      </c>
      <c r="J104" s="136" t="s">
        <v>410</v>
      </c>
      <c r="K104" s="136" t="s">
        <v>8</v>
      </c>
      <c r="L104" s="136" t="s">
        <v>410</v>
      </c>
      <c r="M104" s="136" t="s">
        <v>8</v>
      </c>
      <c r="N104" s="136" t="s">
        <v>410</v>
      </c>
      <c r="O104" s="136" t="s">
        <v>8</v>
      </c>
      <c r="P104" s="136" t="s">
        <v>410</v>
      </c>
      <c r="Q104" s="136" t="s">
        <v>8</v>
      </c>
      <c r="R104" s="136" t="s">
        <v>410</v>
      </c>
      <c r="S104" s="133" t="s">
        <v>8</v>
      </c>
      <c r="T104" s="45"/>
      <c r="U104" s="482"/>
      <c r="V104" s="136" t="s">
        <v>10</v>
      </c>
      <c r="W104" s="136" t="s">
        <v>8</v>
      </c>
      <c r="X104" s="136" t="s">
        <v>10</v>
      </c>
      <c r="Y104" s="136" t="s">
        <v>8</v>
      </c>
      <c r="Z104" s="136" t="s">
        <v>10</v>
      </c>
      <c r="AA104" s="136" t="s">
        <v>8</v>
      </c>
      <c r="AB104" s="136" t="s">
        <v>10</v>
      </c>
      <c r="AC104" s="136" t="s">
        <v>8</v>
      </c>
      <c r="AD104" s="136" t="s">
        <v>10</v>
      </c>
      <c r="AE104" s="136" t="s">
        <v>8</v>
      </c>
      <c r="AF104" s="136" t="s">
        <v>10</v>
      </c>
      <c r="AG104" s="136" t="s">
        <v>8</v>
      </c>
      <c r="AH104" s="136" t="s">
        <v>10</v>
      </c>
      <c r="AI104" s="136" t="s">
        <v>8</v>
      </c>
      <c r="AJ104" s="136" t="s">
        <v>10</v>
      </c>
      <c r="AK104" s="136" t="s">
        <v>8</v>
      </c>
      <c r="AL104" s="134" t="s">
        <v>154</v>
      </c>
      <c r="AM104" s="9" t="s">
        <v>155</v>
      </c>
      <c r="AN104" s="45"/>
      <c r="AO104" s="482"/>
      <c r="AP104" s="136" t="s">
        <v>0</v>
      </c>
      <c r="AQ104" s="136" t="s">
        <v>1</v>
      </c>
      <c r="AR104" s="136" t="s">
        <v>2</v>
      </c>
      <c r="AS104" s="136" t="s">
        <v>3</v>
      </c>
      <c r="AT104" s="136" t="s">
        <v>4</v>
      </c>
      <c r="AU104" s="136" t="s">
        <v>7</v>
      </c>
      <c r="AV104" s="136" t="s">
        <v>5</v>
      </c>
      <c r="AW104" s="136" t="s">
        <v>6</v>
      </c>
      <c r="AX104" s="136" t="s">
        <v>7</v>
      </c>
      <c r="AY104" s="136" t="s">
        <v>451</v>
      </c>
      <c r="AZ104" s="136" t="s">
        <v>454</v>
      </c>
      <c r="BA104" s="133" t="s">
        <v>452</v>
      </c>
      <c r="BB104" s="502"/>
      <c r="BD104" s="45"/>
      <c r="BE104" s="482"/>
      <c r="BF104" s="136" t="s">
        <v>14</v>
      </c>
      <c r="BG104" s="136" t="s">
        <v>367</v>
      </c>
      <c r="BH104" s="136" t="s">
        <v>368</v>
      </c>
      <c r="BI104" s="136" t="s">
        <v>17</v>
      </c>
      <c r="BJ104" s="238" t="s">
        <v>18</v>
      </c>
      <c r="BK104" s="136" t="s">
        <v>403</v>
      </c>
      <c r="BL104" s="136" t="s">
        <v>16</v>
      </c>
      <c r="BM104" s="136" t="s">
        <v>371</v>
      </c>
      <c r="BN104" s="136" t="s">
        <v>20</v>
      </c>
      <c r="BO104" s="133" t="s">
        <v>403</v>
      </c>
      <c r="BR104" s="18"/>
    </row>
    <row r="105" spans="1:70" ht="12.75" customHeight="1">
      <c r="A105" s="151" t="s">
        <v>166</v>
      </c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3"/>
      <c r="T105" s="45"/>
      <c r="U105" s="151" t="s">
        <v>166</v>
      </c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3"/>
      <c r="AN105" s="45"/>
      <c r="AO105" s="151" t="s">
        <v>166</v>
      </c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3"/>
      <c r="BB105" s="136"/>
      <c r="BD105" s="45"/>
      <c r="BE105" s="151" t="s">
        <v>166</v>
      </c>
      <c r="BF105" s="42"/>
      <c r="BG105" s="42"/>
      <c r="BH105" s="42"/>
      <c r="BI105" s="42"/>
      <c r="BJ105" s="42"/>
      <c r="BK105" s="42"/>
      <c r="BL105" s="42"/>
      <c r="BM105" s="42"/>
      <c r="BN105" s="42"/>
      <c r="BO105" s="153"/>
      <c r="BR105" s="18"/>
    </row>
    <row r="106" spans="1:70" ht="15.9" customHeight="1">
      <c r="A106" s="142" t="s">
        <v>97</v>
      </c>
      <c r="B106" s="55">
        <v>9758</v>
      </c>
      <c r="C106" s="55">
        <v>4821</v>
      </c>
      <c r="D106" s="55">
        <v>6414</v>
      </c>
      <c r="E106" s="55">
        <v>3209</v>
      </c>
      <c r="F106" s="55">
        <v>5010</v>
      </c>
      <c r="G106" s="55">
        <v>2446</v>
      </c>
      <c r="H106" s="55">
        <v>2984</v>
      </c>
      <c r="I106" s="55">
        <v>1479</v>
      </c>
      <c r="J106" s="55">
        <v>2206</v>
      </c>
      <c r="K106" s="55">
        <v>1070</v>
      </c>
      <c r="L106" s="40">
        <f t="shared" si="164"/>
        <v>26372</v>
      </c>
      <c r="M106" s="40">
        <f t="shared" si="165"/>
        <v>13025</v>
      </c>
      <c r="N106" s="55">
        <v>0</v>
      </c>
      <c r="O106" s="55">
        <v>0</v>
      </c>
      <c r="P106" s="55">
        <v>0</v>
      </c>
      <c r="Q106" s="55">
        <v>0</v>
      </c>
      <c r="R106" s="136">
        <f t="shared" si="157"/>
        <v>0</v>
      </c>
      <c r="S106" s="133">
        <f t="shared" si="158"/>
        <v>0</v>
      </c>
      <c r="T106" s="45"/>
      <c r="U106" s="142" t="s">
        <v>97</v>
      </c>
      <c r="V106" s="55">
        <v>0</v>
      </c>
      <c r="W106" s="55">
        <v>0</v>
      </c>
      <c r="X106" s="55">
        <v>1337</v>
      </c>
      <c r="Y106" s="55">
        <v>664</v>
      </c>
      <c r="Z106" s="55">
        <v>1080</v>
      </c>
      <c r="AA106" s="55">
        <v>530</v>
      </c>
      <c r="AB106" s="55">
        <v>0</v>
      </c>
      <c r="AC106" s="55">
        <v>0</v>
      </c>
      <c r="AD106" s="55">
        <v>425</v>
      </c>
      <c r="AE106" s="55">
        <v>213</v>
      </c>
      <c r="AF106" s="191">
        <f t="shared" si="159"/>
        <v>2842</v>
      </c>
      <c r="AG106" s="191">
        <f t="shared" si="159"/>
        <v>1407</v>
      </c>
      <c r="AH106" s="55">
        <v>0</v>
      </c>
      <c r="AI106" s="55">
        <v>0</v>
      </c>
      <c r="AJ106" s="55">
        <v>0</v>
      </c>
      <c r="AK106" s="55">
        <v>0</v>
      </c>
      <c r="AL106" s="136">
        <f t="shared" si="160"/>
        <v>0</v>
      </c>
      <c r="AM106" s="133">
        <f t="shared" si="160"/>
        <v>0</v>
      </c>
      <c r="AN106" s="45"/>
      <c r="AO106" s="142" t="s">
        <v>97</v>
      </c>
      <c r="AP106" s="54">
        <v>209</v>
      </c>
      <c r="AQ106" s="54">
        <v>197</v>
      </c>
      <c r="AR106" s="54">
        <v>186</v>
      </c>
      <c r="AS106" s="54">
        <v>128</v>
      </c>
      <c r="AT106" s="54">
        <v>103</v>
      </c>
      <c r="AU106" s="136">
        <f t="shared" si="161"/>
        <v>823</v>
      </c>
      <c r="AV106" s="54"/>
      <c r="AW106" s="54"/>
      <c r="AX106" s="136">
        <f t="shared" si="162"/>
        <v>0</v>
      </c>
      <c r="AY106" s="55">
        <v>414</v>
      </c>
      <c r="AZ106" s="55"/>
      <c r="BA106" s="143">
        <v>10</v>
      </c>
      <c r="BB106" s="42">
        <v>169</v>
      </c>
      <c r="BD106" s="45"/>
      <c r="BE106" s="142" t="s">
        <v>97</v>
      </c>
      <c r="BF106" s="69">
        <v>149</v>
      </c>
      <c r="BG106" s="102">
        <v>348</v>
      </c>
      <c r="BH106" s="102">
        <v>150</v>
      </c>
      <c r="BI106" s="55"/>
      <c r="BJ106" s="42">
        <f t="shared" ref="BJ106:BJ142" si="167">BF106+BG106+BH106+BI106</f>
        <v>647</v>
      </c>
      <c r="BK106" s="42">
        <v>288</v>
      </c>
      <c r="BL106" s="55"/>
      <c r="BM106" s="55"/>
      <c r="BN106" s="102">
        <v>25</v>
      </c>
      <c r="BO106" s="240">
        <v>15</v>
      </c>
    </row>
    <row r="107" spans="1:70" ht="15.9" customHeight="1">
      <c r="A107" s="142" t="s">
        <v>98</v>
      </c>
      <c r="B107" s="55">
        <v>2136</v>
      </c>
      <c r="C107" s="55">
        <v>1090</v>
      </c>
      <c r="D107" s="55">
        <v>2140</v>
      </c>
      <c r="E107" s="55">
        <v>1050</v>
      </c>
      <c r="F107" s="55">
        <v>2420</v>
      </c>
      <c r="G107" s="55">
        <v>1187</v>
      </c>
      <c r="H107" s="55">
        <v>2221</v>
      </c>
      <c r="I107" s="55">
        <v>1086</v>
      </c>
      <c r="J107" s="55">
        <v>1969</v>
      </c>
      <c r="K107" s="55">
        <v>1010</v>
      </c>
      <c r="L107" s="40">
        <f t="shared" si="164"/>
        <v>10886</v>
      </c>
      <c r="M107" s="40">
        <f t="shared" si="165"/>
        <v>5423</v>
      </c>
      <c r="N107" s="55">
        <v>0</v>
      </c>
      <c r="O107" s="55">
        <v>0</v>
      </c>
      <c r="P107" s="55">
        <v>0</v>
      </c>
      <c r="Q107" s="55">
        <v>0</v>
      </c>
      <c r="R107" s="136">
        <f t="shared" si="157"/>
        <v>0</v>
      </c>
      <c r="S107" s="133">
        <f t="shared" si="158"/>
        <v>0</v>
      </c>
      <c r="T107" s="45"/>
      <c r="U107" s="142" t="s">
        <v>98</v>
      </c>
      <c r="V107" s="55">
        <v>515</v>
      </c>
      <c r="W107" s="55">
        <v>216</v>
      </c>
      <c r="X107" s="55">
        <v>443</v>
      </c>
      <c r="Y107" s="55">
        <v>204</v>
      </c>
      <c r="Z107" s="55">
        <v>608</v>
      </c>
      <c r="AA107" s="55">
        <v>304</v>
      </c>
      <c r="AB107" s="55">
        <v>531</v>
      </c>
      <c r="AC107" s="55">
        <v>230</v>
      </c>
      <c r="AD107" s="55">
        <v>231</v>
      </c>
      <c r="AE107" s="55">
        <v>105</v>
      </c>
      <c r="AF107" s="191">
        <f t="shared" si="159"/>
        <v>2328</v>
      </c>
      <c r="AG107" s="191">
        <f t="shared" si="159"/>
        <v>1059</v>
      </c>
      <c r="AH107" s="55">
        <v>0</v>
      </c>
      <c r="AI107" s="55">
        <v>0</v>
      </c>
      <c r="AJ107" s="55">
        <v>0</v>
      </c>
      <c r="AK107" s="55">
        <v>0</v>
      </c>
      <c r="AL107" s="136">
        <f t="shared" si="160"/>
        <v>0</v>
      </c>
      <c r="AM107" s="133">
        <f t="shared" si="160"/>
        <v>0</v>
      </c>
      <c r="AN107" s="45"/>
      <c r="AO107" s="142" t="s">
        <v>98</v>
      </c>
      <c r="AP107" s="54">
        <v>42</v>
      </c>
      <c r="AQ107" s="54">
        <v>45</v>
      </c>
      <c r="AR107" s="54">
        <v>48</v>
      </c>
      <c r="AS107" s="54">
        <v>49</v>
      </c>
      <c r="AT107" s="54">
        <v>42</v>
      </c>
      <c r="AU107" s="136">
        <f t="shared" si="161"/>
        <v>226</v>
      </c>
      <c r="AV107" s="54"/>
      <c r="AW107" s="54"/>
      <c r="AX107" s="136">
        <f t="shared" si="162"/>
        <v>0</v>
      </c>
      <c r="AY107" s="5">
        <v>169</v>
      </c>
      <c r="AZ107" s="55">
        <v>0</v>
      </c>
      <c r="BA107" s="143">
        <v>0</v>
      </c>
      <c r="BB107" s="42">
        <v>15</v>
      </c>
      <c r="BD107" s="45"/>
      <c r="BE107" s="142" t="s">
        <v>98</v>
      </c>
      <c r="BF107" s="69">
        <v>199</v>
      </c>
      <c r="BG107" s="102">
        <v>45</v>
      </c>
      <c r="BH107" s="102">
        <v>59</v>
      </c>
      <c r="BI107" s="55"/>
      <c r="BJ107" s="42">
        <f t="shared" si="167"/>
        <v>303</v>
      </c>
      <c r="BK107" s="42">
        <v>240</v>
      </c>
      <c r="BL107" s="55"/>
      <c r="BM107" s="55"/>
      <c r="BN107" s="102">
        <v>44</v>
      </c>
      <c r="BO107" s="240">
        <v>35</v>
      </c>
    </row>
    <row r="108" spans="1:70" ht="15.9" customHeight="1">
      <c r="A108" s="142" t="s">
        <v>99</v>
      </c>
      <c r="B108" s="55">
        <v>5101</v>
      </c>
      <c r="C108" s="55">
        <v>2557</v>
      </c>
      <c r="D108" s="55">
        <v>3239</v>
      </c>
      <c r="E108" s="55">
        <v>1637</v>
      </c>
      <c r="F108" s="55">
        <v>2934</v>
      </c>
      <c r="G108" s="55">
        <v>1541</v>
      </c>
      <c r="H108" s="55">
        <v>2030</v>
      </c>
      <c r="I108" s="55">
        <v>1070</v>
      </c>
      <c r="J108" s="55">
        <v>1243</v>
      </c>
      <c r="K108" s="55">
        <v>645</v>
      </c>
      <c r="L108" s="40">
        <f t="shared" si="164"/>
        <v>14547</v>
      </c>
      <c r="M108" s="40">
        <f t="shared" si="165"/>
        <v>7450</v>
      </c>
      <c r="N108" s="55">
        <v>0</v>
      </c>
      <c r="O108" s="55">
        <v>0</v>
      </c>
      <c r="P108" s="55">
        <v>0</v>
      </c>
      <c r="Q108" s="55">
        <v>0</v>
      </c>
      <c r="R108" s="136">
        <f t="shared" si="157"/>
        <v>0</v>
      </c>
      <c r="S108" s="133">
        <f t="shared" si="158"/>
        <v>0</v>
      </c>
      <c r="T108" s="45"/>
      <c r="U108" s="142" t="s">
        <v>99</v>
      </c>
      <c r="V108" s="55">
        <v>1413</v>
      </c>
      <c r="W108" s="55">
        <v>662</v>
      </c>
      <c r="X108" s="55">
        <v>1015</v>
      </c>
      <c r="Y108" s="55">
        <v>478</v>
      </c>
      <c r="Z108" s="55">
        <v>838</v>
      </c>
      <c r="AA108" s="55">
        <v>433</v>
      </c>
      <c r="AB108" s="55">
        <v>516</v>
      </c>
      <c r="AC108" s="55">
        <v>262</v>
      </c>
      <c r="AD108" s="55">
        <v>366</v>
      </c>
      <c r="AE108" s="55">
        <v>185</v>
      </c>
      <c r="AF108" s="191">
        <f t="shared" si="159"/>
        <v>4148</v>
      </c>
      <c r="AG108" s="191">
        <f t="shared" si="159"/>
        <v>2020</v>
      </c>
      <c r="AH108" s="55">
        <v>0</v>
      </c>
      <c r="AI108" s="55">
        <v>0</v>
      </c>
      <c r="AJ108" s="55">
        <v>0</v>
      </c>
      <c r="AK108" s="55">
        <v>0</v>
      </c>
      <c r="AL108" s="136">
        <f t="shared" si="160"/>
        <v>0</v>
      </c>
      <c r="AM108" s="133">
        <f t="shared" si="160"/>
        <v>0</v>
      </c>
      <c r="AN108" s="45"/>
      <c r="AO108" s="142" t="s">
        <v>99</v>
      </c>
      <c r="AP108" s="54">
        <v>134</v>
      </c>
      <c r="AQ108" s="54">
        <v>127</v>
      </c>
      <c r="AR108" s="54">
        <v>128</v>
      </c>
      <c r="AS108" s="54">
        <v>110</v>
      </c>
      <c r="AT108" s="54">
        <v>89</v>
      </c>
      <c r="AU108" s="136">
        <f t="shared" si="161"/>
        <v>588</v>
      </c>
      <c r="AV108" s="54"/>
      <c r="AW108" s="54"/>
      <c r="AX108" s="136">
        <f t="shared" si="162"/>
        <v>0</v>
      </c>
      <c r="AY108" s="55">
        <v>277</v>
      </c>
      <c r="AZ108" s="55">
        <v>0</v>
      </c>
      <c r="BA108" s="143">
        <v>2</v>
      </c>
      <c r="BB108" s="344">
        <v>126</v>
      </c>
      <c r="BD108" s="45"/>
      <c r="BE108" s="142" t="s">
        <v>99</v>
      </c>
      <c r="BF108" s="69">
        <v>55</v>
      </c>
      <c r="BG108" s="102">
        <v>179</v>
      </c>
      <c r="BH108" s="102">
        <v>88</v>
      </c>
      <c r="BI108" s="55"/>
      <c r="BJ108" s="42">
        <f t="shared" si="167"/>
        <v>322</v>
      </c>
      <c r="BK108" s="42">
        <v>189</v>
      </c>
      <c r="BL108" s="55"/>
      <c r="BM108" s="55"/>
      <c r="BN108" s="102">
        <v>5</v>
      </c>
      <c r="BO108" s="240">
        <v>2</v>
      </c>
    </row>
    <row r="109" spans="1:70" ht="15.9" customHeight="1">
      <c r="A109" s="142" t="s">
        <v>100</v>
      </c>
      <c r="B109" s="55">
        <v>7472</v>
      </c>
      <c r="C109" s="55">
        <v>3686</v>
      </c>
      <c r="D109" s="55">
        <v>5322</v>
      </c>
      <c r="E109" s="55">
        <v>2592</v>
      </c>
      <c r="F109" s="55">
        <v>4498</v>
      </c>
      <c r="G109" s="55">
        <v>2220</v>
      </c>
      <c r="H109" s="55">
        <v>3633</v>
      </c>
      <c r="I109" s="55">
        <v>1879</v>
      </c>
      <c r="J109" s="55">
        <v>2514</v>
      </c>
      <c r="K109" s="55">
        <v>1291</v>
      </c>
      <c r="L109" s="40">
        <f t="shared" si="164"/>
        <v>23439</v>
      </c>
      <c r="M109" s="40">
        <f t="shared" si="165"/>
        <v>11668</v>
      </c>
      <c r="N109" s="55">
        <v>1604</v>
      </c>
      <c r="O109" s="55">
        <v>814</v>
      </c>
      <c r="P109" s="55">
        <v>1670</v>
      </c>
      <c r="Q109" s="55">
        <v>827</v>
      </c>
      <c r="R109" s="136">
        <f t="shared" si="157"/>
        <v>3274</v>
      </c>
      <c r="S109" s="133">
        <f t="shared" si="158"/>
        <v>1641</v>
      </c>
      <c r="T109" s="45"/>
      <c r="U109" s="142" t="s">
        <v>100</v>
      </c>
      <c r="V109" s="55">
        <v>2429</v>
      </c>
      <c r="W109" s="55">
        <v>1126</v>
      </c>
      <c r="X109" s="55">
        <v>1244</v>
      </c>
      <c r="Y109" s="55">
        <v>549</v>
      </c>
      <c r="Z109" s="55">
        <v>1200</v>
      </c>
      <c r="AA109" s="55">
        <v>594</v>
      </c>
      <c r="AB109" s="55">
        <v>839</v>
      </c>
      <c r="AC109" s="55">
        <v>409</v>
      </c>
      <c r="AD109" s="55">
        <v>556</v>
      </c>
      <c r="AE109" s="55">
        <v>272</v>
      </c>
      <c r="AF109" s="191">
        <f t="shared" si="159"/>
        <v>6268</v>
      </c>
      <c r="AG109" s="191">
        <f t="shared" si="159"/>
        <v>2950</v>
      </c>
      <c r="AH109" s="55">
        <v>259</v>
      </c>
      <c r="AI109" s="55">
        <v>136</v>
      </c>
      <c r="AJ109" s="55">
        <v>191</v>
      </c>
      <c r="AK109" s="55">
        <v>77</v>
      </c>
      <c r="AL109" s="136">
        <f t="shared" si="160"/>
        <v>450</v>
      </c>
      <c r="AM109" s="133">
        <f t="shared" si="160"/>
        <v>213</v>
      </c>
      <c r="AN109" s="45"/>
      <c r="AO109" s="142" t="s">
        <v>100</v>
      </c>
      <c r="AP109" s="54">
        <v>176</v>
      </c>
      <c r="AQ109" s="54">
        <v>171</v>
      </c>
      <c r="AR109" s="54">
        <v>163</v>
      </c>
      <c r="AS109" s="54">
        <v>147</v>
      </c>
      <c r="AT109" s="54">
        <v>108</v>
      </c>
      <c r="AU109" s="136">
        <f t="shared" si="161"/>
        <v>765</v>
      </c>
      <c r="AV109" s="54">
        <v>32</v>
      </c>
      <c r="AW109" s="54">
        <v>37</v>
      </c>
      <c r="AX109" s="136">
        <f t="shared" si="162"/>
        <v>69</v>
      </c>
      <c r="AY109" s="55">
        <v>438</v>
      </c>
      <c r="AZ109" s="55">
        <v>58</v>
      </c>
      <c r="BA109" s="143">
        <v>19</v>
      </c>
      <c r="BB109" s="42">
        <v>142</v>
      </c>
      <c r="BD109" s="45"/>
      <c r="BE109" s="142" t="s">
        <v>100</v>
      </c>
      <c r="BF109" s="69">
        <v>184</v>
      </c>
      <c r="BG109" s="102">
        <v>312</v>
      </c>
      <c r="BH109" s="102">
        <v>152</v>
      </c>
      <c r="BI109" s="55"/>
      <c r="BJ109" s="42">
        <f t="shared" si="167"/>
        <v>648</v>
      </c>
      <c r="BK109" s="42">
        <v>287</v>
      </c>
      <c r="BL109" s="102">
        <v>48</v>
      </c>
      <c r="BM109" s="6"/>
      <c r="BN109" s="102">
        <v>37</v>
      </c>
      <c r="BO109" s="240">
        <v>19</v>
      </c>
    </row>
    <row r="110" spans="1:70" ht="15.9" customHeight="1">
      <c r="A110" s="142" t="s">
        <v>101</v>
      </c>
      <c r="B110" s="55">
        <v>4518</v>
      </c>
      <c r="C110" s="55">
        <v>2212</v>
      </c>
      <c r="D110" s="55">
        <v>2711</v>
      </c>
      <c r="E110" s="55">
        <v>1317</v>
      </c>
      <c r="F110" s="55">
        <v>2270</v>
      </c>
      <c r="G110" s="55">
        <v>1143</v>
      </c>
      <c r="H110" s="55">
        <v>1394</v>
      </c>
      <c r="I110" s="55">
        <v>687</v>
      </c>
      <c r="J110" s="55">
        <v>967</v>
      </c>
      <c r="K110" s="55">
        <v>488</v>
      </c>
      <c r="L110" s="40">
        <f t="shared" si="164"/>
        <v>11860</v>
      </c>
      <c r="M110" s="40">
        <f t="shared" si="165"/>
        <v>5847</v>
      </c>
      <c r="N110" s="55">
        <v>0</v>
      </c>
      <c r="O110" s="55">
        <v>0</v>
      </c>
      <c r="P110" s="55">
        <v>0</v>
      </c>
      <c r="Q110" s="55">
        <v>0</v>
      </c>
      <c r="R110" s="136">
        <f t="shared" si="157"/>
        <v>0</v>
      </c>
      <c r="S110" s="133">
        <f t="shared" si="158"/>
        <v>0</v>
      </c>
      <c r="T110" s="45"/>
      <c r="U110" s="142" t="s">
        <v>101</v>
      </c>
      <c r="V110" s="55">
        <v>1045</v>
      </c>
      <c r="W110" s="55">
        <v>493</v>
      </c>
      <c r="X110" s="55">
        <v>657</v>
      </c>
      <c r="Y110" s="55">
        <v>296</v>
      </c>
      <c r="Z110" s="55">
        <v>542</v>
      </c>
      <c r="AA110" s="55">
        <v>268</v>
      </c>
      <c r="AB110" s="55">
        <v>273</v>
      </c>
      <c r="AC110" s="55">
        <v>127</v>
      </c>
      <c r="AD110" s="55">
        <v>241</v>
      </c>
      <c r="AE110" s="55">
        <v>125</v>
      </c>
      <c r="AF110" s="191">
        <f t="shared" si="159"/>
        <v>2758</v>
      </c>
      <c r="AG110" s="191">
        <f t="shared" si="159"/>
        <v>1309</v>
      </c>
      <c r="AH110" s="55">
        <v>0</v>
      </c>
      <c r="AI110" s="55">
        <v>0</v>
      </c>
      <c r="AJ110" s="55">
        <v>0</v>
      </c>
      <c r="AK110" s="55">
        <v>0</v>
      </c>
      <c r="AL110" s="136">
        <f t="shared" si="160"/>
        <v>0</v>
      </c>
      <c r="AM110" s="133">
        <f t="shared" si="160"/>
        <v>0</v>
      </c>
      <c r="AN110" s="45"/>
      <c r="AO110" s="142" t="s">
        <v>101</v>
      </c>
      <c r="AP110" s="54">
        <v>107</v>
      </c>
      <c r="AQ110" s="54">
        <v>99</v>
      </c>
      <c r="AR110" s="54">
        <v>96</v>
      </c>
      <c r="AS110" s="54">
        <v>78</v>
      </c>
      <c r="AT110" s="54">
        <v>63</v>
      </c>
      <c r="AU110" s="136">
        <f t="shared" si="161"/>
        <v>443</v>
      </c>
      <c r="AV110" s="54"/>
      <c r="AW110" s="54"/>
      <c r="AX110" s="136">
        <f t="shared" si="162"/>
        <v>0</v>
      </c>
      <c r="AY110" s="55">
        <v>201</v>
      </c>
      <c r="AZ110" s="55">
        <v>0</v>
      </c>
      <c r="BA110" s="143">
        <v>4</v>
      </c>
      <c r="BB110" s="42">
        <v>96</v>
      </c>
      <c r="BD110" s="45"/>
      <c r="BE110" s="142" t="s">
        <v>101</v>
      </c>
      <c r="BF110" s="69">
        <v>66</v>
      </c>
      <c r="BG110" s="103">
        <v>159</v>
      </c>
      <c r="BH110" s="102">
        <v>39</v>
      </c>
      <c r="BI110" s="55"/>
      <c r="BJ110" s="42">
        <f t="shared" si="167"/>
        <v>264</v>
      </c>
      <c r="BK110" s="42">
        <v>104</v>
      </c>
      <c r="BL110" s="55"/>
      <c r="BM110" s="55"/>
      <c r="BN110" s="102">
        <v>4</v>
      </c>
      <c r="BO110" s="240">
        <v>1</v>
      </c>
    </row>
    <row r="111" spans="1:70" ht="15.9" customHeight="1">
      <c r="A111" s="142" t="s">
        <v>44</v>
      </c>
      <c r="B111" s="55">
        <v>3471</v>
      </c>
      <c r="C111" s="55">
        <v>1709</v>
      </c>
      <c r="D111" s="55">
        <v>1779</v>
      </c>
      <c r="E111" s="55">
        <v>869</v>
      </c>
      <c r="F111" s="55">
        <v>1216</v>
      </c>
      <c r="G111" s="55">
        <v>616</v>
      </c>
      <c r="H111" s="55">
        <v>614</v>
      </c>
      <c r="I111" s="55">
        <v>315</v>
      </c>
      <c r="J111" s="55">
        <v>334</v>
      </c>
      <c r="K111" s="55">
        <v>169</v>
      </c>
      <c r="L111" s="40">
        <f t="shared" si="164"/>
        <v>7414</v>
      </c>
      <c r="M111" s="40">
        <f t="shared" si="165"/>
        <v>3678</v>
      </c>
      <c r="N111" s="55">
        <v>0</v>
      </c>
      <c r="O111" s="55">
        <v>0</v>
      </c>
      <c r="P111" s="55">
        <v>0</v>
      </c>
      <c r="Q111" s="55">
        <v>0</v>
      </c>
      <c r="R111" s="136">
        <f t="shared" si="157"/>
        <v>0</v>
      </c>
      <c r="S111" s="133">
        <f t="shared" si="158"/>
        <v>0</v>
      </c>
      <c r="T111" s="45"/>
      <c r="U111" s="142" t="s">
        <v>44</v>
      </c>
      <c r="V111" s="55">
        <v>823</v>
      </c>
      <c r="W111" s="55">
        <v>414</v>
      </c>
      <c r="X111" s="55">
        <v>420</v>
      </c>
      <c r="Y111" s="55">
        <v>201</v>
      </c>
      <c r="Z111" s="55">
        <v>324</v>
      </c>
      <c r="AA111" s="55">
        <v>162</v>
      </c>
      <c r="AB111" s="55">
        <v>61</v>
      </c>
      <c r="AC111" s="55">
        <v>34</v>
      </c>
      <c r="AD111" s="55">
        <v>16</v>
      </c>
      <c r="AE111" s="55">
        <v>6</v>
      </c>
      <c r="AF111" s="191">
        <f t="shared" si="159"/>
        <v>1644</v>
      </c>
      <c r="AG111" s="191">
        <f t="shared" si="159"/>
        <v>817</v>
      </c>
      <c r="AH111" s="55">
        <v>0</v>
      </c>
      <c r="AI111" s="55">
        <v>0</v>
      </c>
      <c r="AJ111" s="55">
        <v>0</v>
      </c>
      <c r="AK111" s="55">
        <v>0</v>
      </c>
      <c r="AL111" s="136">
        <f t="shared" si="160"/>
        <v>0</v>
      </c>
      <c r="AM111" s="133">
        <f t="shared" si="160"/>
        <v>0</v>
      </c>
      <c r="AN111" s="45"/>
      <c r="AO111" s="142" t="s">
        <v>44</v>
      </c>
      <c r="AP111" s="54">
        <v>91</v>
      </c>
      <c r="AQ111" s="54">
        <v>84</v>
      </c>
      <c r="AR111" s="54">
        <v>74</v>
      </c>
      <c r="AS111" s="54">
        <v>58</v>
      </c>
      <c r="AT111" s="54">
        <v>41</v>
      </c>
      <c r="AU111" s="136">
        <f t="shared" si="161"/>
        <v>348</v>
      </c>
      <c r="AV111" s="54"/>
      <c r="AW111" s="54"/>
      <c r="AX111" s="136">
        <f t="shared" si="162"/>
        <v>0</v>
      </c>
      <c r="AY111" s="55">
        <v>142</v>
      </c>
      <c r="AZ111" s="55">
        <v>0</v>
      </c>
      <c r="BA111" s="143">
        <v>3</v>
      </c>
      <c r="BB111" s="42">
        <v>90</v>
      </c>
      <c r="BD111" s="45"/>
      <c r="BE111" s="142" t="s">
        <v>44</v>
      </c>
      <c r="BF111" s="69">
        <v>37</v>
      </c>
      <c r="BG111" s="102">
        <v>86</v>
      </c>
      <c r="BH111" s="102">
        <v>48</v>
      </c>
      <c r="BI111" s="55"/>
      <c r="BJ111" s="42">
        <f t="shared" si="167"/>
        <v>171</v>
      </c>
      <c r="BK111" s="42">
        <v>74</v>
      </c>
      <c r="BL111" s="55"/>
      <c r="BM111" s="55"/>
      <c r="BN111" s="102"/>
      <c r="BO111" s="240"/>
    </row>
    <row r="112" spans="1:70" ht="15.9" customHeight="1">
      <c r="A112" s="131" t="s">
        <v>167</v>
      </c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40"/>
      <c r="M112" s="40"/>
      <c r="N112" s="55"/>
      <c r="O112" s="55"/>
      <c r="P112" s="55"/>
      <c r="Q112" s="55"/>
      <c r="R112" s="136"/>
      <c r="S112" s="133"/>
      <c r="T112" s="45"/>
      <c r="U112" s="131" t="s">
        <v>167</v>
      </c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191"/>
      <c r="AG112" s="191"/>
      <c r="AH112" s="55"/>
      <c r="AI112" s="55"/>
      <c r="AJ112" s="55"/>
      <c r="AK112" s="55"/>
      <c r="AL112" s="136"/>
      <c r="AM112" s="133"/>
      <c r="AN112" s="45"/>
      <c r="AO112" s="131" t="s">
        <v>167</v>
      </c>
      <c r="AP112" s="54"/>
      <c r="AQ112" s="54"/>
      <c r="AR112" s="54"/>
      <c r="AS112" s="54"/>
      <c r="AT112" s="54"/>
      <c r="AU112" s="136"/>
      <c r="AV112" s="54"/>
      <c r="AW112" s="54"/>
      <c r="AX112" s="136"/>
      <c r="AY112" s="55"/>
      <c r="AZ112" s="55"/>
      <c r="BA112" s="143"/>
      <c r="BB112" s="42"/>
      <c r="BD112" s="45"/>
      <c r="BE112" s="131" t="s">
        <v>167</v>
      </c>
      <c r="BF112" s="69"/>
      <c r="BG112" s="241"/>
      <c r="BH112" s="241"/>
      <c r="BI112" s="55"/>
      <c r="BJ112" s="42">
        <f t="shared" si="167"/>
        <v>0</v>
      </c>
      <c r="BK112" s="42">
        <v>0</v>
      </c>
      <c r="BL112" s="55"/>
      <c r="BM112" s="55"/>
      <c r="BN112" s="241"/>
      <c r="BO112" s="242"/>
    </row>
    <row r="113" spans="1:67" ht="15.9" customHeight="1">
      <c r="A113" s="142" t="s">
        <v>102</v>
      </c>
      <c r="B113" s="55">
        <v>6970</v>
      </c>
      <c r="C113" s="55">
        <v>3356</v>
      </c>
      <c r="D113" s="55">
        <v>5240</v>
      </c>
      <c r="E113" s="55">
        <v>2529</v>
      </c>
      <c r="F113" s="55">
        <v>4300</v>
      </c>
      <c r="G113" s="55">
        <v>2063</v>
      </c>
      <c r="H113" s="55">
        <v>2923</v>
      </c>
      <c r="I113" s="55">
        <v>1442</v>
      </c>
      <c r="J113" s="55">
        <v>1838</v>
      </c>
      <c r="K113" s="55">
        <v>897</v>
      </c>
      <c r="L113" s="40">
        <f t="shared" si="164"/>
        <v>21271</v>
      </c>
      <c r="M113" s="40">
        <f t="shared" si="165"/>
        <v>10287</v>
      </c>
      <c r="N113" s="55">
        <v>0</v>
      </c>
      <c r="O113" s="55">
        <v>0</v>
      </c>
      <c r="P113" s="55">
        <v>0</v>
      </c>
      <c r="Q113" s="55">
        <v>0</v>
      </c>
      <c r="R113" s="136">
        <f t="shared" si="157"/>
        <v>0</v>
      </c>
      <c r="S113" s="133">
        <f t="shared" si="158"/>
        <v>0</v>
      </c>
      <c r="T113" s="45"/>
      <c r="U113" s="142" t="s">
        <v>102</v>
      </c>
      <c r="V113" s="55">
        <v>1500</v>
      </c>
      <c r="W113" s="55">
        <v>695</v>
      </c>
      <c r="X113" s="55">
        <v>1262</v>
      </c>
      <c r="Y113" s="55">
        <v>585</v>
      </c>
      <c r="Z113" s="55">
        <v>1102</v>
      </c>
      <c r="AA113" s="55">
        <v>521</v>
      </c>
      <c r="AB113" s="55">
        <v>563</v>
      </c>
      <c r="AC113" s="55">
        <v>272</v>
      </c>
      <c r="AD113" s="55">
        <v>196</v>
      </c>
      <c r="AE113" s="55">
        <v>92</v>
      </c>
      <c r="AF113" s="191">
        <f t="shared" si="159"/>
        <v>4623</v>
      </c>
      <c r="AG113" s="191">
        <f t="shared" si="159"/>
        <v>2165</v>
      </c>
      <c r="AH113" s="55">
        <v>0</v>
      </c>
      <c r="AI113" s="55">
        <v>0</v>
      </c>
      <c r="AJ113" s="55">
        <v>0</v>
      </c>
      <c r="AK113" s="55">
        <v>0</v>
      </c>
      <c r="AL113" s="136">
        <f t="shared" si="160"/>
        <v>0</v>
      </c>
      <c r="AM113" s="133">
        <f t="shared" si="160"/>
        <v>0</v>
      </c>
      <c r="AN113" s="45"/>
      <c r="AO113" s="142" t="s">
        <v>102</v>
      </c>
      <c r="AP113" s="54">
        <v>218</v>
      </c>
      <c r="AQ113" s="54">
        <v>212</v>
      </c>
      <c r="AR113" s="54">
        <v>207</v>
      </c>
      <c r="AS113" s="54">
        <v>178</v>
      </c>
      <c r="AT113" s="54">
        <v>148</v>
      </c>
      <c r="AU113" s="136">
        <f t="shared" si="161"/>
        <v>963</v>
      </c>
      <c r="AV113" s="54"/>
      <c r="AW113" s="54"/>
      <c r="AX113" s="136">
        <f t="shared" si="162"/>
        <v>0</v>
      </c>
      <c r="AY113" s="55">
        <v>448</v>
      </c>
      <c r="AZ113" s="55">
        <v>0</v>
      </c>
      <c r="BA113" s="143">
        <v>45</v>
      </c>
      <c r="BB113" s="42">
        <v>205</v>
      </c>
      <c r="BD113" s="45"/>
      <c r="BE113" s="142" t="s">
        <v>102</v>
      </c>
      <c r="BF113" s="69">
        <v>115</v>
      </c>
      <c r="BG113" s="102">
        <v>321</v>
      </c>
      <c r="BH113" s="102">
        <v>146</v>
      </c>
      <c r="BI113" s="55"/>
      <c r="BJ113" s="42">
        <f t="shared" si="167"/>
        <v>582</v>
      </c>
      <c r="BK113" s="42">
        <v>280</v>
      </c>
      <c r="BL113" s="55"/>
      <c r="BM113" s="55"/>
      <c r="BN113" s="102">
        <v>5</v>
      </c>
      <c r="BO113" s="240">
        <v>3</v>
      </c>
    </row>
    <row r="114" spans="1:67" ht="15.9" customHeight="1">
      <c r="A114" s="142" t="s">
        <v>45</v>
      </c>
      <c r="B114" s="55">
        <v>15753</v>
      </c>
      <c r="C114" s="55">
        <v>7637</v>
      </c>
      <c r="D114" s="55">
        <v>12131</v>
      </c>
      <c r="E114" s="55">
        <v>5890</v>
      </c>
      <c r="F114" s="55">
        <v>10645</v>
      </c>
      <c r="G114" s="55">
        <v>5204</v>
      </c>
      <c r="H114" s="55">
        <v>8302</v>
      </c>
      <c r="I114" s="55">
        <v>4189</v>
      </c>
      <c r="J114" s="55">
        <v>5405</v>
      </c>
      <c r="K114" s="55">
        <v>2727</v>
      </c>
      <c r="L114" s="40">
        <f t="shared" si="164"/>
        <v>52236</v>
      </c>
      <c r="M114" s="40">
        <f t="shared" si="165"/>
        <v>25647</v>
      </c>
      <c r="N114" s="55">
        <v>0</v>
      </c>
      <c r="O114" s="55">
        <v>0</v>
      </c>
      <c r="P114" s="55">
        <v>0</v>
      </c>
      <c r="Q114" s="55">
        <v>0</v>
      </c>
      <c r="R114" s="136">
        <f t="shared" si="157"/>
        <v>0</v>
      </c>
      <c r="S114" s="133">
        <f t="shared" si="158"/>
        <v>0</v>
      </c>
      <c r="T114" s="45"/>
      <c r="U114" s="142" t="s">
        <v>45</v>
      </c>
      <c r="V114" s="55">
        <v>3711</v>
      </c>
      <c r="W114" s="55">
        <v>1631</v>
      </c>
      <c r="X114" s="55">
        <v>2810</v>
      </c>
      <c r="Y114" s="55">
        <v>1280</v>
      </c>
      <c r="Z114" s="55">
        <v>2514</v>
      </c>
      <c r="AA114" s="55">
        <v>1147</v>
      </c>
      <c r="AB114" s="55">
        <v>1593</v>
      </c>
      <c r="AC114" s="55">
        <v>750</v>
      </c>
      <c r="AD114" s="55">
        <v>372</v>
      </c>
      <c r="AE114" s="55">
        <v>195</v>
      </c>
      <c r="AF114" s="191">
        <f t="shared" si="159"/>
        <v>11000</v>
      </c>
      <c r="AG114" s="191">
        <f t="shared" si="159"/>
        <v>5003</v>
      </c>
      <c r="AH114" s="55">
        <v>0</v>
      </c>
      <c r="AI114" s="55">
        <v>0</v>
      </c>
      <c r="AJ114" s="55">
        <v>0</v>
      </c>
      <c r="AK114" s="55">
        <v>0</v>
      </c>
      <c r="AL114" s="136">
        <f t="shared" si="160"/>
        <v>0</v>
      </c>
      <c r="AM114" s="133">
        <f t="shared" si="160"/>
        <v>0</v>
      </c>
      <c r="AN114" s="45"/>
      <c r="AO114" s="142" t="s">
        <v>45</v>
      </c>
      <c r="AP114" s="54">
        <v>355</v>
      </c>
      <c r="AQ114" s="54">
        <v>345</v>
      </c>
      <c r="AR114" s="54">
        <v>342</v>
      </c>
      <c r="AS114" s="54">
        <v>317</v>
      </c>
      <c r="AT114" s="54">
        <v>296</v>
      </c>
      <c r="AU114" s="136">
        <f t="shared" si="161"/>
        <v>1655</v>
      </c>
      <c r="AV114" s="54"/>
      <c r="AW114" s="54"/>
      <c r="AX114" s="136">
        <f t="shared" si="162"/>
        <v>0</v>
      </c>
      <c r="AY114" s="55">
        <v>943</v>
      </c>
      <c r="AZ114" s="55">
        <v>0</v>
      </c>
      <c r="BA114" s="143">
        <v>29</v>
      </c>
      <c r="BB114" s="42">
        <v>303</v>
      </c>
      <c r="BD114" s="45"/>
      <c r="BE114" s="142" t="s">
        <v>45</v>
      </c>
      <c r="BF114" s="69">
        <v>357</v>
      </c>
      <c r="BG114" s="102">
        <v>705</v>
      </c>
      <c r="BH114" s="102">
        <v>227</v>
      </c>
      <c r="BI114" s="55"/>
      <c r="BJ114" s="42">
        <f t="shared" si="167"/>
        <v>1289</v>
      </c>
      <c r="BK114" s="42">
        <v>681</v>
      </c>
      <c r="BL114" s="55"/>
      <c r="BM114" s="55"/>
      <c r="BN114" s="102">
        <v>4</v>
      </c>
      <c r="BO114" s="240">
        <v>2</v>
      </c>
    </row>
    <row r="115" spans="1:67" ht="15.9" customHeight="1">
      <c r="A115" s="131" t="s">
        <v>189</v>
      </c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40"/>
      <c r="M115" s="40"/>
      <c r="N115" s="55"/>
      <c r="O115" s="55"/>
      <c r="P115" s="55"/>
      <c r="Q115" s="55"/>
      <c r="R115" s="136"/>
      <c r="S115" s="133"/>
      <c r="T115" s="45"/>
      <c r="U115" s="131" t="s">
        <v>189</v>
      </c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191"/>
      <c r="AG115" s="191"/>
      <c r="AH115" s="55"/>
      <c r="AI115" s="55"/>
      <c r="AJ115" s="55"/>
      <c r="AK115" s="55"/>
      <c r="AL115" s="136"/>
      <c r="AM115" s="133"/>
      <c r="AN115" s="45"/>
      <c r="AO115" s="131" t="s">
        <v>189</v>
      </c>
      <c r="AP115" s="54"/>
      <c r="AQ115" s="54"/>
      <c r="AR115" s="54"/>
      <c r="AS115" s="54"/>
      <c r="AT115" s="54"/>
      <c r="AU115" s="136"/>
      <c r="AV115" s="54"/>
      <c r="AW115" s="54"/>
      <c r="AX115" s="136"/>
      <c r="AY115" s="55"/>
      <c r="AZ115" s="55"/>
      <c r="BA115" s="143"/>
      <c r="BB115" s="42"/>
      <c r="BD115" s="45"/>
      <c r="BE115" s="131" t="s">
        <v>189</v>
      </c>
      <c r="BF115" s="69"/>
      <c r="BG115" s="241"/>
      <c r="BH115" s="241"/>
      <c r="BI115" s="55"/>
      <c r="BJ115" s="42"/>
      <c r="BK115" s="42"/>
      <c r="BL115" s="55"/>
      <c r="BM115" s="55"/>
      <c r="BN115" s="241"/>
      <c r="BO115" s="242"/>
    </row>
    <row r="116" spans="1:67" ht="15.9" customHeight="1">
      <c r="A116" s="142" t="s">
        <v>103</v>
      </c>
      <c r="B116" s="55">
        <v>9184</v>
      </c>
      <c r="C116" s="55">
        <v>4413</v>
      </c>
      <c r="D116" s="55">
        <v>6094</v>
      </c>
      <c r="E116" s="55">
        <v>2947</v>
      </c>
      <c r="F116" s="55">
        <v>5383</v>
      </c>
      <c r="G116" s="55">
        <v>2749</v>
      </c>
      <c r="H116" s="55">
        <v>4112</v>
      </c>
      <c r="I116" s="55">
        <v>2082</v>
      </c>
      <c r="J116" s="55">
        <v>3581</v>
      </c>
      <c r="K116" s="55">
        <v>1860</v>
      </c>
      <c r="L116" s="40">
        <f t="shared" si="164"/>
        <v>28354</v>
      </c>
      <c r="M116" s="40">
        <f t="shared" si="165"/>
        <v>14051</v>
      </c>
      <c r="N116" s="55">
        <v>0</v>
      </c>
      <c r="O116" s="55">
        <v>0</v>
      </c>
      <c r="P116" s="55">
        <v>0</v>
      </c>
      <c r="Q116" s="55">
        <v>0</v>
      </c>
      <c r="R116" s="136">
        <f t="shared" si="157"/>
        <v>0</v>
      </c>
      <c r="S116" s="133">
        <f t="shared" si="158"/>
        <v>0</v>
      </c>
      <c r="T116" s="45"/>
      <c r="U116" s="142" t="s">
        <v>103</v>
      </c>
      <c r="V116" s="55">
        <v>2009</v>
      </c>
      <c r="W116" s="55">
        <v>906</v>
      </c>
      <c r="X116" s="55">
        <v>1740</v>
      </c>
      <c r="Y116" s="55">
        <v>806</v>
      </c>
      <c r="Z116" s="55">
        <v>1345</v>
      </c>
      <c r="AA116" s="55">
        <v>649</v>
      </c>
      <c r="AB116" s="55">
        <v>632</v>
      </c>
      <c r="AC116" s="55">
        <v>307</v>
      </c>
      <c r="AD116" s="55">
        <v>615</v>
      </c>
      <c r="AE116" s="55">
        <v>300</v>
      </c>
      <c r="AF116" s="191">
        <f t="shared" si="159"/>
        <v>6341</v>
      </c>
      <c r="AG116" s="191">
        <f t="shared" si="159"/>
        <v>2968</v>
      </c>
      <c r="AH116" s="55">
        <v>0</v>
      </c>
      <c r="AI116" s="55">
        <v>0</v>
      </c>
      <c r="AJ116" s="55">
        <v>0</v>
      </c>
      <c r="AK116" s="55">
        <v>0</v>
      </c>
      <c r="AL116" s="136">
        <f t="shared" si="160"/>
        <v>0</v>
      </c>
      <c r="AM116" s="133">
        <f t="shared" si="160"/>
        <v>0</v>
      </c>
      <c r="AN116" s="45"/>
      <c r="AO116" s="142" t="s">
        <v>103</v>
      </c>
      <c r="AP116" s="54">
        <v>238</v>
      </c>
      <c r="AQ116" s="54">
        <v>229</v>
      </c>
      <c r="AR116" s="54">
        <v>218</v>
      </c>
      <c r="AS116" s="54">
        <v>181</v>
      </c>
      <c r="AT116" s="54">
        <v>160</v>
      </c>
      <c r="AU116" s="136">
        <f t="shared" si="161"/>
        <v>1026</v>
      </c>
      <c r="AV116" s="54"/>
      <c r="AW116" s="54"/>
      <c r="AX116" s="136">
        <f t="shared" si="162"/>
        <v>0</v>
      </c>
      <c r="AY116" s="55">
        <v>634</v>
      </c>
      <c r="AZ116" s="55"/>
      <c r="BA116" s="143">
        <v>27</v>
      </c>
      <c r="BB116" s="42">
        <v>216</v>
      </c>
      <c r="BD116" s="45"/>
      <c r="BE116" s="142" t="s">
        <v>103</v>
      </c>
      <c r="BF116" s="69">
        <v>314</v>
      </c>
      <c r="BG116" s="102">
        <v>372</v>
      </c>
      <c r="BH116" s="102">
        <v>168</v>
      </c>
      <c r="BI116" s="55"/>
      <c r="BJ116" s="42">
        <f t="shared" si="167"/>
        <v>854</v>
      </c>
      <c r="BK116" s="42">
        <v>393</v>
      </c>
      <c r="BL116" s="55"/>
      <c r="BM116" s="55"/>
      <c r="BN116" s="102">
        <v>18</v>
      </c>
      <c r="BO116" s="240">
        <v>15</v>
      </c>
    </row>
    <row r="117" spans="1:67" ht="15.9" customHeight="1">
      <c r="A117" s="142" t="s">
        <v>46</v>
      </c>
      <c r="B117" s="55">
        <v>10046</v>
      </c>
      <c r="C117" s="55">
        <v>4920</v>
      </c>
      <c r="D117" s="55">
        <v>6831</v>
      </c>
      <c r="E117" s="55">
        <v>3454</v>
      </c>
      <c r="F117" s="55">
        <v>6281</v>
      </c>
      <c r="G117" s="55">
        <v>3234</v>
      </c>
      <c r="H117" s="55">
        <v>4742</v>
      </c>
      <c r="I117" s="55">
        <v>2496</v>
      </c>
      <c r="J117" s="55">
        <v>3601</v>
      </c>
      <c r="K117" s="55">
        <v>1956</v>
      </c>
      <c r="L117" s="40">
        <f t="shared" si="164"/>
        <v>31501</v>
      </c>
      <c r="M117" s="40">
        <f t="shared" si="165"/>
        <v>16060</v>
      </c>
      <c r="N117" s="55">
        <v>0</v>
      </c>
      <c r="O117" s="55">
        <v>0</v>
      </c>
      <c r="P117" s="55">
        <v>0</v>
      </c>
      <c r="Q117" s="55">
        <v>0</v>
      </c>
      <c r="R117" s="136">
        <f t="shared" si="157"/>
        <v>0</v>
      </c>
      <c r="S117" s="133">
        <f t="shared" si="158"/>
        <v>0</v>
      </c>
      <c r="T117" s="45"/>
      <c r="U117" s="142" t="s">
        <v>46</v>
      </c>
      <c r="V117" s="55">
        <v>2710</v>
      </c>
      <c r="W117" s="55">
        <v>1249</v>
      </c>
      <c r="X117" s="55">
        <v>1718</v>
      </c>
      <c r="Y117" s="55">
        <v>787</v>
      </c>
      <c r="Z117" s="55">
        <v>1504</v>
      </c>
      <c r="AA117" s="55">
        <v>724</v>
      </c>
      <c r="AB117" s="55">
        <v>780</v>
      </c>
      <c r="AC117" s="55">
        <v>388</v>
      </c>
      <c r="AD117" s="55">
        <v>335</v>
      </c>
      <c r="AE117" s="55">
        <v>165</v>
      </c>
      <c r="AF117" s="191">
        <f t="shared" si="159"/>
        <v>7047</v>
      </c>
      <c r="AG117" s="191">
        <f t="shared" si="159"/>
        <v>3313</v>
      </c>
      <c r="AH117" s="55">
        <v>0</v>
      </c>
      <c r="AI117" s="55">
        <v>0</v>
      </c>
      <c r="AJ117" s="55">
        <v>0</v>
      </c>
      <c r="AK117" s="55">
        <v>0</v>
      </c>
      <c r="AL117" s="136">
        <f t="shared" si="160"/>
        <v>0</v>
      </c>
      <c r="AM117" s="133">
        <f t="shared" si="160"/>
        <v>0</v>
      </c>
      <c r="AN117" s="45"/>
      <c r="AO117" s="142" t="s">
        <v>46</v>
      </c>
      <c r="AP117" s="54">
        <v>241</v>
      </c>
      <c r="AQ117" s="54">
        <v>236</v>
      </c>
      <c r="AR117" s="54">
        <v>234</v>
      </c>
      <c r="AS117" s="54">
        <v>204</v>
      </c>
      <c r="AT117" s="54">
        <v>178</v>
      </c>
      <c r="AU117" s="136">
        <f t="shared" si="161"/>
        <v>1093</v>
      </c>
      <c r="AV117" s="54"/>
      <c r="AW117" s="54"/>
      <c r="AX117" s="136">
        <f t="shared" si="162"/>
        <v>0</v>
      </c>
      <c r="AY117" s="55">
        <v>633</v>
      </c>
      <c r="AZ117" s="55">
        <v>0</v>
      </c>
      <c r="BA117" s="143">
        <v>10</v>
      </c>
      <c r="BB117" s="42">
        <v>217</v>
      </c>
      <c r="BD117" s="45"/>
      <c r="BE117" s="142" t="s">
        <v>46</v>
      </c>
      <c r="BF117" s="69">
        <v>230</v>
      </c>
      <c r="BG117" s="102">
        <v>426</v>
      </c>
      <c r="BH117" s="102">
        <v>164</v>
      </c>
      <c r="BI117" s="55"/>
      <c r="BJ117" s="42">
        <f t="shared" si="167"/>
        <v>820</v>
      </c>
      <c r="BK117" s="42">
        <v>371</v>
      </c>
      <c r="BL117" s="55"/>
      <c r="BM117" s="55"/>
      <c r="BN117" s="102">
        <v>15</v>
      </c>
      <c r="BO117" s="240">
        <v>10</v>
      </c>
    </row>
    <row r="118" spans="1:67" ht="15.9" customHeight="1">
      <c r="A118" s="142" t="s">
        <v>104</v>
      </c>
      <c r="B118" s="55">
        <v>1264</v>
      </c>
      <c r="C118" s="55">
        <v>643</v>
      </c>
      <c r="D118" s="55">
        <v>1237</v>
      </c>
      <c r="E118" s="55">
        <v>590</v>
      </c>
      <c r="F118" s="55">
        <v>1248</v>
      </c>
      <c r="G118" s="55">
        <v>649</v>
      </c>
      <c r="H118" s="55">
        <v>1057</v>
      </c>
      <c r="I118" s="55">
        <v>557</v>
      </c>
      <c r="J118" s="55">
        <v>987</v>
      </c>
      <c r="K118" s="55">
        <v>506</v>
      </c>
      <c r="L118" s="40">
        <f t="shared" si="164"/>
        <v>5793</v>
      </c>
      <c r="M118" s="40">
        <f t="shared" si="165"/>
        <v>2945</v>
      </c>
      <c r="N118" s="55">
        <v>0</v>
      </c>
      <c r="O118" s="55">
        <v>0</v>
      </c>
      <c r="P118" s="55">
        <v>0</v>
      </c>
      <c r="Q118" s="55">
        <v>0</v>
      </c>
      <c r="R118" s="136">
        <f t="shared" ref="R118:R180" si="168">N118+P118</f>
        <v>0</v>
      </c>
      <c r="S118" s="133">
        <f t="shared" ref="S118:S180" si="169">O118+Q118</f>
        <v>0</v>
      </c>
      <c r="T118" s="45"/>
      <c r="U118" s="142" t="s">
        <v>104</v>
      </c>
      <c r="V118" s="55">
        <v>303</v>
      </c>
      <c r="W118" s="55">
        <v>131</v>
      </c>
      <c r="X118" s="55">
        <v>272</v>
      </c>
      <c r="Y118" s="55">
        <v>113</v>
      </c>
      <c r="Z118" s="55">
        <v>279</v>
      </c>
      <c r="AA118" s="55">
        <v>136</v>
      </c>
      <c r="AB118" s="55">
        <v>150</v>
      </c>
      <c r="AC118" s="55">
        <v>70</v>
      </c>
      <c r="AD118" s="55">
        <v>60</v>
      </c>
      <c r="AE118" s="55">
        <v>27</v>
      </c>
      <c r="AF118" s="191">
        <f t="shared" ref="AF118:AG180" si="170">V118+X118+Z118+AB118+AD118</f>
        <v>1064</v>
      </c>
      <c r="AG118" s="191">
        <f t="shared" si="170"/>
        <v>477</v>
      </c>
      <c r="AH118" s="55">
        <v>0</v>
      </c>
      <c r="AI118" s="55">
        <v>0</v>
      </c>
      <c r="AJ118" s="55">
        <v>0</v>
      </c>
      <c r="AK118" s="55">
        <v>0</v>
      </c>
      <c r="AL118" s="136">
        <f t="shared" ref="AL118:AM180" si="171">AH118+AJ118</f>
        <v>0</v>
      </c>
      <c r="AM118" s="133">
        <f t="shared" si="171"/>
        <v>0</v>
      </c>
      <c r="AN118" s="45"/>
      <c r="AO118" s="142" t="s">
        <v>104</v>
      </c>
      <c r="AP118" s="54">
        <v>26</v>
      </c>
      <c r="AQ118" s="54">
        <v>25</v>
      </c>
      <c r="AR118" s="54">
        <v>26</v>
      </c>
      <c r="AS118" s="54">
        <v>24</v>
      </c>
      <c r="AT118" s="54">
        <v>25</v>
      </c>
      <c r="AU118" s="136">
        <f t="shared" ref="AU118:AU180" si="172">SUM(AP118:AT118)</f>
        <v>126</v>
      </c>
      <c r="AV118" s="54"/>
      <c r="AW118" s="54"/>
      <c r="AX118" s="136">
        <f t="shared" ref="AX118:AX180" si="173">AV118+AW118</f>
        <v>0</v>
      </c>
      <c r="AY118" s="55">
        <v>120</v>
      </c>
      <c r="AZ118" s="55"/>
      <c r="BA118" s="143">
        <v>11</v>
      </c>
      <c r="BB118" s="42">
        <v>17</v>
      </c>
      <c r="BD118" s="45"/>
      <c r="BE118" s="142" t="s">
        <v>104</v>
      </c>
      <c r="BF118" s="69">
        <v>79</v>
      </c>
      <c r="BG118" s="102">
        <v>53</v>
      </c>
      <c r="BH118" s="102">
        <v>34</v>
      </c>
      <c r="BI118" s="102">
        <v>1</v>
      </c>
      <c r="BJ118" s="42">
        <f t="shared" si="167"/>
        <v>167</v>
      </c>
      <c r="BK118" s="42">
        <v>130</v>
      </c>
      <c r="BL118" s="102"/>
      <c r="BM118" s="102"/>
      <c r="BN118" s="102">
        <v>21</v>
      </c>
      <c r="BO118" s="240">
        <v>17</v>
      </c>
    </row>
    <row r="119" spans="1:67" ht="15.9" customHeight="1">
      <c r="A119" s="142" t="s">
        <v>66</v>
      </c>
      <c r="B119" s="55">
        <v>6359</v>
      </c>
      <c r="C119" s="55">
        <v>3155</v>
      </c>
      <c r="D119" s="55">
        <v>4188</v>
      </c>
      <c r="E119" s="55">
        <v>2102</v>
      </c>
      <c r="F119" s="55">
        <v>3648</v>
      </c>
      <c r="G119" s="55">
        <v>1803</v>
      </c>
      <c r="H119" s="55">
        <v>2653</v>
      </c>
      <c r="I119" s="55">
        <v>1407</v>
      </c>
      <c r="J119" s="55">
        <v>1803</v>
      </c>
      <c r="K119" s="55">
        <v>1001</v>
      </c>
      <c r="L119" s="40">
        <f t="shared" ref="L119:L180" si="174">B119+D119+F119+H119+J119</f>
        <v>18651</v>
      </c>
      <c r="M119" s="40">
        <f t="shared" ref="M119:M180" si="175">C119+E119+G119+I119+K119</f>
        <v>9468</v>
      </c>
      <c r="N119" s="55">
        <v>0</v>
      </c>
      <c r="O119" s="55">
        <v>0</v>
      </c>
      <c r="P119" s="55">
        <v>0</v>
      </c>
      <c r="Q119" s="55">
        <v>0</v>
      </c>
      <c r="R119" s="136">
        <f t="shared" si="168"/>
        <v>0</v>
      </c>
      <c r="S119" s="133">
        <f t="shared" si="169"/>
        <v>0</v>
      </c>
      <c r="T119" s="45"/>
      <c r="U119" s="142" t="s">
        <v>66</v>
      </c>
      <c r="V119" s="55">
        <v>1595</v>
      </c>
      <c r="W119" s="55">
        <v>698</v>
      </c>
      <c r="X119" s="55">
        <v>1051</v>
      </c>
      <c r="Y119" s="55">
        <v>458</v>
      </c>
      <c r="Z119" s="55">
        <v>987</v>
      </c>
      <c r="AA119" s="55">
        <v>446</v>
      </c>
      <c r="AB119" s="55">
        <v>513</v>
      </c>
      <c r="AC119" s="55">
        <v>266</v>
      </c>
      <c r="AD119" s="55">
        <v>286</v>
      </c>
      <c r="AE119" s="55">
        <v>140</v>
      </c>
      <c r="AF119" s="191">
        <f t="shared" si="170"/>
        <v>4432</v>
      </c>
      <c r="AG119" s="191">
        <f t="shared" si="170"/>
        <v>2008</v>
      </c>
      <c r="AH119" s="55">
        <v>0</v>
      </c>
      <c r="AI119" s="55">
        <v>0</v>
      </c>
      <c r="AJ119" s="55">
        <v>0</v>
      </c>
      <c r="AK119" s="55">
        <v>0</v>
      </c>
      <c r="AL119" s="136">
        <f t="shared" si="171"/>
        <v>0</v>
      </c>
      <c r="AM119" s="133">
        <f t="shared" si="171"/>
        <v>0</v>
      </c>
      <c r="AN119" s="45"/>
      <c r="AO119" s="142" t="s">
        <v>66</v>
      </c>
      <c r="AP119" s="54">
        <v>185</v>
      </c>
      <c r="AQ119" s="54">
        <v>182</v>
      </c>
      <c r="AR119" s="54">
        <v>174</v>
      </c>
      <c r="AS119" s="54">
        <v>167</v>
      </c>
      <c r="AT119" s="54">
        <v>145</v>
      </c>
      <c r="AU119" s="136">
        <f t="shared" si="172"/>
        <v>853</v>
      </c>
      <c r="AV119" s="54"/>
      <c r="AW119" s="54"/>
      <c r="AX119" s="136">
        <f t="shared" si="173"/>
        <v>0</v>
      </c>
      <c r="AY119" s="55">
        <v>419</v>
      </c>
      <c r="AZ119" s="55">
        <v>0</v>
      </c>
      <c r="BA119" s="143">
        <v>23</v>
      </c>
      <c r="BB119" s="42">
        <v>178</v>
      </c>
      <c r="BD119" s="45"/>
      <c r="BE119" s="142" t="s">
        <v>66</v>
      </c>
      <c r="BF119" s="69">
        <v>177</v>
      </c>
      <c r="BG119" s="102">
        <v>208</v>
      </c>
      <c r="BH119" s="102">
        <v>107</v>
      </c>
      <c r="BI119" s="55"/>
      <c r="BJ119" s="42">
        <f t="shared" si="167"/>
        <v>492</v>
      </c>
      <c r="BK119" s="42">
        <v>226</v>
      </c>
      <c r="BL119" s="55"/>
      <c r="BM119" s="55"/>
      <c r="BN119" s="102">
        <v>9</v>
      </c>
      <c r="BO119" s="240">
        <v>4</v>
      </c>
    </row>
    <row r="120" spans="1:67" ht="15.9" customHeight="1">
      <c r="A120" s="142" t="s">
        <v>105</v>
      </c>
      <c r="B120" s="55">
        <v>2245</v>
      </c>
      <c r="C120" s="55">
        <v>1092</v>
      </c>
      <c r="D120" s="55">
        <v>1899</v>
      </c>
      <c r="E120" s="55">
        <v>915</v>
      </c>
      <c r="F120" s="55">
        <v>2025</v>
      </c>
      <c r="G120" s="55">
        <v>1003</v>
      </c>
      <c r="H120" s="55">
        <v>1643</v>
      </c>
      <c r="I120" s="55">
        <v>871</v>
      </c>
      <c r="J120" s="55">
        <v>1415</v>
      </c>
      <c r="K120" s="55">
        <v>774</v>
      </c>
      <c r="L120" s="40">
        <f t="shared" si="174"/>
        <v>9227</v>
      </c>
      <c r="M120" s="40">
        <f t="shared" si="175"/>
        <v>4655</v>
      </c>
      <c r="N120" s="55">
        <v>970</v>
      </c>
      <c r="O120" s="55">
        <v>512</v>
      </c>
      <c r="P120" s="55">
        <v>890</v>
      </c>
      <c r="Q120" s="55">
        <v>463</v>
      </c>
      <c r="R120" s="136">
        <f t="shared" si="168"/>
        <v>1860</v>
      </c>
      <c r="S120" s="133">
        <f t="shared" si="169"/>
        <v>975</v>
      </c>
      <c r="T120" s="45"/>
      <c r="U120" s="142" t="s">
        <v>105</v>
      </c>
      <c r="V120" s="55">
        <v>578</v>
      </c>
      <c r="W120" s="55">
        <v>269</v>
      </c>
      <c r="X120" s="55">
        <v>469</v>
      </c>
      <c r="Y120" s="55">
        <v>185</v>
      </c>
      <c r="Z120" s="55">
        <v>519</v>
      </c>
      <c r="AA120" s="55">
        <v>232</v>
      </c>
      <c r="AB120" s="55">
        <v>306</v>
      </c>
      <c r="AC120" s="55">
        <v>155</v>
      </c>
      <c r="AD120" s="55">
        <v>250</v>
      </c>
      <c r="AE120" s="55">
        <v>129</v>
      </c>
      <c r="AF120" s="191">
        <f t="shared" si="170"/>
        <v>2122</v>
      </c>
      <c r="AG120" s="191">
        <f t="shared" si="170"/>
        <v>970</v>
      </c>
      <c r="AH120" s="55">
        <v>131</v>
      </c>
      <c r="AI120" s="55">
        <v>57</v>
      </c>
      <c r="AJ120" s="55">
        <v>119</v>
      </c>
      <c r="AK120" s="55">
        <v>48</v>
      </c>
      <c r="AL120" s="136">
        <f t="shared" si="171"/>
        <v>250</v>
      </c>
      <c r="AM120" s="133">
        <f t="shared" si="171"/>
        <v>105</v>
      </c>
      <c r="AN120" s="45"/>
      <c r="AO120" s="142" t="s">
        <v>105</v>
      </c>
      <c r="AP120" s="54">
        <v>60</v>
      </c>
      <c r="AQ120" s="54">
        <v>58</v>
      </c>
      <c r="AR120" s="54">
        <v>57</v>
      </c>
      <c r="AS120" s="54">
        <v>54</v>
      </c>
      <c r="AT120" s="54">
        <v>52</v>
      </c>
      <c r="AU120" s="136">
        <f t="shared" si="172"/>
        <v>281</v>
      </c>
      <c r="AV120" s="54">
        <v>18</v>
      </c>
      <c r="AW120" s="54">
        <v>17</v>
      </c>
      <c r="AX120" s="136">
        <f t="shared" si="173"/>
        <v>35</v>
      </c>
      <c r="AY120" s="55">
        <v>211</v>
      </c>
      <c r="AZ120" s="55">
        <v>30</v>
      </c>
      <c r="BA120" s="143">
        <v>3</v>
      </c>
      <c r="BB120" s="42">
        <v>44</v>
      </c>
      <c r="BD120" s="45"/>
      <c r="BE120" s="142" t="s">
        <v>105</v>
      </c>
      <c r="BF120" s="69">
        <v>80</v>
      </c>
      <c r="BG120" s="103">
        <v>85</v>
      </c>
      <c r="BH120" s="102">
        <v>95</v>
      </c>
      <c r="BI120" s="55"/>
      <c r="BJ120" s="42">
        <f t="shared" si="167"/>
        <v>260</v>
      </c>
      <c r="BK120" s="42">
        <v>193</v>
      </c>
      <c r="BL120" s="102">
        <v>55</v>
      </c>
      <c r="BM120" s="55"/>
      <c r="BN120" s="102">
        <v>14</v>
      </c>
      <c r="BO120" s="240">
        <v>9</v>
      </c>
    </row>
    <row r="121" spans="1:67" ht="15.9" customHeight="1">
      <c r="A121" s="131" t="s">
        <v>169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40"/>
      <c r="M121" s="40"/>
      <c r="N121" s="55"/>
      <c r="O121" s="55"/>
      <c r="P121" s="55"/>
      <c r="Q121" s="55"/>
      <c r="R121" s="136"/>
      <c r="S121" s="133"/>
      <c r="T121" s="45"/>
      <c r="U121" s="131" t="s">
        <v>169</v>
      </c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191"/>
      <c r="AG121" s="191"/>
      <c r="AH121" s="55"/>
      <c r="AI121" s="55"/>
      <c r="AJ121" s="55"/>
      <c r="AK121" s="55"/>
      <c r="AL121" s="136"/>
      <c r="AM121" s="133"/>
      <c r="AN121" s="45"/>
      <c r="AO121" s="131" t="s">
        <v>169</v>
      </c>
      <c r="AP121" s="54"/>
      <c r="AQ121" s="54"/>
      <c r="AR121" s="54"/>
      <c r="AS121" s="54"/>
      <c r="AT121" s="54"/>
      <c r="AU121" s="136"/>
      <c r="AV121" s="54"/>
      <c r="AW121" s="54"/>
      <c r="AX121" s="136"/>
      <c r="AY121" s="55"/>
      <c r="AZ121" s="55"/>
      <c r="BA121" s="143"/>
      <c r="BB121" s="42"/>
      <c r="BD121" s="45"/>
      <c r="BE121" s="131" t="s">
        <v>169</v>
      </c>
      <c r="BF121" s="69"/>
      <c r="BG121" s="241"/>
      <c r="BH121" s="241"/>
      <c r="BI121" s="55"/>
      <c r="BJ121" s="42"/>
      <c r="BK121" s="42"/>
      <c r="BL121" s="55"/>
      <c r="BM121" s="55"/>
      <c r="BN121" s="241"/>
      <c r="BO121" s="242"/>
    </row>
    <row r="122" spans="1:67" ht="15.9" customHeight="1">
      <c r="A122" s="142" t="s">
        <v>106</v>
      </c>
      <c r="B122" s="55">
        <v>13645</v>
      </c>
      <c r="C122" s="55">
        <v>6559</v>
      </c>
      <c r="D122" s="55">
        <v>11437</v>
      </c>
      <c r="E122" s="55">
        <v>5410</v>
      </c>
      <c r="F122" s="55">
        <v>10410</v>
      </c>
      <c r="G122" s="55">
        <v>5139</v>
      </c>
      <c r="H122" s="55">
        <v>8143</v>
      </c>
      <c r="I122" s="55">
        <v>4205</v>
      </c>
      <c r="J122" s="55">
        <v>5646</v>
      </c>
      <c r="K122" s="55">
        <v>3116</v>
      </c>
      <c r="L122" s="40">
        <f t="shared" si="174"/>
        <v>49281</v>
      </c>
      <c r="M122" s="40">
        <f t="shared" si="175"/>
        <v>24429</v>
      </c>
      <c r="N122" s="55">
        <v>3353</v>
      </c>
      <c r="O122" s="55">
        <v>1901</v>
      </c>
      <c r="P122" s="55">
        <v>3690</v>
      </c>
      <c r="Q122" s="55">
        <v>2051</v>
      </c>
      <c r="R122" s="136">
        <f t="shared" si="168"/>
        <v>7043</v>
      </c>
      <c r="S122" s="133">
        <f t="shared" si="169"/>
        <v>3952</v>
      </c>
      <c r="T122" s="45"/>
      <c r="U122" s="142" t="s">
        <v>106</v>
      </c>
      <c r="V122" s="55">
        <v>4005</v>
      </c>
      <c r="W122" s="55">
        <v>1736</v>
      </c>
      <c r="X122" s="55">
        <v>3596</v>
      </c>
      <c r="Y122" s="55">
        <v>1518</v>
      </c>
      <c r="Z122" s="55">
        <v>3248</v>
      </c>
      <c r="AA122" s="55">
        <v>1472</v>
      </c>
      <c r="AB122" s="55">
        <v>2067</v>
      </c>
      <c r="AC122" s="55">
        <v>1026</v>
      </c>
      <c r="AD122" s="55">
        <v>1185</v>
      </c>
      <c r="AE122" s="55">
        <v>615</v>
      </c>
      <c r="AF122" s="191">
        <f t="shared" si="170"/>
        <v>14101</v>
      </c>
      <c r="AG122" s="191">
        <f t="shared" si="170"/>
        <v>6367</v>
      </c>
      <c r="AH122" s="55">
        <v>591</v>
      </c>
      <c r="AI122" s="55">
        <v>297</v>
      </c>
      <c r="AJ122" s="55">
        <v>357</v>
      </c>
      <c r="AK122" s="55">
        <v>171</v>
      </c>
      <c r="AL122" s="136">
        <f t="shared" si="171"/>
        <v>948</v>
      </c>
      <c r="AM122" s="133">
        <f t="shared" si="171"/>
        <v>468</v>
      </c>
      <c r="AN122" s="45"/>
      <c r="AO122" s="142" t="s">
        <v>106</v>
      </c>
      <c r="AP122" s="54">
        <v>347</v>
      </c>
      <c r="AQ122" s="54">
        <v>335</v>
      </c>
      <c r="AR122" s="54">
        <v>335</v>
      </c>
      <c r="AS122" s="54">
        <v>310</v>
      </c>
      <c r="AT122" s="54">
        <v>286</v>
      </c>
      <c r="AU122" s="136">
        <f t="shared" si="172"/>
        <v>1613</v>
      </c>
      <c r="AV122" s="54">
        <v>71</v>
      </c>
      <c r="AW122" s="54">
        <v>77</v>
      </c>
      <c r="AX122" s="136">
        <f t="shared" si="173"/>
        <v>148</v>
      </c>
      <c r="AY122" s="55">
        <v>1123</v>
      </c>
      <c r="AZ122" s="55">
        <v>109</v>
      </c>
      <c r="BA122" s="143">
        <v>46</v>
      </c>
      <c r="BB122" s="42">
        <v>295</v>
      </c>
      <c r="BD122" s="45"/>
      <c r="BE122" s="142" t="s">
        <v>106</v>
      </c>
      <c r="BF122" s="69">
        <v>355</v>
      </c>
      <c r="BG122" s="102">
        <v>542</v>
      </c>
      <c r="BH122" s="102">
        <v>623</v>
      </c>
      <c r="BI122" s="102">
        <v>3</v>
      </c>
      <c r="BJ122" s="42">
        <f t="shared" si="167"/>
        <v>1523</v>
      </c>
      <c r="BK122" s="42">
        <v>895</v>
      </c>
      <c r="BL122" s="102">
        <v>128</v>
      </c>
      <c r="BM122" s="102">
        <v>27</v>
      </c>
      <c r="BN122" s="102">
        <v>46</v>
      </c>
      <c r="BO122" s="240">
        <v>21</v>
      </c>
    </row>
    <row r="123" spans="1:67" ht="15.9" customHeight="1">
      <c r="A123" s="142" t="s">
        <v>107</v>
      </c>
      <c r="B123" s="55">
        <v>12513</v>
      </c>
      <c r="C123" s="55">
        <v>6012</v>
      </c>
      <c r="D123" s="55">
        <v>9671</v>
      </c>
      <c r="E123" s="55">
        <v>4725</v>
      </c>
      <c r="F123" s="55">
        <v>8032</v>
      </c>
      <c r="G123" s="55">
        <v>4111</v>
      </c>
      <c r="H123" s="55">
        <v>5536</v>
      </c>
      <c r="I123" s="55">
        <v>2937</v>
      </c>
      <c r="J123" s="55">
        <v>3909</v>
      </c>
      <c r="K123" s="55">
        <v>2130</v>
      </c>
      <c r="L123" s="40">
        <f t="shared" si="174"/>
        <v>39661</v>
      </c>
      <c r="M123" s="40">
        <f t="shared" si="175"/>
        <v>19915</v>
      </c>
      <c r="N123" s="55">
        <v>0</v>
      </c>
      <c r="O123" s="55">
        <v>0</v>
      </c>
      <c r="P123" s="55">
        <v>0</v>
      </c>
      <c r="Q123" s="55">
        <v>0</v>
      </c>
      <c r="R123" s="136">
        <f t="shared" si="168"/>
        <v>0</v>
      </c>
      <c r="S123" s="133">
        <f t="shared" si="169"/>
        <v>0</v>
      </c>
      <c r="T123" s="45"/>
      <c r="U123" s="142" t="s">
        <v>107</v>
      </c>
      <c r="V123" s="55">
        <v>4120</v>
      </c>
      <c r="W123" s="55">
        <v>1851</v>
      </c>
      <c r="X123" s="55">
        <v>3388</v>
      </c>
      <c r="Y123" s="55">
        <v>1573</v>
      </c>
      <c r="Z123" s="55">
        <v>2748</v>
      </c>
      <c r="AA123" s="55">
        <v>1311</v>
      </c>
      <c r="AB123" s="55">
        <v>1557</v>
      </c>
      <c r="AC123" s="55">
        <v>801</v>
      </c>
      <c r="AD123" s="55">
        <v>1072</v>
      </c>
      <c r="AE123" s="55">
        <v>580</v>
      </c>
      <c r="AF123" s="191">
        <f t="shared" si="170"/>
        <v>12885</v>
      </c>
      <c r="AG123" s="191">
        <f t="shared" si="170"/>
        <v>6116</v>
      </c>
      <c r="AH123" s="55">
        <v>0</v>
      </c>
      <c r="AI123" s="55">
        <v>0</v>
      </c>
      <c r="AJ123" s="55">
        <v>0</v>
      </c>
      <c r="AK123" s="55">
        <v>0</v>
      </c>
      <c r="AL123" s="136">
        <f t="shared" si="171"/>
        <v>0</v>
      </c>
      <c r="AM123" s="133">
        <f t="shared" si="171"/>
        <v>0</v>
      </c>
      <c r="AN123" s="45"/>
      <c r="AO123" s="142" t="s">
        <v>107</v>
      </c>
      <c r="AP123" s="54">
        <v>233</v>
      </c>
      <c r="AQ123" s="54">
        <v>225</v>
      </c>
      <c r="AR123" s="54">
        <v>214</v>
      </c>
      <c r="AS123" s="54">
        <v>179</v>
      </c>
      <c r="AT123" s="54">
        <v>165</v>
      </c>
      <c r="AU123" s="136">
        <f t="shared" si="172"/>
        <v>1016</v>
      </c>
      <c r="AV123" s="54"/>
      <c r="AW123" s="54"/>
      <c r="AX123" s="136">
        <f t="shared" si="173"/>
        <v>0</v>
      </c>
      <c r="AY123" s="55">
        <v>745</v>
      </c>
      <c r="AZ123" s="55">
        <v>0</v>
      </c>
      <c r="BA123" s="143">
        <v>41</v>
      </c>
      <c r="BB123" s="42">
        <v>194</v>
      </c>
      <c r="BD123" s="45"/>
      <c r="BE123" s="142" t="s">
        <v>107</v>
      </c>
      <c r="BF123" s="69">
        <v>313</v>
      </c>
      <c r="BG123" s="102">
        <v>366</v>
      </c>
      <c r="BH123" s="102">
        <v>247</v>
      </c>
      <c r="BI123" s="6"/>
      <c r="BJ123" s="42">
        <f t="shared" si="167"/>
        <v>926</v>
      </c>
      <c r="BK123" s="42">
        <v>537</v>
      </c>
      <c r="BL123" s="6"/>
      <c r="BM123" s="6"/>
      <c r="BN123" s="102">
        <v>30</v>
      </c>
      <c r="BO123" s="240">
        <v>11</v>
      </c>
    </row>
    <row r="124" spans="1:67" ht="15.9" customHeight="1">
      <c r="A124" s="142" t="s">
        <v>67</v>
      </c>
      <c r="B124" s="55">
        <v>3765</v>
      </c>
      <c r="C124" s="55">
        <v>1702</v>
      </c>
      <c r="D124" s="55">
        <v>3573</v>
      </c>
      <c r="E124" s="55">
        <v>1679</v>
      </c>
      <c r="F124" s="55">
        <v>3334</v>
      </c>
      <c r="G124" s="55">
        <v>1590</v>
      </c>
      <c r="H124" s="55">
        <v>2975</v>
      </c>
      <c r="I124" s="55">
        <v>1504</v>
      </c>
      <c r="J124" s="55">
        <v>3399</v>
      </c>
      <c r="K124" s="55">
        <v>1747</v>
      </c>
      <c r="L124" s="40">
        <f t="shared" si="174"/>
        <v>17046</v>
      </c>
      <c r="M124" s="40">
        <f t="shared" si="175"/>
        <v>8222</v>
      </c>
      <c r="N124" s="55">
        <v>0</v>
      </c>
      <c r="O124" s="55">
        <v>0</v>
      </c>
      <c r="P124" s="55">
        <v>0</v>
      </c>
      <c r="Q124" s="55">
        <v>0</v>
      </c>
      <c r="R124" s="136">
        <f t="shared" si="168"/>
        <v>0</v>
      </c>
      <c r="S124" s="133">
        <f t="shared" si="169"/>
        <v>0</v>
      </c>
      <c r="T124" s="45"/>
      <c r="U124" s="142" t="s">
        <v>67</v>
      </c>
      <c r="V124" s="55">
        <v>923</v>
      </c>
      <c r="W124" s="55">
        <v>383</v>
      </c>
      <c r="X124" s="55">
        <v>1018</v>
      </c>
      <c r="Y124" s="55">
        <v>452</v>
      </c>
      <c r="Z124" s="55">
        <v>928</v>
      </c>
      <c r="AA124" s="55">
        <v>375</v>
      </c>
      <c r="AB124" s="55">
        <v>573</v>
      </c>
      <c r="AC124" s="55">
        <v>264</v>
      </c>
      <c r="AD124" s="55">
        <v>1175</v>
      </c>
      <c r="AE124" s="55">
        <v>615</v>
      </c>
      <c r="AF124" s="191">
        <f t="shared" si="170"/>
        <v>4617</v>
      </c>
      <c r="AG124" s="191">
        <f t="shared" si="170"/>
        <v>2089</v>
      </c>
      <c r="AH124" s="55">
        <v>0</v>
      </c>
      <c r="AI124" s="55">
        <v>0</v>
      </c>
      <c r="AJ124" s="55">
        <v>0</v>
      </c>
      <c r="AK124" s="55">
        <v>0</v>
      </c>
      <c r="AL124" s="136">
        <f t="shared" si="171"/>
        <v>0</v>
      </c>
      <c r="AM124" s="133">
        <f t="shared" si="171"/>
        <v>0</v>
      </c>
      <c r="AN124" s="45"/>
      <c r="AO124" s="142" t="s">
        <v>67</v>
      </c>
      <c r="AP124" s="54">
        <v>71</v>
      </c>
      <c r="AQ124" s="54">
        <v>68</v>
      </c>
      <c r="AR124" s="54">
        <v>67</v>
      </c>
      <c r="AS124" s="54">
        <v>65</v>
      </c>
      <c r="AT124" s="54">
        <v>68</v>
      </c>
      <c r="AU124" s="136">
        <f t="shared" si="172"/>
        <v>339</v>
      </c>
      <c r="AV124" s="54"/>
      <c r="AW124" s="54"/>
      <c r="AX124" s="136">
        <f t="shared" si="173"/>
        <v>0</v>
      </c>
      <c r="AY124" s="55">
        <v>228</v>
      </c>
      <c r="AZ124" s="55">
        <v>0</v>
      </c>
      <c r="BA124" s="143">
        <v>8</v>
      </c>
      <c r="BB124" s="42">
        <v>31</v>
      </c>
      <c r="BD124" s="45"/>
      <c r="BE124" s="142" t="s">
        <v>67</v>
      </c>
      <c r="BF124" s="69">
        <v>278</v>
      </c>
      <c r="BG124" s="102">
        <v>67</v>
      </c>
      <c r="BH124" s="102">
        <v>62</v>
      </c>
      <c r="BI124" s="102">
        <v>1</v>
      </c>
      <c r="BJ124" s="42">
        <f t="shared" si="167"/>
        <v>408</v>
      </c>
      <c r="BK124" s="42">
        <v>343</v>
      </c>
      <c r="BL124" s="102"/>
      <c r="BM124" s="102"/>
      <c r="BN124" s="102">
        <v>88</v>
      </c>
      <c r="BO124" s="240">
        <v>78</v>
      </c>
    </row>
    <row r="125" spans="1:67" ht="15.9" customHeight="1">
      <c r="A125" s="142" t="s">
        <v>47</v>
      </c>
      <c r="B125" s="55">
        <v>7101</v>
      </c>
      <c r="C125" s="55">
        <v>3491</v>
      </c>
      <c r="D125" s="55">
        <v>4394</v>
      </c>
      <c r="E125" s="55">
        <v>2173</v>
      </c>
      <c r="F125" s="55">
        <v>3247</v>
      </c>
      <c r="G125" s="55">
        <v>1642</v>
      </c>
      <c r="H125" s="55">
        <v>1880</v>
      </c>
      <c r="I125" s="55">
        <v>988</v>
      </c>
      <c r="J125" s="55">
        <v>1334</v>
      </c>
      <c r="K125" s="55">
        <v>715</v>
      </c>
      <c r="L125" s="40">
        <f t="shared" si="174"/>
        <v>17956</v>
      </c>
      <c r="M125" s="40">
        <f t="shared" si="175"/>
        <v>9009</v>
      </c>
      <c r="N125" s="55">
        <v>0</v>
      </c>
      <c r="O125" s="55">
        <v>0</v>
      </c>
      <c r="P125" s="55">
        <v>0</v>
      </c>
      <c r="Q125" s="55">
        <v>0</v>
      </c>
      <c r="R125" s="136">
        <f t="shared" si="168"/>
        <v>0</v>
      </c>
      <c r="S125" s="133">
        <f t="shared" si="169"/>
        <v>0</v>
      </c>
      <c r="T125" s="45"/>
      <c r="U125" s="142" t="s">
        <v>47</v>
      </c>
      <c r="V125" s="55">
        <v>1535</v>
      </c>
      <c r="W125" s="55">
        <v>701</v>
      </c>
      <c r="X125" s="55">
        <v>1133</v>
      </c>
      <c r="Y125" s="55">
        <v>530</v>
      </c>
      <c r="Z125" s="55">
        <v>1039</v>
      </c>
      <c r="AA125" s="55">
        <v>517</v>
      </c>
      <c r="AB125" s="55">
        <v>360</v>
      </c>
      <c r="AC125" s="55">
        <v>167</v>
      </c>
      <c r="AD125" s="55">
        <v>431</v>
      </c>
      <c r="AE125" s="55">
        <v>219</v>
      </c>
      <c r="AF125" s="191">
        <f t="shared" si="170"/>
        <v>4498</v>
      </c>
      <c r="AG125" s="191">
        <f t="shared" si="170"/>
        <v>2134</v>
      </c>
      <c r="AH125" s="55">
        <v>0</v>
      </c>
      <c r="AI125" s="55">
        <v>0</v>
      </c>
      <c r="AJ125" s="55">
        <v>0</v>
      </c>
      <c r="AK125" s="55">
        <v>0</v>
      </c>
      <c r="AL125" s="136">
        <f t="shared" si="171"/>
        <v>0</v>
      </c>
      <c r="AM125" s="133">
        <f t="shared" si="171"/>
        <v>0</v>
      </c>
      <c r="AN125" s="45"/>
      <c r="AO125" s="142" t="s">
        <v>47</v>
      </c>
      <c r="AP125" s="54">
        <v>168</v>
      </c>
      <c r="AQ125" s="54">
        <v>153</v>
      </c>
      <c r="AR125" s="54">
        <v>147</v>
      </c>
      <c r="AS125" s="54">
        <v>126</v>
      </c>
      <c r="AT125" s="54">
        <v>100</v>
      </c>
      <c r="AU125" s="136">
        <f t="shared" si="172"/>
        <v>694</v>
      </c>
      <c r="AV125" s="54"/>
      <c r="AW125" s="54"/>
      <c r="AX125" s="136">
        <f t="shared" si="173"/>
        <v>0</v>
      </c>
      <c r="AY125" s="55">
        <v>365</v>
      </c>
      <c r="AZ125" s="55">
        <v>0</v>
      </c>
      <c r="BA125" s="143">
        <v>27</v>
      </c>
      <c r="BB125" s="42">
        <v>137</v>
      </c>
      <c r="BD125" s="45"/>
      <c r="BE125" s="142" t="s">
        <v>47</v>
      </c>
      <c r="BF125" s="69">
        <v>97</v>
      </c>
      <c r="BG125" s="102">
        <v>239</v>
      </c>
      <c r="BH125" s="102">
        <v>125</v>
      </c>
      <c r="BI125" s="55"/>
      <c r="BJ125" s="42">
        <f t="shared" si="167"/>
        <v>461</v>
      </c>
      <c r="BK125" s="42">
        <v>211</v>
      </c>
      <c r="BL125" s="55"/>
      <c r="BM125" s="55"/>
      <c r="BN125" s="102">
        <v>4</v>
      </c>
      <c r="BO125" s="240">
        <v>1</v>
      </c>
    </row>
    <row r="126" spans="1:67" ht="15.9" customHeight="1">
      <c r="A126" s="142" t="s">
        <v>48</v>
      </c>
      <c r="B126" s="55">
        <v>6907</v>
      </c>
      <c r="C126" s="55">
        <v>3387</v>
      </c>
      <c r="D126" s="55">
        <v>5710</v>
      </c>
      <c r="E126" s="55">
        <v>2759</v>
      </c>
      <c r="F126" s="55">
        <v>4820</v>
      </c>
      <c r="G126" s="55">
        <v>2409</v>
      </c>
      <c r="H126" s="55">
        <v>3402</v>
      </c>
      <c r="I126" s="55">
        <v>1768</v>
      </c>
      <c r="J126" s="55">
        <v>2367</v>
      </c>
      <c r="K126" s="55">
        <v>1342</v>
      </c>
      <c r="L126" s="40">
        <f t="shared" si="174"/>
        <v>23206</v>
      </c>
      <c r="M126" s="40">
        <f t="shared" si="175"/>
        <v>11665</v>
      </c>
      <c r="N126" s="55">
        <v>0</v>
      </c>
      <c r="O126" s="55">
        <v>0</v>
      </c>
      <c r="P126" s="55">
        <v>0</v>
      </c>
      <c r="Q126" s="55">
        <v>0</v>
      </c>
      <c r="R126" s="136">
        <f t="shared" si="168"/>
        <v>0</v>
      </c>
      <c r="S126" s="133">
        <f t="shared" si="169"/>
        <v>0</v>
      </c>
      <c r="T126" s="45"/>
      <c r="U126" s="142" t="s">
        <v>48</v>
      </c>
      <c r="V126" s="55">
        <v>633</v>
      </c>
      <c r="W126" s="55">
        <v>293</v>
      </c>
      <c r="X126" s="55">
        <v>1808</v>
      </c>
      <c r="Y126" s="55">
        <v>781</v>
      </c>
      <c r="Z126" s="55">
        <v>1602</v>
      </c>
      <c r="AA126" s="55">
        <v>728</v>
      </c>
      <c r="AB126" s="55">
        <v>344</v>
      </c>
      <c r="AC126" s="55">
        <v>158</v>
      </c>
      <c r="AD126" s="55">
        <v>620</v>
      </c>
      <c r="AE126" s="55">
        <v>336</v>
      </c>
      <c r="AF126" s="191">
        <f t="shared" si="170"/>
        <v>5007</v>
      </c>
      <c r="AG126" s="191">
        <f t="shared" si="170"/>
        <v>2296</v>
      </c>
      <c r="AH126" s="55">
        <v>0</v>
      </c>
      <c r="AI126" s="55">
        <v>0</v>
      </c>
      <c r="AJ126" s="55">
        <v>0</v>
      </c>
      <c r="AK126" s="55">
        <v>0</v>
      </c>
      <c r="AL126" s="136">
        <f t="shared" si="171"/>
        <v>0</v>
      </c>
      <c r="AM126" s="133">
        <f t="shared" si="171"/>
        <v>0</v>
      </c>
      <c r="AN126" s="45"/>
      <c r="AO126" s="142" t="s">
        <v>48</v>
      </c>
      <c r="AP126" s="54">
        <v>145</v>
      </c>
      <c r="AQ126" s="54">
        <v>140</v>
      </c>
      <c r="AR126" s="54">
        <v>132</v>
      </c>
      <c r="AS126" s="54">
        <v>119</v>
      </c>
      <c r="AT126" s="54">
        <v>111</v>
      </c>
      <c r="AU126" s="136">
        <f t="shared" si="172"/>
        <v>647</v>
      </c>
      <c r="AV126" s="54"/>
      <c r="AW126" s="54"/>
      <c r="AX126" s="136">
        <f t="shared" si="173"/>
        <v>0</v>
      </c>
      <c r="AY126" s="55">
        <v>488</v>
      </c>
      <c r="AZ126" s="55">
        <v>0</v>
      </c>
      <c r="BA126" s="143">
        <v>23</v>
      </c>
      <c r="BB126" s="42">
        <v>120</v>
      </c>
      <c r="BD126" s="45"/>
      <c r="BE126" s="142" t="s">
        <v>48</v>
      </c>
      <c r="BF126" s="69">
        <v>195</v>
      </c>
      <c r="BG126" s="102">
        <v>313</v>
      </c>
      <c r="BH126" s="102">
        <v>95</v>
      </c>
      <c r="BI126" s="55"/>
      <c r="BJ126" s="42">
        <f t="shared" si="167"/>
        <v>603</v>
      </c>
      <c r="BK126" s="42">
        <v>339</v>
      </c>
      <c r="BL126" s="55"/>
      <c r="BM126" s="55"/>
      <c r="BN126" s="102">
        <v>23</v>
      </c>
      <c r="BO126" s="240">
        <v>10</v>
      </c>
    </row>
    <row r="127" spans="1:67" ht="15.9" customHeight="1">
      <c r="A127" s="142" t="s">
        <v>108</v>
      </c>
      <c r="B127" s="55">
        <v>5787</v>
      </c>
      <c r="C127" s="55">
        <v>2694</v>
      </c>
      <c r="D127" s="55">
        <v>6329</v>
      </c>
      <c r="E127" s="55">
        <v>2934</v>
      </c>
      <c r="F127" s="55">
        <v>5685</v>
      </c>
      <c r="G127" s="55">
        <v>2839</v>
      </c>
      <c r="H127" s="55">
        <v>4402</v>
      </c>
      <c r="I127" s="55">
        <v>2295</v>
      </c>
      <c r="J127" s="55">
        <v>3336</v>
      </c>
      <c r="K127" s="55">
        <v>1842</v>
      </c>
      <c r="L127" s="40">
        <f t="shared" si="174"/>
        <v>25539</v>
      </c>
      <c r="M127" s="40">
        <f t="shared" si="175"/>
        <v>12604</v>
      </c>
      <c r="N127" s="55">
        <v>0</v>
      </c>
      <c r="O127" s="55">
        <v>0</v>
      </c>
      <c r="P127" s="55">
        <v>0</v>
      </c>
      <c r="Q127" s="55">
        <v>0</v>
      </c>
      <c r="R127" s="136">
        <f t="shared" si="168"/>
        <v>0</v>
      </c>
      <c r="S127" s="133">
        <f t="shared" si="169"/>
        <v>0</v>
      </c>
      <c r="T127" s="45"/>
      <c r="U127" s="142" t="s">
        <v>108</v>
      </c>
      <c r="V127" s="55">
        <v>1631</v>
      </c>
      <c r="W127" s="55">
        <v>735</v>
      </c>
      <c r="X127" s="55">
        <v>2119</v>
      </c>
      <c r="Y127" s="55">
        <v>891</v>
      </c>
      <c r="Z127" s="55">
        <v>1849</v>
      </c>
      <c r="AA127" s="55">
        <v>848</v>
      </c>
      <c r="AB127" s="55">
        <v>1085</v>
      </c>
      <c r="AC127" s="55">
        <v>528</v>
      </c>
      <c r="AD127" s="55">
        <v>945</v>
      </c>
      <c r="AE127" s="55">
        <v>519</v>
      </c>
      <c r="AF127" s="191">
        <f t="shared" si="170"/>
        <v>7629</v>
      </c>
      <c r="AG127" s="191">
        <f t="shared" si="170"/>
        <v>3521</v>
      </c>
      <c r="AH127" s="55">
        <v>0</v>
      </c>
      <c r="AI127" s="55">
        <v>0</v>
      </c>
      <c r="AJ127" s="55">
        <v>0</v>
      </c>
      <c r="AK127" s="55">
        <v>0</v>
      </c>
      <c r="AL127" s="136">
        <f t="shared" si="171"/>
        <v>0</v>
      </c>
      <c r="AM127" s="133">
        <f t="shared" si="171"/>
        <v>0</v>
      </c>
      <c r="AN127" s="45"/>
      <c r="AO127" s="142" t="s">
        <v>108</v>
      </c>
      <c r="AP127" s="54">
        <v>127</v>
      </c>
      <c r="AQ127" s="54">
        <v>140</v>
      </c>
      <c r="AR127" s="54">
        <v>132</v>
      </c>
      <c r="AS127" s="54">
        <v>119</v>
      </c>
      <c r="AT127" s="54">
        <v>113</v>
      </c>
      <c r="AU127" s="136">
        <f t="shared" si="172"/>
        <v>631</v>
      </c>
      <c r="AV127" s="54"/>
      <c r="AW127" s="54"/>
      <c r="AX127" s="136">
        <f t="shared" si="173"/>
        <v>0</v>
      </c>
      <c r="AY127" s="55">
        <v>464</v>
      </c>
      <c r="AZ127" s="55">
        <v>0</v>
      </c>
      <c r="BA127" s="143">
        <v>17</v>
      </c>
      <c r="BB127" s="42">
        <v>103</v>
      </c>
      <c r="BD127" s="45"/>
      <c r="BE127" s="142" t="s">
        <v>108</v>
      </c>
      <c r="BF127" s="69">
        <v>262</v>
      </c>
      <c r="BG127" s="102">
        <v>200</v>
      </c>
      <c r="BH127" s="102">
        <v>158</v>
      </c>
      <c r="BI127" s="102">
        <v>2</v>
      </c>
      <c r="BJ127" s="42">
        <f t="shared" si="167"/>
        <v>622</v>
      </c>
      <c r="BK127" s="42">
        <v>387</v>
      </c>
      <c r="BL127" s="102"/>
      <c r="BM127" s="102"/>
      <c r="BN127" s="102">
        <v>26</v>
      </c>
      <c r="BO127" s="240">
        <v>9</v>
      </c>
    </row>
    <row r="128" spans="1:67" ht="15.9" customHeight="1">
      <c r="A128" s="142" t="s">
        <v>109</v>
      </c>
      <c r="B128" s="55">
        <v>10916</v>
      </c>
      <c r="C128" s="55">
        <v>5145</v>
      </c>
      <c r="D128" s="55">
        <v>8583</v>
      </c>
      <c r="E128" s="55">
        <v>4134</v>
      </c>
      <c r="F128" s="55">
        <v>7433</v>
      </c>
      <c r="G128" s="55">
        <v>3664</v>
      </c>
      <c r="H128" s="55">
        <v>5412</v>
      </c>
      <c r="I128" s="55">
        <v>2868</v>
      </c>
      <c r="J128" s="55">
        <v>4068</v>
      </c>
      <c r="K128" s="55">
        <v>2254</v>
      </c>
      <c r="L128" s="40">
        <f t="shared" si="174"/>
        <v>36412</v>
      </c>
      <c r="M128" s="40">
        <f t="shared" si="175"/>
        <v>18065</v>
      </c>
      <c r="N128" s="55">
        <v>0</v>
      </c>
      <c r="O128" s="55">
        <v>0</v>
      </c>
      <c r="P128" s="55">
        <v>0</v>
      </c>
      <c r="Q128" s="55">
        <v>0</v>
      </c>
      <c r="R128" s="136">
        <f t="shared" si="168"/>
        <v>0</v>
      </c>
      <c r="S128" s="133">
        <f t="shared" si="169"/>
        <v>0</v>
      </c>
      <c r="T128" s="45"/>
      <c r="U128" s="142" t="s">
        <v>109</v>
      </c>
      <c r="V128" s="55">
        <v>3528</v>
      </c>
      <c r="W128" s="55">
        <v>1541</v>
      </c>
      <c r="X128" s="55">
        <v>3079</v>
      </c>
      <c r="Y128" s="55">
        <v>1353</v>
      </c>
      <c r="Z128" s="55">
        <v>2779</v>
      </c>
      <c r="AA128" s="55">
        <v>1328</v>
      </c>
      <c r="AB128" s="55">
        <v>1532</v>
      </c>
      <c r="AC128" s="55">
        <v>764</v>
      </c>
      <c r="AD128" s="55">
        <v>1269</v>
      </c>
      <c r="AE128" s="55">
        <v>671</v>
      </c>
      <c r="AF128" s="191">
        <f t="shared" si="170"/>
        <v>12187</v>
      </c>
      <c r="AG128" s="191">
        <f t="shared" si="170"/>
        <v>5657</v>
      </c>
      <c r="AH128" s="55">
        <v>0</v>
      </c>
      <c r="AI128" s="55">
        <v>0</v>
      </c>
      <c r="AJ128" s="55">
        <v>0</v>
      </c>
      <c r="AK128" s="55">
        <v>0</v>
      </c>
      <c r="AL128" s="136">
        <f t="shared" si="171"/>
        <v>0</v>
      </c>
      <c r="AM128" s="133">
        <f t="shared" si="171"/>
        <v>0</v>
      </c>
      <c r="AN128" s="45"/>
      <c r="AO128" s="142" t="s">
        <v>109</v>
      </c>
      <c r="AP128" s="54">
        <v>227</v>
      </c>
      <c r="AQ128" s="54">
        <v>218</v>
      </c>
      <c r="AR128" s="54">
        <v>206</v>
      </c>
      <c r="AS128" s="54">
        <v>189</v>
      </c>
      <c r="AT128" s="54">
        <v>172</v>
      </c>
      <c r="AU128" s="136">
        <f t="shared" si="172"/>
        <v>1012</v>
      </c>
      <c r="AV128" s="54"/>
      <c r="AW128" s="54"/>
      <c r="AX128" s="136">
        <f t="shared" si="173"/>
        <v>0</v>
      </c>
      <c r="AY128" s="55">
        <v>823</v>
      </c>
      <c r="AZ128" s="55"/>
      <c r="BA128" s="143">
        <v>19</v>
      </c>
      <c r="BB128" s="42">
        <v>182</v>
      </c>
      <c r="BD128" s="45"/>
      <c r="BE128" s="142" t="s">
        <v>109</v>
      </c>
      <c r="BF128" s="69">
        <v>330</v>
      </c>
      <c r="BG128" s="102">
        <v>465</v>
      </c>
      <c r="BH128" s="102">
        <v>175</v>
      </c>
      <c r="BI128" s="55"/>
      <c r="BJ128" s="42">
        <f t="shared" si="167"/>
        <v>970</v>
      </c>
      <c r="BK128" s="42">
        <v>565</v>
      </c>
      <c r="BL128" s="55"/>
      <c r="BM128" s="55"/>
      <c r="BN128" s="102">
        <v>40</v>
      </c>
      <c r="BO128" s="240">
        <v>13</v>
      </c>
    </row>
    <row r="129" spans="1:70" ht="15.9" customHeight="1">
      <c r="A129" s="131" t="s">
        <v>170</v>
      </c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40"/>
      <c r="M129" s="40"/>
      <c r="N129" s="55"/>
      <c r="O129" s="55"/>
      <c r="P129" s="55"/>
      <c r="Q129" s="55"/>
      <c r="R129" s="136"/>
      <c r="S129" s="133"/>
      <c r="T129" s="45"/>
      <c r="U129" s="131" t="s">
        <v>170</v>
      </c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191"/>
      <c r="AG129" s="191"/>
      <c r="AH129" s="55"/>
      <c r="AI129" s="55"/>
      <c r="AJ129" s="55"/>
      <c r="AK129" s="55"/>
      <c r="AL129" s="136"/>
      <c r="AM129" s="133"/>
      <c r="AN129" s="45"/>
      <c r="AO129" s="131" t="s">
        <v>170</v>
      </c>
      <c r="AP129" s="54"/>
      <c r="AQ129" s="54"/>
      <c r="AR129" s="54"/>
      <c r="AS129" s="54"/>
      <c r="AT129" s="54"/>
      <c r="AU129" s="136"/>
      <c r="AV129" s="54"/>
      <c r="AW129" s="54"/>
      <c r="AX129" s="136"/>
      <c r="AY129" s="55"/>
      <c r="AZ129" s="55"/>
      <c r="BA129" s="143"/>
      <c r="BB129" s="42"/>
      <c r="BD129" s="45"/>
      <c r="BE129" s="131" t="s">
        <v>170</v>
      </c>
      <c r="BF129" s="69"/>
      <c r="BG129" s="241"/>
      <c r="BH129" s="241"/>
      <c r="BI129" s="55"/>
      <c r="BJ129" s="42"/>
      <c r="BK129" s="42"/>
      <c r="BL129" s="55"/>
      <c r="BM129" s="55"/>
      <c r="BN129" s="241"/>
      <c r="BO129" s="242"/>
    </row>
    <row r="130" spans="1:70" ht="15.9" customHeight="1">
      <c r="A130" s="142" t="s">
        <v>110</v>
      </c>
      <c r="B130" s="55">
        <v>3717</v>
      </c>
      <c r="C130" s="55">
        <v>1728</v>
      </c>
      <c r="D130" s="55">
        <v>1724</v>
      </c>
      <c r="E130" s="55">
        <v>834</v>
      </c>
      <c r="F130" s="55">
        <v>1086</v>
      </c>
      <c r="G130" s="55">
        <v>458</v>
      </c>
      <c r="H130" s="55">
        <v>614</v>
      </c>
      <c r="I130" s="55">
        <v>229</v>
      </c>
      <c r="J130" s="55">
        <v>433</v>
      </c>
      <c r="K130" s="55">
        <v>153</v>
      </c>
      <c r="L130" s="40">
        <f t="shared" si="174"/>
        <v>7574</v>
      </c>
      <c r="M130" s="40">
        <f t="shared" si="175"/>
        <v>3402</v>
      </c>
      <c r="N130" s="55">
        <v>0</v>
      </c>
      <c r="O130" s="55">
        <v>0</v>
      </c>
      <c r="P130" s="55">
        <v>0</v>
      </c>
      <c r="Q130" s="55">
        <v>0</v>
      </c>
      <c r="R130" s="136">
        <f t="shared" si="168"/>
        <v>0</v>
      </c>
      <c r="S130" s="133">
        <f t="shared" si="169"/>
        <v>0</v>
      </c>
      <c r="T130" s="45"/>
      <c r="U130" s="142" t="s">
        <v>110</v>
      </c>
      <c r="V130" s="55">
        <v>1707</v>
      </c>
      <c r="W130" s="55">
        <v>817</v>
      </c>
      <c r="X130" s="55">
        <v>689</v>
      </c>
      <c r="Y130" s="55">
        <v>338</v>
      </c>
      <c r="Z130" s="55">
        <v>433</v>
      </c>
      <c r="AA130" s="55">
        <v>191</v>
      </c>
      <c r="AB130" s="55">
        <v>187</v>
      </c>
      <c r="AC130" s="55">
        <v>67</v>
      </c>
      <c r="AD130" s="55">
        <v>146</v>
      </c>
      <c r="AE130" s="55">
        <v>47</v>
      </c>
      <c r="AF130" s="191">
        <f t="shared" si="170"/>
        <v>3162</v>
      </c>
      <c r="AG130" s="191">
        <f t="shared" si="170"/>
        <v>1460</v>
      </c>
      <c r="AH130" s="55">
        <v>0</v>
      </c>
      <c r="AI130" s="55">
        <v>0</v>
      </c>
      <c r="AJ130" s="55">
        <v>0</v>
      </c>
      <c r="AK130" s="55">
        <v>0</v>
      </c>
      <c r="AL130" s="136">
        <f t="shared" si="171"/>
        <v>0</v>
      </c>
      <c r="AM130" s="133">
        <f t="shared" si="171"/>
        <v>0</v>
      </c>
      <c r="AN130" s="45"/>
      <c r="AO130" s="142" t="s">
        <v>110</v>
      </c>
      <c r="AP130" s="54">
        <v>89</v>
      </c>
      <c r="AQ130" s="54">
        <v>87</v>
      </c>
      <c r="AR130" s="54">
        <v>74</v>
      </c>
      <c r="AS130" s="54">
        <v>47</v>
      </c>
      <c r="AT130" s="54">
        <v>31</v>
      </c>
      <c r="AU130" s="136">
        <f t="shared" si="172"/>
        <v>328</v>
      </c>
      <c r="AV130" s="54"/>
      <c r="AW130" s="54"/>
      <c r="AX130" s="136">
        <f t="shared" si="173"/>
        <v>0</v>
      </c>
      <c r="AY130" s="55">
        <v>174</v>
      </c>
      <c r="AZ130" s="55">
        <v>0</v>
      </c>
      <c r="BA130" s="143">
        <v>9</v>
      </c>
      <c r="BB130" s="344">
        <v>82</v>
      </c>
      <c r="BD130" s="45"/>
      <c r="BE130" s="142" t="s">
        <v>110</v>
      </c>
      <c r="BF130" s="69">
        <v>68</v>
      </c>
      <c r="BG130" s="102">
        <v>99</v>
      </c>
      <c r="BH130" s="102">
        <v>29</v>
      </c>
      <c r="BI130" s="55"/>
      <c r="BJ130" s="42">
        <f t="shared" si="167"/>
        <v>196</v>
      </c>
      <c r="BK130" s="42">
        <v>80</v>
      </c>
      <c r="BL130" s="55"/>
      <c r="BM130" s="55"/>
      <c r="BN130" s="241"/>
      <c r="BO130" s="242"/>
    </row>
    <row r="131" spans="1:70" ht="15.9" customHeight="1">
      <c r="A131" s="142" t="s">
        <v>111</v>
      </c>
      <c r="B131" s="55">
        <v>13636</v>
      </c>
      <c r="C131" s="55">
        <v>6663</v>
      </c>
      <c r="D131" s="55">
        <v>8197</v>
      </c>
      <c r="E131" s="55">
        <v>4049</v>
      </c>
      <c r="F131" s="55">
        <v>5736</v>
      </c>
      <c r="G131" s="55">
        <v>2792</v>
      </c>
      <c r="H131" s="55">
        <v>3110</v>
      </c>
      <c r="I131" s="55">
        <v>1541</v>
      </c>
      <c r="J131" s="55">
        <v>2040</v>
      </c>
      <c r="K131" s="55">
        <v>1025</v>
      </c>
      <c r="L131" s="40">
        <f t="shared" si="174"/>
        <v>32719</v>
      </c>
      <c r="M131" s="40">
        <f t="shared" si="175"/>
        <v>16070</v>
      </c>
      <c r="N131" s="55">
        <v>0</v>
      </c>
      <c r="O131" s="55">
        <v>0</v>
      </c>
      <c r="P131" s="55">
        <v>0</v>
      </c>
      <c r="Q131" s="55">
        <v>0</v>
      </c>
      <c r="R131" s="136">
        <f t="shared" si="168"/>
        <v>0</v>
      </c>
      <c r="S131" s="133">
        <f t="shared" si="169"/>
        <v>0</v>
      </c>
      <c r="T131" s="45"/>
      <c r="U131" s="142" t="s">
        <v>111</v>
      </c>
      <c r="V131" s="55">
        <v>4308</v>
      </c>
      <c r="W131" s="55">
        <v>2099</v>
      </c>
      <c r="X131" s="55">
        <v>2184</v>
      </c>
      <c r="Y131" s="55">
        <v>1052</v>
      </c>
      <c r="Z131" s="55">
        <v>1799</v>
      </c>
      <c r="AA131" s="55">
        <v>844</v>
      </c>
      <c r="AB131" s="55">
        <v>948</v>
      </c>
      <c r="AC131" s="55">
        <v>466</v>
      </c>
      <c r="AD131" s="55">
        <v>460</v>
      </c>
      <c r="AE131" s="55">
        <v>216</v>
      </c>
      <c r="AF131" s="191">
        <f t="shared" si="170"/>
        <v>9699</v>
      </c>
      <c r="AG131" s="191">
        <f t="shared" si="170"/>
        <v>4677</v>
      </c>
      <c r="AH131" s="55">
        <v>0</v>
      </c>
      <c r="AI131" s="55">
        <v>0</v>
      </c>
      <c r="AJ131" s="55">
        <v>0</v>
      </c>
      <c r="AK131" s="55">
        <v>0</v>
      </c>
      <c r="AL131" s="136">
        <f t="shared" si="171"/>
        <v>0</v>
      </c>
      <c r="AM131" s="133">
        <f t="shared" si="171"/>
        <v>0</v>
      </c>
      <c r="AN131" s="45"/>
      <c r="AO131" s="142" t="s">
        <v>111</v>
      </c>
      <c r="AP131" s="54">
        <v>330</v>
      </c>
      <c r="AQ131" s="54">
        <v>306</v>
      </c>
      <c r="AR131" s="54">
        <v>262</v>
      </c>
      <c r="AS131" s="54">
        <v>168</v>
      </c>
      <c r="AT131" s="54">
        <v>121</v>
      </c>
      <c r="AU131" s="136">
        <f t="shared" si="172"/>
        <v>1187</v>
      </c>
      <c r="AV131" s="54"/>
      <c r="AW131" s="54"/>
      <c r="AX131" s="136">
        <f t="shared" si="173"/>
        <v>0</v>
      </c>
      <c r="AY131" s="55">
        <v>602</v>
      </c>
      <c r="AZ131" s="55">
        <v>0</v>
      </c>
      <c r="BA131" s="143">
        <v>53</v>
      </c>
      <c r="BB131" s="42">
        <v>301</v>
      </c>
      <c r="BD131" s="45"/>
      <c r="BE131" s="142" t="s">
        <v>111</v>
      </c>
      <c r="BF131" s="69">
        <v>224</v>
      </c>
      <c r="BG131" s="102">
        <v>351</v>
      </c>
      <c r="BH131" s="102">
        <v>161</v>
      </c>
      <c r="BI131" s="55"/>
      <c r="BJ131" s="42">
        <f t="shared" si="167"/>
        <v>736</v>
      </c>
      <c r="BK131" s="42">
        <v>440</v>
      </c>
      <c r="BL131" s="55"/>
      <c r="BM131" s="55"/>
      <c r="BN131" s="102">
        <v>13</v>
      </c>
      <c r="BO131" s="240">
        <v>10</v>
      </c>
    </row>
    <row r="132" spans="1:70" ht="15.9" customHeight="1">
      <c r="A132" s="142" t="s">
        <v>112</v>
      </c>
      <c r="B132" s="55">
        <v>4216</v>
      </c>
      <c r="C132" s="55">
        <v>2056</v>
      </c>
      <c r="D132" s="55">
        <v>2541</v>
      </c>
      <c r="E132" s="55">
        <v>1240</v>
      </c>
      <c r="F132" s="55">
        <v>1694</v>
      </c>
      <c r="G132" s="55">
        <v>814</v>
      </c>
      <c r="H132" s="55">
        <v>962</v>
      </c>
      <c r="I132" s="55">
        <v>479</v>
      </c>
      <c r="J132" s="55">
        <v>597</v>
      </c>
      <c r="K132" s="55">
        <v>249</v>
      </c>
      <c r="L132" s="40">
        <f t="shared" si="174"/>
        <v>10010</v>
      </c>
      <c r="M132" s="40">
        <f t="shared" si="175"/>
        <v>4838</v>
      </c>
      <c r="N132" s="55">
        <v>0</v>
      </c>
      <c r="O132" s="55">
        <v>0</v>
      </c>
      <c r="P132" s="55">
        <v>0</v>
      </c>
      <c r="Q132" s="55">
        <v>0</v>
      </c>
      <c r="R132" s="136">
        <f t="shared" si="168"/>
        <v>0</v>
      </c>
      <c r="S132" s="133">
        <f t="shared" si="169"/>
        <v>0</v>
      </c>
      <c r="T132" s="45"/>
      <c r="U132" s="142" t="s">
        <v>112</v>
      </c>
      <c r="V132" s="55">
        <v>276</v>
      </c>
      <c r="W132" s="55">
        <v>129</v>
      </c>
      <c r="X132" s="55">
        <v>627</v>
      </c>
      <c r="Y132" s="55">
        <v>291</v>
      </c>
      <c r="Z132" s="55">
        <v>421</v>
      </c>
      <c r="AA132" s="55">
        <v>187</v>
      </c>
      <c r="AB132" s="55">
        <v>92</v>
      </c>
      <c r="AC132" s="55">
        <v>40</v>
      </c>
      <c r="AD132" s="55">
        <v>141</v>
      </c>
      <c r="AE132" s="55">
        <v>56</v>
      </c>
      <c r="AF132" s="191">
        <f t="shared" si="170"/>
        <v>1557</v>
      </c>
      <c r="AG132" s="191">
        <f t="shared" si="170"/>
        <v>703</v>
      </c>
      <c r="AH132" s="55">
        <v>0</v>
      </c>
      <c r="AI132" s="55">
        <v>0</v>
      </c>
      <c r="AJ132" s="55">
        <v>0</v>
      </c>
      <c r="AK132" s="55">
        <v>0</v>
      </c>
      <c r="AL132" s="136">
        <f t="shared" si="171"/>
        <v>0</v>
      </c>
      <c r="AM132" s="133">
        <f t="shared" si="171"/>
        <v>0</v>
      </c>
      <c r="AN132" s="45"/>
      <c r="AO132" s="142" t="s">
        <v>112</v>
      </c>
      <c r="AP132" s="54">
        <v>132</v>
      </c>
      <c r="AQ132" s="54">
        <v>126</v>
      </c>
      <c r="AR132" s="54">
        <v>115</v>
      </c>
      <c r="AS132" s="54">
        <v>90</v>
      </c>
      <c r="AT132" s="54">
        <v>63</v>
      </c>
      <c r="AU132" s="136">
        <f t="shared" si="172"/>
        <v>526</v>
      </c>
      <c r="AV132" s="54"/>
      <c r="AW132" s="54"/>
      <c r="AX132" s="136">
        <f t="shared" si="173"/>
        <v>0</v>
      </c>
      <c r="AY132" s="5">
        <v>219</v>
      </c>
      <c r="AZ132" s="55"/>
      <c r="BA132" s="143">
        <v>22</v>
      </c>
      <c r="BB132" s="344">
        <v>125</v>
      </c>
      <c r="BD132" s="45"/>
      <c r="BE132" s="142" t="s">
        <v>112</v>
      </c>
      <c r="BF132" s="69">
        <v>95</v>
      </c>
      <c r="BG132" s="102">
        <v>137</v>
      </c>
      <c r="BH132" s="102">
        <v>67</v>
      </c>
      <c r="BI132" s="55"/>
      <c r="BJ132" s="42">
        <f t="shared" si="167"/>
        <v>299</v>
      </c>
      <c r="BK132" s="42">
        <v>154</v>
      </c>
      <c r="BL132" s="55"/>
      <c r="BM132" s="55"/>
      <c r="BN132" s="102">
        <v>1</v>
      </c>
      <c r="BO132" s="240"/>
    </row>
    <row r="133" spans="1:70" ht="15.9" customHeight="1">
      <c r="A133" s="131" t="s">
        <v>171</v>
      </c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40"/>
      <c r="M133" s="40"/>
      <c r="N133" s="55"/>
      <c r="O133" s="55"/>
      <c r="P133" s="55"/>
      <c r="Q133" s="55"/>
      <c r="R133" s="136"/>
      <c r="S133" s="133"/>
      <c r="T133" s="45"/>
      <c r="U133" s="131" t="s">
        <v>171</v>
      </c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191"/>
      <c r="AG133" s="191"/>
      <c r="AH133" s="55"/>
      <c r="AI133" s="55"/>
      <c r="AJ133" s="55"/>
      <c r="AK133" s="55"/>
      <c r="AL133" s="136"/>
      <c r="AM133" s="133"/>
      <c r="AN133" s="45"/>
      <c r="AO133" s="131" t="s">
        <v>171</v>
      </c>
      <c r="AP133" s="54"/>
      <c r="AQ133" s="54"/>
      <c r="AR133" s="54"/>
      <c r="AS133" s="54"/>
      <c r="AT133" s="54"/>
      <c r="AU133" s="136"/>
      <c r="AV133" s="54"/>
      <c r="AW133" s="54"/>
      <c r="AX133" s="136"/>
      <c r="AY133" s="55"/>
      <c r="AZ133" s="55"/>
      <c r="BA133" s="143"/>
      <c r="BB133" s="42"/>
      <c r="BD133" s="45"/>
      <c r="BE133" s="131" t="s">
        <v>171</v>
      </c>
      <c r="BF133" s="69"/>
      <c r="BG133" s="241"/>
      <c r="BH133" s="241"/>
      <c r="BI133" s="55"/>
      <c r="BJ133" s="42"/>
      <c r="BK133" s="42"/>
      <c r="BL133" s="55"/>
      <c r="BM133" s="55"/>
      <c r="BN133" s="241"/>
      <c r="BO133" s="242"/>
    </row>
    <row r="134" spans="1:70" ht="15.9" customHeight="1">
      <c r="A134" s="142" t="s">
        <v>113</v>
      </c>
      <c r="B134" s="55">
        <v>11371</v>
      </c>
      <c r="C134" s="55">
        <v>5337</v>
      </c>
      <c r="D134" s="55">
        <v>9673</v>
      </c>
      <c r="E134" s="55">
        <v>4519</v>
      </c>
      <c r="F134" s="55">
        <v>9511</v>
      </c>
      <c r="G134" s="55">
        <v>4546</v>
      </c>
      <c r="H134" s="55">
        <v>7617</v>
      </c>
      <c r="I134" s="55">
        <v>3905</v>
      </c>
      <c r="J134" s="55">
        <v>5313</v>
      </c>
      <c r="K134" s="55">
        <v>2750</v>
      </c>
      <c r="L134" s="40">
        <f t="shared" si="174"/>
        <v>43485</v>
      </c>
      <c r="M134" s="40">
        <f t="shared" si="175"/>
        <v>21057</v>
      </c>
      <c r="N134" s="55">
        <v>0</v>
      </c>
      <c r="O134" s="55">
        <v>0</v>
      </c>
      <c r="P134" s="55">
        <v>0</v>
      </c>
      <c r="Q134" s="55">
        <v>0</v>
      </c>
      <c r="R134" s="136">
        <f t="shared" si="168"/>
        <v>0</v>
      </c>
      <c r="S134" s="133">
        <f t="shared" si="169"/>
        <v>0</v>
      </c>
      <c r="T134" s="45"/>
      <c r="U134" s="142" t="s">
        <v>113</v>
      </c>
      <c r="V134" s="55">
        <v>2913</v>
      </c>
      <c r="W134" s="55">
        <v>1233</v>
      </c>
      <c r="X134" s="55">
        <v>2560</v>
      </c>
      <c r="Y134" s="55">
        <v>1016</v>
      </c>
      <c r="Z134" s="55">
        <v>2617</v>
      </c>
      <c r="AA134" s="55">
        <v>1110</v>
      </c>
      <c r="AB134" s="55">
        <v>1802</v>
      </c>
      <c r="AC134" s="55">
        <v>831</v>
      </c>
      <c r="AD134" s="55">
        <v>826</v>
      </c>
      <c r="AE134" s="55">
        <v>433</v>
      </c>
      <c r="AF134" s="191">
        <f t="shared" si="170"/>
        <v>10718</v>
      </c>
      <c r="AG134" s="191">
        <f t="shared" si="170"/>
        <v>4623</v>
      </c>
      <c r="AH134" s="55">
        <v>0</v>
      </c>
      <c r="AI134" s="55">
        <v>0</v>
      </c>
      <c r="AJ134" s="55">
        <v>0</v>
      </c>
      <c r="AK134" s="55">
        <v>0</v>
      </c>
      <c r="AL134" s="136">
        <f t="shared" si="171"/>
        <v>0</v>
      </c>
      <c r="AM134" s="133">
        <f t="shared" si="171"/>
        <v>0</v>
      </c>
      <c r="AN134" s="45"/>
      <c r="AO134" s="142" t="s">
        <v>113</v>
      </c>
      <c r="AP134" s="54">
        <v>291</v>
      </c>
      <c r="AQ134" s="54">
        <v>278</v>
      </c>
      <c r="AR134" s="54">
        <v>286</v>
      </c>
      <c r="AS134" s="54">
        <v>272</v>
      </c>
      <c r="AT134" s="54">
        <v>268</v>
      </c>
      <c r="AU134" s="136">
        <f t="shared" si="172"/>
        <v>1395</v>
      </c>
      <c r="AV134" s="54"/>
      <c r="AW134" s="54"/>
      <c r="AX134" s="136">
        <f t="shared" si="173"/>
        <v>0</v>
      </c>
      <c r="AY134" s="55">
        <v>904</v>
      </c>
      <c r="AZ134" s="55"/>
      <c r="BA134" s="143">
        <v>32</v>
      </c>
      <c r="BB134" s="42">
        <v>253</v>
      </c>
      <c r="BD134" s="45"/>
      <c r="BE134" s="142" t="s">
        <v>113</v>
      </c>
      <c r="BF134" s="69">
        <v>384</v>
      </c>
      <c r="BG134" s="102">
        <v>500</v>
      </c>
      <c r="BH134" s="102">
        <v>288</v>
      </c>
      <c r="BI134" s="55"/>
      <c r="BJ134" s="42">
        <f t="shared" si="167"/>
        <v>1172</v>
      </c>
      <c r="BK134" s="42">
        <v>753</v>
      </c>
      <c r="BL134" s="55"/>
      <c r="BM134" s="55"/>
      <c r="BN134" s="102">
        <v>13</v>
      </c>
      <c r="BO134" s="240">
        <v>6</v>
      </c>
    </row>
    <row r="135" spans="1:70" ht="15.9" customHeight="1">
      <c r="A135" s="142" t="s">
        <v>49</v>
      </c>
      <c r="B135" s="55">
        <v>9008</v>
      </c>
      <c r="C135" s="55">
        <v>4204</v>
      </c>
      <c r="D135" s="55">
        <v>7836</v>
      </c>
      <c r="E135" s="55">
        <v>3698</v>
      </c>
      <c r="F135" s="55">
        <v>7134</v>
      </c>
      <c r="G135" s="55">
        <v>3449</v>
      </c>
      <c r="H135" s="55">
        <v>5593</v>
      </c>
      <c r="I135" s="55">
        <v>2732</v>
      </c>
      <c r="J135" s="55">
        <v>3682</v>
      </c>
      <c r="K135" s="55">
        <v>1844</v>
      </c>
      <c r="L135" s="40">
        <f t="shared" si="174"/>
        <v>33253</v>
      </c>
      <c r="M135" s="40">
        <f t="shared" si="175"/>
        <v>15927</v>
      </c>
      <c r="N135" s="55">
        <v>0</v>
      </c>
      <c r="O135" s="55">
        <v>0</v>
      </c>
      <c r="P135" s="55">
        <v>0</v>
      </c>
      <c r="Q135" s="55">
        <v>0</v>
      </c>
      <c r="R135" s="136">
        <f t="shared" si="168"/>
        <v>0</v>
      </c>
      <c r="S135" s="133">
        <f t="shared" si="169"/>
        <v>0</v>
      </c>
      <c r="T135" s="45"/>
      <c r="U135" s="142" t="s">
        <v>49</v>
      </c>
      <c r="V135" s="55">
        <v>2137</v>
      </c>
      <c r="W135" s="55">
        <v>935</v>
      </c>
      <c r="X135" s="55">
        <v>1692</v>
      </c>
      <c r="Y135" s="55">
        <v>699</v>
      </c>
      <c r="Z135" s="55">
        <v>1495</v>
      </c>
      <c r="AA135" s="55">
        <v>648</v>
      </c>
      <c r="AB135" s="55">
        <v>1058</v>
      </c>
      <c r="AC135" s="55">
        <v>485</v>
      </c>
      <c r="AD135" s="55">
        <v>415</v>
      </c>
      <c r="AE135" s="55">
        <v>194</v>
      </c>
      <c r="AF135" s="191">
        <f t="shared" si="170"/>
        <v>6797</v>
      </c>
      <c r="AG135" s="191">
        <f t="shared" si="170"/>
        <v>2961</v>
      </c>
      <c r="AH135" s="55">
        <v>0</v>
      </c>
      <c r="AI135" s="55">
        <v>0</v>
      </c>
      <c r="AJ135" s="55">
        <v>0</v>
      </c>
      <c r="AK135" s="55">
        <v>0</v>
      </c>
      <c r="AL135" s="136">
        <f t="shared" si="171"/>
        <v>0</v>
      </c>
      <c r="AM135" s="133">
        <f t="shared" si="171"/>
        <v>0</v>
      </c>
      <c r="AN135" s="45"/>
      <c r="AO135" s="142" t="s">
        <v>49</v>
      </c>
      <c r="AP135" s="54">
        <v>215</v>
      </c>
      <c r="AQ135" s="54">
        <v>207</v>
      </c>
      <c r="AR135" s="54">
        <v>206</v>
      </c>
      <c r="AS135" s="54">
        <v>201</v>
      </c>
      <c r="AT135" s="54">
        <v>192</v>
      </c>
      <c r="AU135" s="136">
        <f t="shared" si="172"/>
        <v>1021</v>
      </c>
      <c r="AV135" s="54"/>
      <c r="AW135" s="54"/>
      <c r="AX135" s="136">
        <f t="shared" si="173"/>
        <v>0</v>
      </c>
      <c r="AY135" s="5">
        <v>601</v>
      </c>
      <c r="AZ135" s="55">
        <v>0</v>
      </c>
      <c r="BA135" s="143">
        <v>34</v>
      </c>
      <c r="BB135" s="344">
        <v>178</v>
      </c>
      <c r="BD135" s="45"/>
      <c r="BE135" s="142" t="s">
        <v>49</v>
      </c>
      <c r="BF135" s="69">
        <v>176</v>
      </c>
      <c r="BG135" s="69">
        <v>448</v>
      </c>
      <c r="BH135" s="102"/>
      <c r="BI135" s="55"/>
      <c r="BJ135" s="42">
        <f t="shared" si="167"/>
        <v>624</v>
      </c>
      <c r="BK135" s="42"/>
      <c r="BL135" s="55"/>
      <c r="BM135" s="55"/>
      <c r="BN135" s="102"/>
      <c r="BO135" s="240"/>
    </row>
    <row r="136" spans="1:70" ht="15.9" customHeight="1">
      <c r="A136" s="142" t="s">
        <v>68</v>
      </c>
      <c r="B136" s="55">
        <v>9078</v>
      </c>
      <c r="C136" s="55">
        <v>4367</v>
      </c>
      <c r="D136" s="55">
        <v>7378</v>
      </c>
      <c r="E136" s="55">
        <v>3480</v>
      </c>
      <c r="F136" s="55">
        <v>6649</v>
      </c>
      <c r="G136" s="55">
        <v>3269</v>
      </c>
      <c r="H136" s="55">
        <v>5065</v>
      </c>
      <c r="I136" s="55">
        <v>2568</v>
      </c>
      <c r="J136" s="55">
        <v>3776</v>
      </c>
      <c r="K136" s="55">
        <v>1941</v>
      </c>
      <c r="L136" s="40">
        <f t="shared" si="174"/>
        <v>31946</v>
      </c>
      <c r="M136" s="40">
        <f t="shared" si="175"/>
        <v>15625</v>
      </c>
      <c r="N136" s="55">
        <v>0</v>
      </c>
      <c r="O136" s="55">
        <v>0</v>
      </c>
      <c r="P136" s="55">
        <v>0</v>
      </c>
      <c r="Q136" s="55">
        <v>0</v>
      </c>
      <c r="R136" s="136">
        <f t="shared" si="168"/>
        <v>0</v>
      </c>
      <c r="S136" s="133">
        <f t="shared" si="169"/>
        <v>0</v>
      </c>
      <c r="T136" s="45"/>
      <c r="U136" s="142" t="s">
        <v>68</v>
      </c>
      <c r="V136" s="55">
        <v>1460</v>
      </c>
      <c r="W136" s="55">
        <v>620</v>
      </c>
      <c r="X136" s="55">
        <v>1641</v>
      </c>
      <c r="Y136" s="55">
        <v>700</v>
      </c>
      <c r="Z136" s="55">
        <v>1516</v>
      </c>
      <c r="AA136" s="55">
        <v>660</v>
      </c>
      <c r="AB136" s="55">
        <v>894</v>
      </c>
      <c r="AC136" s="55">
        <v>413</v>
      </c>
      <c r="AD136" s="55">
        <v>536</v>
      </c>
      <c r="AE136" s="55">
        <v>271</v>
      </c>
      <c r="AF136" s="191">
        <f t="shared" si="170"/>
        <v>6047</v>
      </c>
      <c r="AG136" s="191">
        <f t="shared" si="170"/>
        <v>2664</v>
      </c>
      <c r="AH136" s="55">
        <v>0</v>
      </c>
      <c r="AI136" s="55">
        <v>0</v>
      </c>
      <c r="AJ136" s="55">
        <v>0</v>
      </c>
      <c r="AK136" s="55">
        <v>0</v>
      </c>
      <c r="AL136" s="136">
        <f t="shared" si="171"/>
        <v>0</v>
      </c>
      <c r="AM136" s="133">
        <f t="shared" si="171"/>
        <v>0</v>
      </c>
      <c r="AN136" s="45"/>
      <c r="AO136" s="142" t="s">
        <v>68</v>
      </c>
      <c r="AP136" s="54">
        <v>209</v>
      </c>
      <c r="AQ136" s="54">
        <v>199</v>
      </c>
      <c r="AR136" s="54">
        <v>200</v>
      </c>
      <c r="AS136" s="54">
        <v>193</v>
      </c>
      <c r="AT136" s="54">
        <v>183</v>
      </c>
      <c r="AU136" s="136">
        <f t="shared" si="172"/>
        <v>984</v>
      </c>
      <c r="AV136" s="54"/>
      <c r="AW136" s="54"/>
      <c r="AX136" s="136">
        <f t="shared" si="173"/>
        <v>0</v>
      </c>
      <c r="AY136" s="55">
        <v>650</v>
      </c>
      <c r="AZ136" s="55"/>
      <c r="BA136" s="143">
        <v>25</v>
      </c>
      <c r="BB136" s="42">
        <v>171</v>
      </c>
      <c r="BD136" s="45"/>
      <c r="BE136" s="142" t="s">
        <v>68</v>
      </c>
      <c r="BF136" s="69">
        <v>226</v>
      </c>
      <c r="BG136" s="102">
        <v>452</v>
      </c>
      <c r="BH136" s="102">
        <v>195</v>
      </c>
      <c r="BI136" s="55"/>
      <c r="BJ136" s="42">
        <f t="shared" si="167"/>
        <v>873</v>
      </c>
      <c r="BK136" s="42">
        <v>509</v>
      </c>
      <c r="BL136" s="55"/>
      <c r="BM136" s="55"/>
      <c r="BN136" s="102">
        <v>12</v>
      </c>
      <c r="BO136" s="240">
        <v>7</v>
      </c>
    </row>
    <row r="137" spans="1:70" ht="15.9" customHeight="1">
      <c r="A137" s="131" t="s">
        <v>172</v>
      </c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40"/>
      <c r="M137" s="40"/>
      <c r="N137" s="55"/>
      <c r="O137" s="55"/>
      <c r="P137" s="55"/>
      <c r="Q137" s="55"/>
      <c r="R137" s="136"/>
      <c r="S137" s="133"/>
      <c r="T137" s="45"/>
      <c r="U137" s="131" t="s">
        <v>172</v>
      </c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191"/>
      <c r="AG137" s="191"/>
      <c r="AH137" s="55"/>
      <c r="AI137" s="55"/>
      <c r="AJ137" s="55"/>
      <c r="AK137" s="55"/>
      <c r="AL137" s="136"/>
      <c r="AM137" s="133"/>
      <c r="AN137" s="45"/>
      <c r="AO137" s="131" t="s">
        <v>172</v>
      </c>
      <c r="AP137" s="54"/>
      <c r="AQ137" s="54"/>
      <c r="AR137" s="54"/>
      <c r="AS137" s="54"/>
      <c r="AT137" s="54"/>
      <c r="AU137" s="136"/>
      <c r="AV137" s="54"/>
      <c r="AW137" s="54"/>
      <c r="AX137" s="136"/>
      <c r="AY137" s="55"/>
      <c r="AZ137" s="55"/>
      <c r="BA137" s="143"/>
      <c r="BB137" s="42"/>
      <c r="BD137" s="45"/>
      <c r="BE137" s="131" t="s">
        <v>172</v>
      </c>
      <c r="BF137" s="69"/>
      <c r="BG137" s="241"/>
      <c r="BH137" s="241"/>
      <c r="BI137" s="55"/>
      <c r="BJ137" s="42"/>
      <c r="BK137" s="42"/>
      <c r="BL137" s="55"/>
      <c r="BM137" s="55"/>
      <c r="BN137" s="241"/>
      <c r="BO137" s="242"/>
    </row>
    <row r="138" spans="1:70" ht="15.9" customHeight="1">
      <c r="A138" s="142" t="s">
        <v>114</v>
      </c>
      <c r="B138" s="55">
        <v>2451</v>
      </c>
      <c r="C138" s="55">
        <v>1221</v>
      </c>
      <c r="D138" s="55">
        <v>1430</v>
      </c>
      <c r="E138" s="55">
        <v>704</v>
      </c>
      <c r="F138" s="55">
        <v>838</v>
      </c>
      <c r="G138" s="55">
        <v>424</v>
      </c>
      <c r="H138" s="55">
        <v>403</v>
      </c>
      <c r="I138" s="55">
        <v>204</v>
      </c>
      <c r="J138" s="55">
        <v>199</v>
      </c>
      <c r="K138" s="55">
        <v>95</v>
      </c>
      <c r="L138" s="40">
        <f t="shared" si="174"/>
        <v>5321</v>
      </c>
      <c r="M138" s="40">
        <f t="shared" si="175"/>
        <v>2648</v>
      </c>
      <c r="N138" s="55">
        <v>0</v>
      </c>
      <c r="O138" s="55">
        <v>0</v>
      </c>
      <c r="P138" s="55">
        <v>0</v>
      </c>
      <c r="Q138" s="55">
        <v>0</v>
      </c>
      <c r="R138" s="136">
        <f t="shared" si="168"/>
        <v>0</v>
      </c>
      <c r="S138" s="133">
        <f t="shared" si="169"/>
        <v>0</v>
      </c>
      <c r="T138" s="45"/>
      <c r="U138" s="142" t="s">
        <v>114</v>
      </c>
      <c r="V138" s="55">
        <v>15</v>
      </c>
      <c r="W138" s="55">
        <v>9</v>
      </c>
      <c r="X138" s="55">
        <v>291</v>
      </c>
      <c r="Y138" s="55">
        <v>132</v>
      </c>
      <c r="Z138" s="55">
        <v>194</v>
      </c>
      <c r="AA138" s="55">
        <v>81</v>
      </c>
      <c r="AB138" s="55">
        <v>18</v>
      </c>
      <c r="AC138" s="55">
        <v>9</v>
      </c>
      <c r="AD138" s="55">
        <v>32</v>
      </c>
      <c r="AE138" s="55">
        <v>16</v>
      </c>
      <c r="AF138" s="191">
        <f t="shared" si="170"/>
        <v>550</v>
      </c>
      <c r="AG138" s="191">
        <f t="shared" si="170"/>
        <v>247</v>
      </c>
      <c r="AH138" s="55">
        <v>0</v>
      </c>
      <c r="AI138" s="55">
        <v>0</v>
      </c>
      <c r="AJ138" s="55">
        <v>0</v>
      </c>
      <c r="AK138" s="55">
        <v>0</v>
      </c>
      <c r="AL138" s="136">
        <f t="shared" si="171"/>
        <v>0</v>
      </c>
      <c r="AM138" s="133">
        <f t="shared" si="171"/>
        <v>0</v>
      </c>
      <c r="AN138" s="45"/>
      <c r="AO138" s="142" t="s">
        <v>114</v>
      </c>
      <c r="AP138" s="54">
        <v>54</v>
      </c>
      <c r="AQ138" s="54">
        <v>51</v>
      </c>
      <c r="AR138" s="54">
        <v>46</v>
      </c>
      <c r="AS138" s="54">
        <v>35</v>
      </c>
      <c r="AT138" s="54">
        <v>22</v>
      </c>
      <c r="AU138" s="136">
        <f t="shared" si="172"/>
        <v>208</v>
      </c>
      <c r="AV138" s="54"/>
      <c r="AW138" s="54"/>
      <c r="AX138" s="136">
        <f t="shared" si="173"/>
        <v>0</v>
      </c>
      <c r="AY138" s="55">
        <v>84</v>
      </c>
      <c r="AZ138" s="55">
        <v>0</v>
      </c>
      <c r="BA138" s="143">
        <v>1</v>
      </c>
      <c r="BB138" s="42">
        <v>51</v>
      </c>
      <c r="BD138" s="45"/>
      <c r="BE138" s="142" t="s">
        <v>114</v>
      </c>
      <c r="BF138" s="69">
        <v>23</v>
      </c>
      <c r="BG138" s="102">
        <v>65</v>
      </c>
      <c r="BH138" s="102">
        <v>29</v>
      </c>
      <c r="BI138" s="55"/>
      <c r="BJ138" s="42">
        <f t="shared" si="167"/>
        <v>117</v>
      </c>
      <c r="BK138" s="42">
        <v>45</v>
      </c>
      <c r="BL138" s="55"/>
      <c r="BM138" s="55"/>
      <c r="BN138" s="102">
        <v>1</v>
      </c>
      <c r="BO138" s="240">
        <v>1</v>
      </c>
    </row>
    <row r="139" spans="1:70" ht="15.9" customHeight="1">
      <c r="A139" s="142" t="s">
        <v>50</v>
      </c>
      <c r="B139" s="55">
        <v>3348</v>
      </c>
      <c r="C139" s="55">
        <v>1678</v>
      </c>
      <c r="D139" s="55">
        <v>1738</v>
      </c>
      <c r="E139" s="55">
        <v>872</v>
      </c>
      <c r="F139" s="55">
        <v>1283</v>
      </c>
      <c r="G139" s="55">
        <v>658</v>
      </c>
      <c r="H139" s="55">
        <v>699</v>
      </c>
      <c r="I139" s="55">
        <v>340</v>
      </c>
      <c r="J139" s="55">
        <v>394</v>
      </c>
      <c r="K139" s="55">
        <v>149</v>
      </c>
      <c r="L139" s="40">
        <f t="shared" si="174"/>
        <v>7462</v>
      </c>
      <c r="M139" s="40">
        <f t="shared" si="175"/>
        <v>3697</v>
      </c>
      <c r="N139" s="55">
        <v>0</v>
      </c>
      <c r="O139" s="55">
        <v>0</v>
      </c>
      <c r="P139" s="55">
        <v>0</v>
      </c>
      <c r="Q139" s="55">
        <v>0</v>
      </c>
      <c r="R139" s="136">
        <f t="shared" si="168"/>
        <v>0</v>
      </c>
      <c r="S139" s="133">
        <f t="shared" si="169"/>
        <v>0</v>
      </c>
      <c r="T139" s="45"/>
      <c r="U139" s="142" t="s">
        <v>50</v>
      </c>
      <c r="V139" s="55">
        <v>872</v>
      </c>
      <c r="W139" s="55">
        <v>440</v>
      </c>
      <c r="X139" s="55">
        <v>369</v>
      </c>
      <c r="Y139" s="55">
        <v>197</v>
      </c>
      <c r="Z139" s="55">
        <v>301</v>
      </c>
      <c r="AA139" s="55">
        <v>156</v>
      </c>
      <c r="AB139" s="55">
        <v>134</v>
      </c>
      <c r="AC139" s="55">
        <v>63</v>
      </c>
      <c r="AD139" s="55">
        <v>52</v>
      </c>
      <c r="AE139" s="55">
        <v>25</v>
      </c>
      <c r="AF139" s="191">
        <f t="shared" si="170"/>
        <v>1728</v>
      </c>
      <c r="AG139" s="191">
        <f t="shared" si="170"/>
        <v>881</v>
      </c>
      <c r="AH139" s="55">
        <v>0</v>
      </c>
      <c r="AI139" s="55">
        <v>0</v>
      </c>
      <c r="AJ139" s="55">
        <v>0</v>
      </c>
      <c r="AK139" s="55">
        <v>0</v>
      </c>
      <c r="AL139" s="136">
        <f t="shared" si="171"/>
        <v>0</v>
      </c>
      <c r="AM139" s="133">
        <f t="shared" si="171"/>
        <v>0</v>
      </c>
      <c r="AN139" s="45"/>
      <c r="AO139" s="142" t="s">
        <v>50</v>
      </c>
      <c r="AP139" s="54">
        <v>64</v>
      </c>
      <c r="AQ139" s="54">
        <v>51</v>
      </c>
      <c r="AR139" s="54">
        <v>43</v>
      </c>
      <c r="AS139" s="54">
        <v>29</v>
      </c>
      <c r="AT139" s="54">
        <v>20</v>
      </c>
      <c r="AU139" s="136">
        <f t="shared" si="172"/>
        <v>207</v>
      </c>
      <c r="AV139" s="54"/>
      <c r="AW139" s="54"/>
      <c r="AX139" s="136">
        <f t="shared" si="173"/>
        <v>0</v>
      </c>
      <c r="AY139" s="55">
        <v>98</v>
      </c>
      <c r="AZ139" s="55">
        <v>0</v>
      </c>
      <c r="BA139" s="143">
        <v>0</v>
      </c>
      <c r="BB139" s="42">
        <v>48</v>
      </c>
      <c r="BD139" s="45"/>
      <c r="BE139" s="142" t="s">
        <v>50</v>
      </c>
      <c r="BF139" s="69">
        <v>28</v>
      </c>
      <c r="BG139" s="102">
        <v>82</v>
      </c>
      <c r="BH139" s="102">
        <v>44</v>
      </c>
      <c r="BI139" s="55"/>
      <c r="BJ139" s="42">
        <f t="shared" si="167"/>
        <v>154</v>
      </c>
      <c r="BK139" s="42">
        <v>64</v>
      </c>
      <c r="BL139" s="55"/>
      <c r="BM139" s="55"/>
      <c r="BN139" s="102">
        <v>3</v>
      </c>
      <c r="BO139" s="240">
        <v>3</v>
      </c>
    </row>
    <row r="140" spans="1:70" ht="15.9" customHeight="1">
      <c r="A140" s="142" t="s">
        <v>115</v>
      </c>
      <c r="B140" s="55">
        <v>4085</v>
      </c>
      <c r="C140" s="55">
        <v>2022</v>
      </c>
      <c r="D140" s="55">
        <v>2305</v>
      </c>
      <c r="E140" s="55">
        <v>1184</v>
      </c>
      <c r="F140" s="55">
        <v>1596</v>
      </c>
      <c r="G140" s="55">
        <v>821</v>
      </c>
      <c r="H140" s="55">
        <v>811</v>
      </c>
      <c r="I140" s="55">
        <v>432</v>
      </c>
      <c r="J140" s="55">
        <v>518</v>
      </c>
      <c r="K140" s="55">
        <v>257</v>
      </c>
      <c r="L140" s="40">
        <f t="shared" si="174"/>
        <v>9315</v>
      </c>
      <c r="M140" s="40">
        <f t="shared" si="175"/>
        <v>4716</v>
      </c>
      <c r="N140" s="55">
        <v>0</v>
      </c>
      <c r="O140" s="55">
        <v>0</v>
      </c>
      <c r="P140" s="55">
        <v>0</v>
      </c>
      <c r="Q140" s="55">
        <v>0</v>
      </c>
      <c r="R140" s="136">
        <f t="shared" si="168"/>
        <v>0</v>
      </c>
      <c r="S140" s="133">
        <f t="shared" si="169"/>
        <v>0</v>
      </c>
      <c r="T140" s="45"/>
      <c r="U140" s="142" t="s">
        <v>115</v>
      </c>
      <c r="V140" s="55">
        <v>894</v>
      </c>
      <c r="W140" s="55">
        <v>407</v>
      </c>
      <c r="X140" s="55">
        <v>393</v>
      </c>
      <c r="Y140" s="55">
        <v>193</v>
      </c>
      <c r="Z140" s="55">
        <v>285</v>
      </c>
      <c r="AA140" s="55">
        <v>150</v>
      </c>
      <c r="AB140" s="55">
        <v>100</v>
      </c>
      <c r="AC140" s="55">
        <v>54</v>
      </c>
      <c r="AD140" s="55">
        <v>87</v>
      </c>
      <c r="AE140" s="55">
        <v>43</v>
      </c>
      <c r="AF140" s="191">
        <f t="shared" si="170"/>
        <v>1759</v>
      </c>
      <c r="AG140" s="191">
        <f t="shared" si="170"/>
        <v>847</v>
      </c>
      <c r="AH140" s="55">
        <v>0</v>
      </c>
      <c r="AI140" s="55">
        <v>0</v>
      </c>
      <c r="AJ140" s="55">
        <v>0</v>
      </c>
      <c r="AK140" s="55">
        <v>0</v>
      </c>
      <c r="AL140" s="136">
        <f t="shared" si="171"/>
        <v>0</v>
      </c>
      <c r="AM140" s="133">
        <f t="shared" si="171"/>
        <v>0</v>
      </c>
      <c r="AN140" s="45"/>
      <c r="AO140" s="142" t="s">
        <v>115</v>
      </c>
      <c r="AP140" s="54">
        <v>106</v>
      </c>
      <c r="AQ140" s="54">
        <v>91</v>
      </c>
      <c r="AR140" s="54">
        <v>78</v>
      </c>
      <c r="AS140" s="54">
        <v>52</v>
      </c>
      <c r="AT140" s="54">
        <v>36</v>
      </c>
      <c r="AU140" s="136">
        <f t="shared" si="172"/>
        <v>363</v>
      </c>
      <c r="AV140" s="54"/>
      <c r="AW140" s="54"/>
      <c r="AX140" s="136">
        <f t="shared" si="173"/>
        <v>0</v>
      </c>
      <c r="AY140" s="55">
        <v>140</v>
      </c>
      <c r="AZ140" s="55">
        <v>0</v>
      </c>
      <c r="BA140" s="143">
        <v>10</v>
      </c>
      <c r="BB140" s="42">
        <v>100</v>
      </c>
      <c r="BD140" s="45"/>
      <c r="BE140" s="142" t="s">
        <v>115</v>
      </c>
      <c r="BF140" s="69">
        <v>38</v>
      </c>
      <c r="BG140" s="102">
        <v>70</v>
      </c>
      <c r="BH140" s="102">
        <v>99</v>
      </c>
      <c r="BI140" s="55"/>
      <c r="BJ140" s="42">
        <f t="shared" si="167"/>
        <v>207</v>
      </c>
      <c r="BK140" s="42">
        <v>84</v>
      </c>
      <c r="BL140" s="55"/>
      <c r="BM140" s="55"/>
      <c r="BN140" s="102">
        <v>4</v>
      </c>
      <c r="BO140" s="240">
        <v>2</v>
      </c>
    </row>
    <row r="141" spans="1:70" ht="15.9" customHeight="1">
      <c r="A141" s="142" t="s">
        <v>51</v>
      </c>
      <c r="B141" s="55">
        <v>5720</v>
      </c>
      <c r="C141" s="55">
        <v>2903</v>
      </c>
      <c r="D141" s="55">
        <v>3087</v>
      </c>
      <c r="E141" s="55">
        <v>1540</v>
      </c>
      <c r="F141" s="55">
        <v>2122</v>
      </c>
      <c r="G141" s="55">
        <v>1075</v>
      </c>
      <c r="H141" s="55">
        <v>1396</v>
      </c>
      <c r="I141" s="55">
        <v>734</v>
      </c>
      <c r="J141" s="55">
        <v>907</v>
      </c>
      <c r="K141" s="55">
        <v>474</v>
      </c>
      <c r="L141" s="40">
        <f t="shared" si="174"/>
        <v>13232</v>
      </c>
      <c r="M141" s="40">
        <f t="shared" si="175"/>
        <v>6726</v>
      </c>
      <c r="N141" s="55">
        <v>0</v>
      </c>
      <c r="O141" s="55">
        <v>0</v>
      </c>
      <c r="P141" s="55">
        <v>0</v>
      </c>
      <c r="Q141" s="55">
        <v>0</v>
      </c>
      <c r="R141" s="136">
        <f t="shared" si="168"/>
        <v>0</v>
      </c>
      <c r="S141" s="133">
        <f t="shared" si="169"/>
        <v>0</v>
      </c>
      <c r="T141" s="45"/>
      <c r="U141" s="142" t="s">
        <v>51</v>
      </c>
      <c r="V141" s="55">
        <v>1442</v>
      </c>
      <c r="W141" s="55">
        <v>686</v>
      </c>
      <c r="X141" s="55">
        <v>798</v>
      </c>
      <c r="Y141" s="55">
        <v>362</v>
      </c>
      <c r="Z141" s="55">
        <v>525</v>
      </c>
      <c r="AA141" s="55">
        <v>261</v>
      </c>
      <c r="AB141" s="55">
        <v>270</v>
      </c>
      <c r="AC141" s="55">
        <v>141</v>
      </c>
      <c r="AD141" s="55">
        <v>127</v>
      </c>
      <c r="AE141" s="55">
        <v>60</v>
      </c>
      <c r="AF141" s="191">
        <f t="shared" si="170"/>
        <v>3162</v>
      </c>
      <c r="AG141" s="191">
        <f t="shared" si="170"/>
        <v>1510</v>
      </c>
      <c r="AH141" s="55">
        <v>0</v>
      </c>
      <c r="AI141" s="55">
        <v>0</v>
      </c>
      <c r="AJ141" s="55">
        <v>0</v>
      </c>
      <c r="AK141" s="55">
        <v>0</v>
      </c>
      <c r="AL141" s="136">
        <f t="shared" si="171"/>
        <v>0</v>
      </c>
      <c r="AM141" s="133">
        <f t="shared" si="171"/>
        <v>0</v>
      </c>
      <c r="AN141" s="45"/>
      <c r="AO141" s="142" t="s">
        <v>51</v>
      </c>
      <c r="AP141" s="54">
        <v>118</v>
      </c>
      <c r="AQ141" s="54">
        <v>107</v>
      </c>
      <c r="AR141" s="54">
        <v>90</v>
      </c>
      <c r="AS141" s="54">
        <v>70</v>
      </c>
      <c r="AT141" s="54">
        <v>49</v>
      </c>
      <c r="AU141" s="136">
        <f t="shared" si="172"/>
        <v>434</v>
      </c>
      <c r="AV141" s="54"/>
      <c r="AW141" s="54"/>
      <c r="AX141" s="136">
        <f t="shared" si="173"/>
        <v>0</v>
      </c>
      <c r="AY141" s="5">
        <v>65</v>
      </c>
      <c r="AZ141" s="55">
        <v>0</v>
      </c>
      <c r="BA141" s="143">
        <v>10</v>
      </c>
      <c r="BB141" s="42">
        <v>97</v>
      </c>
      <c r="BD141" s="45"/>
      <c r="BE141" s="142" t="s">
        <v>51</v>
      </c>
      <c r="BF141" s="69">
        <v>82</v>
      </c>
      <c r="BG141" s="103">
        <v>133</v>
      </c>
      <c r="BH141" s="102">
        <v>70</v>
      </c>
      <c r="BI141" s="55"/>
      <c r="BJ141" s="42">
        <f t="shared" si="167"/>
        <v>285</v>
      </c>
      <c r="BK141" s="42">
        <v>149</v>
      </c>
      <c r="BL141" s="55"/>
      <c r="BM141" s="55"/>
      <c r="BN141" s="102">
        <v>8</v>
      </c>
      <c r="BO141" s="240">
        <v>6</v>
      </c>
    </row>
    <row r="142" spans="1:70" ht="15.9" customHeight="1" thickBot="1">
      <c r="A142" s="146" t="s">
        <v>116</v>
      </c>
      <c r="B142" s="149">
        <v>2867</v>
      </c>
      <c r="C142" s="149">
        <v>1409</v>
      </c>
      <c r="D142" s="149">
        <v>761</v>
      </c>
      <c r="E142" s="149">
        <v>352</v>
      </c>
      <c r="F142" s="149">
        <v>411</v>
      </c>
      <c r="G142" s="149">
        <v>219</v>
      </c>
      <c r="H142" s="149">
        <v>270</v>
      </c>
      <c r="I142" s="149">
        <v>128</v>
      </c>
      <c r="J142" s="149">
        <v>106</v>
      </c>
      <c r="K142" s="149">
        <v>51</v>
      </c>
      <c r="L142" s="132">
        <f t="shared" si="174"/>
        <v>4415</v>
      </c>
      <c r="M142" s="132">
        <f t="shared" si="175"/>
        <v>2159</v>
      </c>
      <c r="N142" s="149">
        <v>0</v>
      </c>
      <c r="O142" s="149">
        <v>0</v>
      </c>
      <c r="P142" s="149">
        <v>0</v>
      </c>
      <c r="Q142" s="149">
        <v>0</v>
      </c>
      <c r="R142" s="148">
        <f t="shared" si="168"/>
        <v>0</v>
      </c>
      <c r="S142" s="244">
        <f t="shared" si="169"/>
        <v>0</v>
      </c>
      <c r="T142" s="45"/>
      <c r="U142" s="146" t="s">
        <v>116</v>
      </c>
      <c r="V142" s="149">
        <v>467</v>
      </c>
      <c r="W142" s="149">
        <v>223</v>
      </c>
      <c r="X142" s="149">
        <v>135</v>
      </c>
      <c r="Y142" s="149">
        <v>58</v>
      </c>
      <c r="Z142" s="149">
        <v>103</v>
      </c>
      <c r="AA142" s="149">
        <v>50</v>
      </c>
      <c r="AB142" s="149">
        <v>62</v>
      </c>
      <c r="AC142" s="149">
        <v>29</v>
      </c>
      <c r="AD142" s="149">
        <v>8</v>
      </c>
      <c r="AE142" s="149">
        <v>1</v>
      </c>
      <c r="AF142" s="188">
        <f t="shared" si="170"/>
        <v>775</v>
      </c>
      <c r="AG142" s="188">
        <f t="shared" si="170"/>
        <v>361</v>
      </c>
      <c r="AH142" s="149">
        <v>0</v>
      </c>
      <c r="AI142" s="149">
        <v>0</v>
      </c>
      <c r="AJ142" s="149">
        <v>0</v>
      </c>
      <c r="AK142" s="149">
        <v>0</v>
      </c>
      <c r="AL142" s="148">
        <f t="shared" si="171"/>
        <v>0</v>
      </c>
      <c r="AM142" s="244">
        <f t="shared" si="171"/>
        <v>0</v>
      </c>
      <c r="AN142" s="45"/>
      <c r="AO142" s="146" t="s">
        <v>116</v>
      </c>
      <c r="AP142" s="147">
        <v>61</v>
      </c>
      <c r="AQ142" s="147">
        <v>38</v>
      </c>
      <c r="AR142" s="147">
        <v>28</v>
      </c>
      <c r="AS142" s="147">
        <v>23</v>
      </c>
      <c r="AT142" s="147">
        <v>13</v>
      </c>
      <c r="AU142" s="148">
        <f t="shared" si="172"/>
        <v>163</v>
      </c>
      <c r="AV142" s="147"/>
      <c r="AW142" s="147"/>
      <c r="AX142" s="148">
        <f t="shared" si="173"/>
        <v>0</v>
      </c>
      <c r="AY142" s="149">
        <v>57</v>
      </c>
      <c r="AZ142" s="149">
        <v>0</v>
      </c>
      <c r="BA142" s="150">
        <v>1</v>
      </c>
      <c r="BB142" s="149">
        <v>56</v>
      </c>
      <c r="BD142" s="45"/>
      <c r="BE142" s="146" t="s">
        <v>116</v>
      </c>
      <c r="BF142" s="249">
        <v>30</v>
      </c>
      <c r="BG142" s="154">
        <v>51</v>
      </c>
      <c r="BH142" s="154">
        <v>14</v>
      </c>
      <c r="BI142" s="149"/>
      <c r="BJ142" s="339">
        <f t="shared" si="167"/>
        <v>95</v>
      </c>
      <c r="BK142" s="339">
        <v>35</v>
      </c>
      <c r="BL142" s="149"/>
      <c r="BM142" s="149"/>
      <c r="BN142" s="154">
        <v>1</v>
      </c>
      <c r="BO142" s="245"/>
    </row>
    <row r="143" spans="1:70" s="14" customFormat="1" ht="12" customHeight="1">
      <c r="A143" s="487" t="s">
        <v>182</v>
      </c>
      <c r="B143" s="487"/>
      <c r="C143" s="487"/>
      <c r="D143" s="487"/>
      <c r="E143" s="487"/>
      <c r="F143" s="487"/>
      <c r="G143" s="487"/>
      <c r="H143" s="487"/>
      <c r="I143" s="487"/>
      <c r="J143" s="487"/>
      <c r="K143" s="487"/>
      <c r="L143" s="487"/>
      <c r="M143" s="487"/>
      <c r="N143" s="487"/>
      <c r="O143" s="487"/>
      <c r="P143" s="487"/>
      <c r="Q143" s="487"/>
      <c r="R143" s="250"/>
      <c r="S143" s="250"/>
      <c r="T143" s="250"/>
      <c r="U143" s="487" t="s">
        <v>183</v>
      </c>
      <c r="V143" s="487"/>
      <c r="W143" s="487"/>
      <c r="X143" s="487"/>
      <c r="Y143" s="487"/>
      <c r="Z143" s="487"/>
      <c r="AA143" s="487"/>
      <c r="AB143" s="487"/>
      <c r="AC143" s="487"/>
      <c r="AD143" s="487"/>
      <c r="AE143" s="487"/>
      <c r="AF143" s="487"/>
      <c r="AG143" s="487"/>
      <c r="AH143" s="487"/>
      <c r="AI143" s="487"/>
      <c r="AJ143" s="487"/>
      <c r="AK143" s="487"/>
      <c r="AL143" s="220"/>
      <c r="AM143" s="220"/>
      <c r="AN143" s="250"/>
      <c r="AO143" s="504" t="s">
        <v>184</v>
      </c>
      <c r="AP143" s="504"/>
      <c r="AQ143" s="504"/>
      <c r="AR143" s="504"/>
      <c r="AS143" s="504"/>
      <c r="AT143" s="504"/>
      <c r="AU143" s="504"/>
      <c r="AV143" s="504"/>
      <c r="AW143" s="504"/>
      <c r="AX143" s="504"/>
      <c r="AY143" s="504"/>
      <c r="AZ143" s="504"/>
      <c r="BA143" s="504"/>
      <c r="BB143" s="504"/>
      <c r="BD143" s="250"/>
      <c r="BE143" s="487" t="s">
        <v>489</v>
      </c>
      <c r="BF143" s="487"/>
      <c r="BG143" s="487"/>
      <c r="BH143" s="487"/>
      <c r="BI143" s="487"/>
      <c r="BJ143" s="487"/>
      <c r="BK143" s="487"/>
      <c r="BL143" s="487"/>
      <c r="BM143" s="487"/>
      <c r="BN143" s="487"/>
      <c r="BO143" s="487"/>
      <c r="BR143" s="13"/>
    </row>
    <row r="144" spans="1:70" s="14" customFormat="1" ht="12" customHeight="1" thickBot="1">
      <c r="A144" s="488" t="s">
        <v>22</v>
      </c>
      <c r="B144" s="488"/>
      <c r="C144" s="488"/>
      <c r="D144" s="488"/>
      <c r="E144" s="488"/>
      <c r="F144" s="488"/>
      <c r="G144" s="488"/>
      <c r="H144" s="488"/>
      <c r="I144" s="488"/>
      <c r="J144" s="488"/>
      <c r="K144" s="488"/>
      <c r="L144" s="488"/>
      <c r="M144" s="488"/>
      <c r="N144" s="488"/>
      <c r="O144" s="488"/>
      <c r="P144" s="488"/>
      <c r="Q144" s="488"/>
      <c r="R144" s="250"/>
      <c r="S144" s="250"/>
      <c r="T144" s="250"/>
      <c r="U144" s="488" t="s">
        <v>22</v>
      </c>
      <c r="V144" s="488"/>
      <c r="W144" s="488"/>
      <c r="X144" s="488"/>
      <c r="Y144" s="488"/>
      <c r="Z144" s="488"/>
      <c r="AA144" s="488"/>
      <c r="AB144" s="488"/>
      <c r="AC144" s="488"/>
      <c r="AD144" s="488"/>
      <c r="AE144" s="488"/>
      <c r="AF144" s="488"/>
      <c r="AG144" s="488"/>
      <c r="AH144" s="488"/>
      <c r="AI144" s="488"/>
      <c r="AJ144" s="488"/>
      <c r="AK144" s="488"/>
      <c r="AL144" s="220"/>
      <c r="AM144" s="220"/>
      <c r="AN144" s="250"/>
      <c r="AO144" s="503" t="s">
        <v>22</v>
      </c>
      <c r="AP144" s="503"/>
      <c r="AQ144" s="503"/>
      <c r="AR144" s="503"/>
      <c r="AS144" s="503"/>
      <c r="AT144" s="503"/>
      <c r="AU144" s="503"/>
      <c r="AV144" s="503"/>
      <c r="AW144" s="503"/>
      <c r="AX144" s="503"/>
      <c r="AY144" s="503"/>
      <c r="AZ144" s="503"/>
      <c r="BA144" s="503"/>
      <c r="BB144" s="503"/>
      <c r="BD144" s="250"/>
      <c r="BE144" s="488" t="s">
        <v>146</v>
      </c>
      <c r="BF144" s="488"/>
      <c r="BG144" s="488"/>
      <c r="BH144" s="488"/>
      <c r="BI144" s="488"/>
      <c r="BJ144" s="488"/>
      <c r="BK144" s="488"/>
      <c r="BL144" s="488"/>
      <c r="BM144" s="488"/>
      <c r="BN144" s="488"/>
      <c r="BO144" s="488"/>
      <c r="BR144" s="8"/>
    </row>
    <row r="145" spans="1:70" s="14" customFormat="1" ht="27" customHeight="1">
      <c r="A145" s="481" t="s">
        <v>137</v>
      </c>
      <c r="B145" s="491" t="s">
        <v>0</v>
      </c>
      <c r="C145" s="491"/>
      <c r="D145" s="491" t="s">
        <v>1</v>
      </c>
      <c r="E145" s="491"/>
      <c r="F145" s="491" t="s">
        <v>2</v>
      </c>
      <c r="G145" s="491"/>
      <c r="H145" s="491" t="s">
        <v>3</v>
      </c>
      <c r="I145" s="491"/>
      <c r="J145" s="491" t="s">
        <v>4</v>
      </c>
      <c r="K145" s="491"/>
      <c r="L145" s="489" t="s">
        <v>11</v>
      </c>
      <c r="M145" s="489"/>
      <c r="N145" s="468" t="s">
        <v>482</v>
      </c>
      <c r="O145" s="468"/>
      <c r="P145" s="468" t="s">
        <v>483</v>
      </c>
      <c r="Q145" s="468"/>
      <c r="R145" s="491" t="s">
        <v>185</v>
      </c>
      <c r="S145" s="492"/>
      <c r="T145" s="45"/>
      <c r="U145" s="481" t="s">
        <v>137</v>
      </c>
      <c r="V145" s="491" t="s">
        <v>0</v>
      </c>
      <c r="W145" s="491"/>
      <c r="X145" s="491" t="s">
        <v>1</v>
      </c>
      <c r="Y145" s="491"/>
      <c r="Z145" s="491" t="s">
        <v>2</v>
      </c>
      <c r="AA145" s="491"/>
      <c r="AB145" s="491" t="s">
        <v>3</v>
      </c>
      <c r="AC145" s="491"/>
      <c r="AD145" s="491" t="s">
        <v>4</v>
      </c>
      <c r="AE145" s="491"/>
      <c r="AF145" s="493" t="s">
        <v>11</v>
      </c>
      <c r="AG145" s="493"/>
      <c r="AH145" s="468" t="s">
        <v>478</v>
      </c>
      <c r="AI145" s="468"/>
      <c r="AJ145" s="468" t="s">
        <v>480</v>
      </c>
      <c r="AK145" s="468"/>
      <c r="AL145" s="491" t="s">
        <v>185</v>
      </c>
      <c r="AM145" s="492"/>
      <c r="AN145" s="45"/>
      <c r="AO145" s="481" t="s">
        <v>137</v>
      </c>
      <c r="AP145" s="491" t="s">
        <v>203</v>
      </c>
      <c r="AQ145" s="491"/>
      <c r="AR145" s="491"/>
      <c r="AS145" s="491"/>
      <c r="AT145" s="491"/>
      <c r="AU145" s="491"/>
      <c r="AV145" s="491"/>
      <c r="AW145" s="491"/>
      <c r="AX145" s="491"/>
      <c r="AY145" s="497" t="s">
        <v>204</v>
      </c>
      <c r="AZ145" s="498"/>
      <c r="BA145" s="499"/>
      <c r="BB145" s="501" t="s">
        <v>205</v>
      </c>
      <c r="BD145" s="45"/>
      <c r="BE145" s="481" t="s">
        <v>137</v>
      </c>
      <c r="BF145" s="483" t="s">
        <v>484</v>
      </c>
      <c r="BG145" s="484"/>
      <c r="BH145" s="484"/>
      <c r="BI145" s="484"/>
      <c r="BJ145" s="484"/>
      <c r="BK145" s="485"/>
      <c r="BL145" s="486" t="s">
        <v>485</v>
      </c>
      <c r="BM145" s="486"/>
      <c r="BN145" s="489" t="s">
        <v>486</v>
      </c>
      <c r="BO145" s="490"/>
      <c r="BR145" s="18"/>
    </row>
    <row r="146" spans="1:70" ht="56.25" customHeight="1">
      <c r="A146" s="482"/>
      <c r="B146" s="136" t="s">
        <v>410</v>
      </c>
      <c r="C146" s="136" t="s">
        <v>8</v>
      </c>
      <c r="D146" s="136" t="s">
        <v>410</v>
      </c>
      <c r="E146" s="136" t="s">
        <v>8</v>
      </c>
      <c r="F146" s="136" t="s">
        <v>410</v>
      </c>
      <c r="G146" s="136" t="s">
        <v>8</v>
      </c>
      <c r="H146" s="136" t="s">
        <v>410</v>
      </c>
      <c r="I146" s="136" t="s">
        <v>8</v>
      </c>
      <c r="J146" s="136" t="s">
        <v>410</v>
      </c>
      <c r="K146" s="136" t="s">
        <v>8</v>
      </c>
      <c r="L146" s="136" t="s">
        <v>410</v>
      </c>
      <c r="M146" s="136" t="s">
        <v>8</v>
      </c>
      <c r="N146" s="136" t="s">
        <v>410</v>
      </c>
      <c r="O146" s="136" t="s">
        <v>8</v>
      </c>
      <c r="P146" s="136" t="s">
        <v>410</v>
      </c>
      <c r="Q146" s="136" t="s">
        <v>8</v>
      </c>
      <c r="R146" s="136" t="s">
        <v>410</v>
      </c>
      <c r="S146" s="133" t="s">
        <v>8</v>
      </c>
      <c r="T146" s="45"/>
      <c r="U146" s="482"/>
      <c r="V146" s="136" t="s">
        <v>10</v>
      </c>
      <c r="W146" s="136" t="s">
        <v>8</v>
      </c>
      <c r="X146" s="136" t="s">
        <v>10</v>
      </c>
      <c r="Y146" s="136" t="s">
        <v>8</v>
      </c>
      <c r="Z146" s="136" t="s">
        <v>10</v>
      </c>
      <c r="AA146" s="136" t="s">
        <v>8</v>
      </c>
      <c r="AB146" s="136" t="s">
        <v>10</v>
      </c>
      <c r="AC146" s="136" t="s">
        <v>8</v>
      </c>
      <c r="AD146" s="136" t="s">
        <v>10</v>
      </c>
      <c r="AE146" s="136" t="s">
        <v>8</v>
      </c>
      <c r="AF146" s="136" t="s">
        <v>10</v>
      </c>
      <c r="AG146" s="136" t="s">
        <v>8</v>
      </c>
      <c r="AH146" s="136" t="s">
        <v>10</v>
      </c>
      <c r="AI146" s="136" t="s">
        <v>8</v>
      </c>
      <c r="AJ146" s="136" t="s">
        <v>10</v>
      </c>
      <c r="AK146" s="136" t="s">
        <v>8</v>
      </c>
      <c r="AL146" s="134" t="s">
        <v>154</v>
      </c>
      <c r="AM146" s="9" t="s">
        <v>155</v>
      </c>
      <c r="AN146" s="45"/>
      <c r="AO146" s="482"/>
      <c r="AP146" s="136" t="s">
        <v>0</v>
      </c>
      <c r="AQ146" s="136" t="s">
        <v>1</v>
      </c>
      <c r="AR146" s="136" t="s">
        <v>2</v>
      </c>
      <c r="AS146" s="136" t="s">
        <v>3</v>
      </c>
      <c r="AT146" s="136" t="s">
        <v>4</v>
      </c>
      <c r="AU146" s="136" t="s">
        <v>20</v>
      </c>
      <c r="AV146" s="136" t="s">
        <v>5</v>
      </c>
      <c r="AW146" s="136" t="s">
        <v>6</v>
      </c>
      <c r="AX146" s="136" t="s">
        <v>7</v>
      </c>
      <c r="AY146" s="136" t="s">
        <v>451</v>
      </c>
      <c r="AZ146" s="136" t="s">
        <v>454</v>
      </c>
      <c r="BA146" s="133" t="s">
        <v>452</v>
      </c>
      <c r="BB146" s="502"/>
      <c r="BD146" s="45"/>
      <c r="BE146" s="482"/>
      <c r="BF146" s="136" t="s">
        <v>14</v>
      </c>
      <c r="BG146" s="136" t="s">
        <v>367</v>
      </c>
      <c r="BH146" s="136" t="s">
        <v>368</v>
      </c>
      <c r="BI146" s="136" t="s">
        <v>17</v>
      </c>
      <c r="BJ146" s="238" t="s">
        <v>18</v>
      </c>
      <c r="BK146" s="136" t="s">
        <v>403</v>
      </c>
      <c r="BL146" s="136" t="s">
        <v>16</v>
      </c>
      <c r="BM146" s="136" t="s">
        <v>371</v>
      </c>
      <c r="BN146" s="136" t="s">
        <v>20</v>
      </c>
      <c r="BO146" s="133" t="s">
        <v>403</v>
      </c>
      <c r="BR146" s="8"/>
    </row>
    <row r="147" spans="1:70" ht="15" customHeight="1">
      <c r="A147" s="151" t="s">
        <v>173</v>
      </c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330"/>
      <c r="M147" s="330"/>
      <c r="N147" s="136"/>
      <c r="O147" s="136"/>
      <c r="P147" s="136"/>
      <c r="Q147" s="136"/>
      <c r="R147" s="136"/>
      <c r="S147" s="133"/>
      <c r="T147" s="45"/>
      <c r="U147" s="151" t="s">
        <v>173</v>
      </c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3"/>
      <c r="AN147" s="45"/>
      <c r="AO147" s="151" t="s">
        <v>173</v>
      </c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3"/>
      <c r="BB147" s="136"/>
      <c r="BD147" s="45"/>
      <c r="BE147" s="151" t="s">
        <v>173</v>
      </c>
      <c r="BF147" s="42"/>
      <c r="BG147" s="42"/>
      <c r="BH147" s="42"/>
      <c r="BI147" s="42"/>
      <c r="BJ147" s="42"/>
      <c r="BK147" s="42"/>
      <c r="BL147" s="42"/>
      <c r="BM147" s="42"/>
      <c r="BN147" s="42"/>
      <c r="BO147" s="153"/>
      <c r="BR147" s="18"/>
    </row>
    <row r="148" spans="1:70" ht="15" customHeight="1">
      <c r="A148" s="142" t="s">
        <v>188</v>
      </c>
      <c r="B148" s="55">
        <v>8407</v>
      </c>
      <c r="C148" s="55">
        <v>4276</v>
      </c>
      <c r="D148" s="55">
        <v>5065</v>
      </c>
      <c r="E148" s="55">
        <v>2532</v>
      </c>
      <c r="F148" s="55">
        <v>3526</v>
      </c>
      <c r="G148" s="55">
        <v>1784</v>
      </c>
      <c r="H148" s="55">
        <v>2173</v>
      </c>
      <c r="I148" s="55">
        <v>1113</v>
      </c>
      <c r="J148" s="55">
        <v>1505</v>
      </c>
      <c r="K148" s="55">
        <v>725</v>
      </c>
      <c r="L148" s="40">
        <f t="shared" si="174"/>
        <v>20676</v>
      </c>
      <c r="M148" s="40">
        <f t="shared" si="175"/>
        <v>10430</v>
      </c>
      <c r="N148" s="55">
        <v>0</v>
      </c>
      <c r="O148" s="55">
        <v>0</v>
      </c>
      <c r="P148" s="55">
        <v>0</v>
      </c>
      <c r="Q148" s="55">
        <v>0</v>
      </c>
      <c r="R148" s="136">
        <f t="shared" si="168"/>
        <v>0</v>
      </c>
      <c r="S148" s="133">
        <f t="shared" si="169"/>
        <v>0</v>
      </c>
      <c r="T148" s="45"/>
      <c r="U148" s="142" t="s">
        <v>188</v>
      </c>
      <c r="V148" s="55">
        <v>1692</v>
      </c>
      <c r="W148" s="55">
        <v>807</v>
      </c>
      <c r="X148" s="55">
        <v>1207</v>
      </c>
      <c r="Y148" s="55">
        <v>609</v>
      </c>
      <c r="Z148" s="55">
        <v>857</v>
      </c>
      <c r="AA148" s="55">
        <v>434</v>
      </c>
      <c r="AB148" s="55">
        <v>353</v>
      </c>
      <c r="AC148" s="55">
        <v>185</v>
      </c>
      <c r="AD148" s="55">
        <v>234</v>
      </c>
      <c r="AE148" s="55">
        <v>100</v>
      </c>
      <c r="AF148" s="191">
        <f t="shared" si="170"/>
        <v>4343</v>
      </c>
      <c r="AG148" s="191">
        <f t="shared" si="170"/>
        <v>2135</v>
      </c>
      <c r="AH148" s="55">
        <v>0</v>
      </c>
      <c r="AI148" s="55">
        <v>0</v>
      </c>
      <c r="AJ148" s="55">
        <v>0</v>
      </c>
      <c r="AK148" s="55">
        <v>0</v>
      </c>
      <c r="AL148" s="136">
        <f t="shared" si="171"/>
        <v>0</v>
      </c>
      <c r="AM148" s="133">
        <f t="shared" si="171"/>
        <v>0</v>
      </c>
      <c r="AN148" s="45"/>
      <c r="AO148" s="142" t="s">
        <v>188</v>
      </c>
      <c r="AP148" s="54">
        <v>165</v>
      </c>
      <c r="AQ148" s="54">
        <v>153</v>
      </c>
      <c r="AR148" s="54">
        <v>140</v>
      </c>
      <c r="AS148" s="54">
        <v>105</v>
      </c>
      <c r="AT148" s="54">
        <v>79</v>
      </c>
      <c r="AU148" s="136">
        <f>SUM(AP148:AT148)</f>
        <v>642</v>
      </c>
      <c r="AV148" s="54"/>
      <c r="AW148" s="54"/>
      <c r="AX148" s="136">
        <f t="shared" si="173"/>
        <v>0</v>
      </c>
      <c r="AY148" s="55">
        <v>265</v>
      </c>
      <c r="AZ148" s="55">
        <v>0</v>
      </c>
      <c r="BA148" s="143">
        <v>17</v>
      </c>
      <c r="BB148" s="42">
        <v>134</v>
      </c>
      <c r="BD148" s="45"/>
      <c r="BE148" s="142" t="s">
        <v>188</v>
      </c>
      <c r="BF148" s="55">
        <v>85</v>
      </c>
      <c r="BG148" s="102">
        <v>279</v>
      </c>
      <c r="BH148" s="102">
        <v>84</v>
      </c>
      <c r="BI148" s="55"/>
      <c r="BJ148" s="42">
        <f t="shared" ref="BJ148:BJ180" si="176">BF148+BG148+BH148+BI148</f>
        <v>448</v>
      </c>
      <c r="BK148" s="42">
        <v>226</v>
      </c>
      <c r="BL148" s="55"/>
      <c r="BM148" s="55"/>
      <c r="BN148" s="102">
        <v>20</v>
      </c>
      <c r="BO148" s="240">
        <v>11</v>
      </c>
    </row>
    <row r="149" spans="1:70" ht="15" customHeight="1">
      <c r="A149" s="142" t="s">
        <v>52</v>
      </c>
      <c r="B149" s="55">
        <v>7814</v>
      </c>
      <c r="C149" s="55">
        <v>3880</v>
      </c>
      <c r="D149" s="55">
        <v>4363</v>
      </c>
      <c r="E149" s="55">
        <v>2262</v>
      </c>
      <c r="F149" s="55">
        <v>3377</v>
      </c>
      <c r="G149" s="55">
        <v>1739</v>
      </c>
      <c r="H149" s="55">
        <v>1871</v>
      </c>
      <c r="I149" s="55">
        <v>970</v>
      </c>
      <c r="J149" s="55">
        <v>1260</v>
      </c>
      <c r="K149" s="55">
        <v>609</v>
      </c>
      <c r="L149" s="40">
        <f t="shared" si="174"/>
        <v>18685</v>
      </c>
      <c r="M149" s="40">
        <f t="shared" si="175"/>
        <v>9460</v>
      </c>
      <c r="N149" s="55">
        <v>0</v>
      </c>
      <c r="O149" s="55">
        <v>0</v>
      </c>
      <c r="P149" s="55">
        <v>0</v>
      </c>
      <c r="Q149" s="55">
        <v>0</v>
      </c>
      <c r="R149" s="136">
        <f t="shared" si="168"/>
        <v>0</v>
      </c>
      <c r="S149" s="133">
        <f t="shared" si="169"/>
        <v>0</v>
      </c>
      <c r="T149" s="45"/>
      <c r="U149" s="142" t="s">
        <v>52</v>
      </c>
      <c r="V149" s="55">
        <v>2363</v>
      </c>
      <c r="W149" s="55">
        <v>1163</v>
      </c>
      <c r="X149" s="55">
        <v>1291</v>
      </c>
      <c r="Y149" s="55">
        <v>688</v>
      </c>
      <c r="Z149" s="55">
        <v>898</v>
      </c>
      <c r="AA149" s="55">
        <v>467</v>
      </c>
      <c r="AB149" s="55">
        <v>346</v>
      </c>
      <c r="AC149" s="55">
        <v>172</v>
      </c>
      <c r="AD149" s="55">
        <v>243</v>
      </c>
      <c r="AE149" s="55">
        <v>112</v>
      </c>
      <c r="AF149" s="191">
        <f t="shared" si="170"/>
        <v>5141</v>
      </c>
      <c r="AG149" s="191">
        <f t="shared" si="170"/>
        <v>2602</v>
      </c>
      <c r="AH149" s="55">
        <v>0</v>
      </c>
      <c r="AI149" s="55">
        <v>0</v>
      </c>
      <c r="AJ149" s="55">
        <v>0</v>
      </c>
      <c r="AK149" s="55">
        <v>0</v>
      </c>
      <c r="AL149" s="136">
        <f t="shared" si="171"/>
        <v>0</v>
      </c>
      <c r="AM149" s="133">
        <f t="shared" si="171"/>
        <v>0</v>
      </c>
      <c r="AN149" s="45"/>
      <c r="AO149" s="142" t="s">
        <v>52</v>
      </c>
      <c r="AP149" s="54">
        <v>175</v>
      </c>
      <c r="AQ149" s="54">
        <v>155</v>
      </c>
      <c r="AR149" s="54">
        <v>132</v>
      </c>
      <c r="AS149" s="54">
        <v>85</v>
      </c>
      <c r="AT149" s="54">
        <v>63</v>
      </c>
      <c r="AU149" s="136">
        <f t="shared" si="172"/>
        <v>610</v>
      </c>
      <c r="AV149" s="54"/>
      <c r="AW149" s="54"/>
      <c r="AX149" s="136">
        <f t="shared" si="173"/>
        <v>0</v>
      </c>
      <c r="AY149" s="55">
        <v>313</v>
      </c>
      <c r="AZ149" s="55">
        <v>0</v>
      </c>
      <c r="BA149" s="143">
        <v>31</v>
      </c>
      <c r="BB149" s="344">
        <v>146</v>
      </c>
      <c r="BD149" s="45"/>
      <c r="BE149" s="142" t="s">
        <v>52</v>
      </c>
      <c r="BF149" s="55">
        <v>110</v>
      </c>
      <c r="BG149" s="102">
        <v>266</v>
      </c>
      <c r="BH149" s="102">
        <v>90</v>
      </c>
      <c r="BI149" s="55"/>
      <c r="BJ149" s="42">
        <f t="shared" si="176"/>
        <v>466</v>
      </c>
      <c r="BK149" s="42">
        <v>247</v>
      </c>
      <c r="BL149" s="55"/>
      <c r="BM149" s="55"/>
      <c r="BN149" s="102">
        <v>36</v>
      </c>
      <c r="BO149" s="240">
        <v>15</v>
      </c>
    </row>
    <row r="150" spans="1:70" ht="15" customHeight="1">
      <c r="A150" s="142" t="s">
        <v>118</v>
      </c>
      <c r="B150" s="55">
        <v>4404</v>
      </c>
      <c r="C150" s="55">
        <v>2417</v>
      </c>
      <c r="D150" s="55">
        <v>1644</v>
      </c>
      <c r="E150" s="55">
        <v>891</v>
      </c>
      <c r="F150" s="55">
        <v>845</v>
      </c>
      <c r="G150" s="55">
        <v>476</v>
      </c>
      <c r="H150" s="55">
        <v>420</v>
      </c>
      <c r="I150" s="55">
        <v>209</v>
      </c>
      <c r="J150" s="55">
        <v>264</v>
      </c>
      <c r="K150" s="55">
        <v>138</v>
      </c>
      <c r="L150" s="40">
        <f t="shared" si="174"/>
        <v>7577</v>
      </c>
      <c r="M150" s="40">
        <f t="shared" si="175"/>
        <v>4131</v>
      </c>
      <c r="N150" s="55">
        <v>0</v>
      </c>
      <c r="O150" s="55">
        <v>0</v>
      </c>
      <c r="P150" s="55">
        <v>0</v>
      </c>
      <c r="Q150" s="55">
        <v>0</v>
      </c>
      <c r="R150" s="136">
        <f t="shared" si="168"/>
        <v>0</v>
      </c>
      <c r="S150" s="133">
        <f t="shared" si="169"/>
        <v>0</v>
      </c>
      <c r="T150" s="45"/>
      <c r="U150" s="142" t="s">
        <v>118</v>
      </c>
      <c r="V150" s="55">
        <v>677</v>
      </c>
      <c r="W150" s="55">
        <v>370</v>
      </c>
      <c r="X150" s="55">
        <v>129</v>
      </c>
      <c r="Y150" s="55">
        <v>74</v>
      </c>
      <c r="Z150" s="55">
        <v>53</v>
      </c>
      <c r="AA150" s="55">
        <v>31</v>
      </c>
      <c r="AB150" s="55">
        <v>24</v>
      </c>
      <c r="AC150" s="55">
        <v>12</v>
      </c>
      <c r="AD150" s="55">
        <v>5</v>
      </c>
      <c r="AE150" s="55">
        <v>2</v>
      </c>
      <c r="AF150" s="191">
        <f t="shared" si="170"/>
        <v>888</v>
      </c>
      <c r="AG150" s="191">
        <f t="shared" si="170"/>
        <v>489</v>
      </c>
      <c r="AH150" s="55">
        <v>0</v>
      </c>
      <c r="AI150" s="55">
        <v>0</v>
      </c>
      <c r="AJ150" s="55">
        <v>0</v>
      </c>
      <c r="AK150" s="55">
        <v>0</v>
      </c>
      <c r="AL150" s="136">
        <f t="shared" si="171"/>
        <v>0</v>
      </c>
      <c r="AM150" s="133">
        <f t="shared" si="171"/>
        <v>0</v>
      </c>
      <c r="AN150" s="45"/>
      <c r="AO150" s="142" t="s">
        <v>118</v>
      </c>
      <c r="AP150" s="54">
        <v>76</v>
      </c>
      <c r="AQ150" s="54">
        <v>63</v>
      </c>
      <c r="AR150" s="54">
        <v>48</v>
      </c>
      <c r="AS150" s="54">
        <v>28</v>
      </c>
      <c r="AT150" s="54">
        <v>18</v>
      </c>
      <c r="AU150" s="136">
        <f t="shared" si="172"/>
        <v>233</v>
      </c>
      <c r="AV150" s="54"/>
      <c r="AW150" s="54"/>
      <c r="AX150" s="136">
        <f t="shared" si="173"/>
        <v>0</v>
      </c>
      <c r="AY150" s="55">
        <v>117</v>
      </c>
      <c r="AZ150" s="55">
        <v>0</v>
      </c>
      <c r="BA150" s="143">
        <v>11</v>
      </c>
      <c r="BB150" s="344">
        <v>64</v>
      </c>
      <c r="BD150" s="45"/>
      <c r="BE150" s="142" t="s">
        <v>118</v>
      </c>
      <c r="BF150" s="55">
        <v>34</v>
      </c>
      <c r="BG150" s="102">
        <v>85</v>
      </c>
      <c r="BH150" s="102">
        <v>61</v>
      </c>
      <c r="BI150" s="55"/>
      <c r="BJ150" s="42">
        <f t="shared" si="176"/>
        <v>180</v>
      </c>
      <c r="BK150" s="42">
        <v>93</v>
      </c>
      <c r="BL150" s="55"/>
      <c r="BM150" s="55"/>
      <c r="BN150" s="102">
        <v>4</v>
      </c>
      <c r="BO150" s="240">
        <v>2</v>
      </c>
    </row>
    <row r="151" spans="1:70" ht="15" customHeight="1">
      <c r="A151" s="142" t="s">
        <v>119</v>
      </c>
      <c r="B151" s="55">
        <v>6489</v>
      </c>
      <c r="C151" s="55">
        <v>3352</v>
      </c>
      <c r="D151" s="55">
        <v>3439</v>
      </c>
      <c r="E151" s="55">
        <v>1739</v>
      </c>
      <c r="F151" s="55">
        <v>2523</v>
      </c>
      <c r="G151" s="55">
        <v>1282</v>
      </c>
      <c r="H151" s="55">
        <v>1453</v>
      </c>
      <c r="I151" s="55">
        <v>699</v>
      </c>
      <c r="J151" s="55">
        <v>1097</v>
      </c>
      <c r="K151" s="55">
        <v>554</v>
      </c>
      <c r="L151" s="40">
        <f t="shared" si="174"/>
        <v>15001</v>
      </c>
      <c r="M151" s="40">
        <f t="shared" si="175"/>
        <v>7626</v>
      </c>
      <c r="N151" s="55">
        <v>0</v>
      </c>
      <c r="O151" s="55">
        <v>0</v>
      </c>
      <c r="P151" s="55">
        <v>0</v>
      </c>
      <c r="Q151" s="55">
        <v>0</v>
      </c>
      <c r="R151" s="136">
        <f t="shared" si="168"/>
        <v>0</v>
      </c>
      <c r="S151" s="133">
        <f t="shared" si="169"/>
        <v>0</v>
      </c>
      <c r="T151" s="45"/>
      <c r="U151" s="142" t="s">
        <v>119</v>
      </c>
      <c r="V151" s="55">
        <v>1345</v>
      </c>
      <c r="W151" s="55">
        <v>691</v>
      </c>
      <c r="X151" s="55">
        <v>898</v>
      </c>
      <c r="Y151" s="55">
        <v>442</v>
      </c>
      <c r="Z151" s="55">
        <v>680</v>
      </c>
      <c r="AA151" s="55">
        <v>356</v>
      </c>
      <c r="AB151" s="55">
        <v>244</v>
      </c>
      <c r="AC151" s="55">
        <v>103</v>
      </c>
      <c r="AD151" s="55">
        <v>139</v>
      </c>
      <c r="AE151" s="55">
        <v>61</v>
      </c>
      <c r="AF151" s="191">
        <f t="shared" si="170"/>
        <v>3306</v>
      </c>
      <c r="AG151" s="191">
        <f t="shared" si="170"/>
        <v>1653</v>
      </c>
      <c r="AH151" s="55">
        <v>0</v>
      </c>
      <c r="AI151" s="55">
        <v>0</v>
      </c>
      <c r="AJ151" s="55">
        <v>0</v>
      </c>
      <c r="AK151" s="55">
        <v>0</v>
      </c>
      <c r="AL151" s="136">
        <f t="shared" si="171"/>
        <v>0</v>
      </c>
      <c r="AM151" s="133">
        <f t="shared" si="171"/>
        <v>0</v>
      </c>
      <c r="AN151" s="45"/>
      <c r="AO151" s="142" t="s">
        <v>119</v>
      </c>
      <c r="AP151" s="54">
        <v>150</v>
      </c>
      <c r="AQ151" s="54">
        <v>128</v>
      </c>
      <c r="AR151" s="54">
        <v>113</v>
      </c>
      <c r="AS151" s="54">
        <v>78</v>
      </c>
      <c r="AT151" s="54">
        <v>64</v>
      </c>
      <c r="AU151" s="136">
        <f t="shared" si="172"/>
        <v>533</v>
      </c>
      <c r="AV151" s="54"/>
      <c r="AW151" s="54"/>
      <c r="AX151" s="136">
        <f t="shared" si="173"/>
        <v>0</v>
      </c>
      <c r="AY151" s="55">
        <v>243</v>
      </c>
      <c r="AZ151" s="55">
        <v>0</v>
      </c>
      <c r="BA151" s="143">
        <v>17</v>
      </c>
      <c r="BB151" s="42">
        <v>116</v>
      </c>
      <c r="BD151" s="45"/>
      <c r="BE151" s="142" t="s">
        <v>119</v>
      </c>
      <c r="BF151" s="55">
        <v>105</v>
      </c>
      <c r="BG151" s="102">
        <v>156</v>
      </c>
      <c r="BH151" s="102">
        <v>51</v>
      </c>
      <c r="BI151" s="102">
        <v>1</v>
      </c>
      <c r="BJ151" s="42">
        <f t="shared" si="176"/>
        <v>313</v>
      </c>
      <c r="BK151" s="42">
        <v>167</v>
      </c>
      <c r="BL151" s="102"/>
      <c r="BM151" s="102"/>
      <c r="BN151" s="102">
        <v>26</v>
      </c>
      <c r="BO151" s="240">
        <v>16</v>
      </c>
    </row>
    <row r="152" spans="1:70" ht="15" customHeight="1">
      <c r="A152" s="142" t="s">
        <v>53</v>
      </c>
      <c r="B152" s="55">
        <v>5823</v>
      </c>
      <c r="C152" s="55">
        <v>2991</v>
      </c>
      <c r="D152" s="55">
        <v>4052</v>
      </c>
      <c r="E152" s="55">
        <v>2157</v>
      </c>
      <c r="F152" s="55">
        <v>3098</v>
      </c>
      <c r="G152" s="55">
        <v>1621</v>
      </c>
      <c r="H152" s="55">
        <v>2174</v>
      </c>
      <c r="I152" s="55">
        <v>1194</v>
      </c>
      <c r="J152" s="55">
        <v>1830</v>
      </c>
      <c r="K152" s="55">
        <v>1017</v>
      </c>
      <c r="L152" s="40">
        <f t="shared" si="174"/>
        <v>16977</v>
      </c>
      <c r="M152" s="40">
        <f t="shared" si="175"/>
        <v>8980</v>
      </c>
      <c r="N152" s="55">
        <v>0</v>
      </c>
      <c r="O152" s="55">
        <v>0</v>
      </c>
      <c r="P152" s="55">
        <v>0</v>
      </c>
      <c r="Q152" s="55">
        <v>0</v>
      </c>
      <c r="R152" s="136">
        <f t="shared" si="168"/>
        <v>0</v>
      </c>
      <c r="S152" s="133">
        <f t="shared" si="169"/>
        <v>0</v>
      </c>
      <c r="T152" s="45"/>
      <c r="U152" s="142" t="s">
        <v>53</v>
      </c>
      <c r="V152" s="55">
        <v>772</v>
      </c>
      <c r="W152" s="55">
        <v>369</v>
      </c>
      <c r="X152" s="55">
        <v>794</v>
      </c>
      <c r="Y152" s="55">
        <v>386</v>
      </c>
      <c r="Z152" s="55">
        <v>723</v>
      </c>
      <c r="AA152" s="55">
        <v>352</v>
      </c>
      <c r="AB152" s="55">
        <v>253</v>
      </c>
      <c r="AC152" s="55">
        <v>131</v>
      </c>
      <c r="AD152" s="55">
        <v>353</v>
      </c>
      <c r="AE152" s="55">
        <v>176</v>
      </c>
      <c r="AF152" s="191">
        <f t="shared" si="170"/>
        <v>2895</v>
      </c>
      <c r="AG152" s="191">
        <f t="shared" si="170"/>
        <v>1414</v>
      </c>
      <c r="AH152" s="55">
        <v>0</v>
      </c>
      <c r="AI152" s="55">
        <v>0</v>
      </c>
      <c r="AJ152" s="55">
        <v>0</v>
      </c>
      <c r="AK152" s="55">
        <v>0</v>
      </c>
      <c r="AL152" s="136">
        <f t="shared" si="171"/>
        <v>0</v>
      </c>
      <c r="AM152" s="133">
        <f t="shared" si="171"/>
        <v>0</v>
      </c>
      <c r="AN152" s="45"/>
      <c r="AO152" s="142" t="s">
        <v>53</v>
      </c>
      <c r="AP152" s="54">
        <v>145</v>
      </c>
      <c r="AQ152" s="54">
        <v>135</v>
      </c>
      <c r="AR152" s="54">
        <v>112</v>
      </c>
      <c r="AS152" s="54">
        <v>89</v>
      </c>
      <c r="AT152" s="54">
        <v>68</v>
      </c>
      <c r="AU152" s="136">
        <f t="shared" si="172"/>
        <v>549</v>
      </c>
      <c r="AV152" s="54"/>
      <c r="AW152" s="54"/>
      <c r="AX152" s="136">
        <f t="shared" si="173"/>
        <v>0</v>
      </c>
      <c r="AY152" s="55">
        <v>327</v>
      </c>
      <c r="AZ152" s="55">
        <v>0</v>
      </c>
      <c r="BA152" s="143">
        <v>22</v>
      </c>
      <c r="BB152" s="42">
        <v>115</v>
      </c>
      <c r="BD152" s="45"/>
      <c r="BE152" s="142" t="s">
        <v>53</v>
      </c>
      <c r="BF152" s="55">
        <v>158</v>
      </c>
      <c r="BG152" s="103">
        <v>165</v>
      </c>
      <c r="BH152" s="102">
        <v>110</v>
      </c>
      <c r="BI152" s="55"/>
      <c r="BJ152" s="42">
        <f t="shared" si="176"/>
        <v>433</v>
      </c>
      <c r="BK152" s="42">
        <v>320</v>
      </c>
      <c r="BL152" s="55"/>
      <c r="BM152" s="55"/>
      <c r="BN152" s="102">
        <v>56</v>
      </c>
      <c r="BO152" s="240">
        <v>45</v>
      </c>
    </row>
    <row r="153" spans="1:70" ht="15" customHeight="1">
      <c r="A153" s="131" t="s">
        <v>174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40"/>
      <c r="M153" s="40"/>
      <c r="N153" s="55"/>
      <c r="O153" s="55"/>
      <c r="P153" s="55"/>
      <c r="Q153" s="55"/>
      <c r="R153" s="136"/>
      <c r="S153" s="133"/>
      <c r="T153" s="45"/>
      <c r="U153" s="131" t="s">
        <v>174</v>
      </c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191"/>
      <c r="AG153" s="191"/>
      <c r="AH153" s="55"/>
      <c r="AI153" s="55"/>
      <c r="AJ153" s="55"/>
      <c r="AK153" s="55"/>
      <c r="AL153" s="136"/>
      <c r="AM153" s="133"/>
      <c r="AN153" s="45"/>
      <c r="AO153" s="131" t="s">
        <v>174</v>
      </c>
      <c r="AP153" s="54"/>
      <c r="AQ153" s="54"/>
      <c r="AR153" s="54"/>
      <c r="AS153" s="54"/>
      <c r="AT153" s="54"/>
      <c r="AU153" s="136"/>
      <c r="AV153" s="54"/>
      <c r="AW153" s="54"/>
      <c r="AX153" s="136"/>
      <c r="AY153" s="55"/>
      <c r="AZ153" s="55"/>
      <c r="BA153" s="143"/>
      <c r="BB153" s="42"/>
      <c r="BD153" s="45"/>
      <c r="BE153" s="131" t="s">
        <v>174</v>
      </c>
      <c r="BF153" s="55"/>
      <c r="BG153" s="241"/>
      <c r="BH153" s="241"/>
      <c r="BI153" s="55"/>
      <c r="BJ153" s="42"/>
      <c r="BK153" s="42"/>
      <c r="BL153" s="55"/>
      <c r="BM153" s="55"/>
      <c r="BN153" s="241"/>
      <c r="BO153" s="242"/>
    </row>
    <row r="154" spans="1:70" ht="15" customHeight="1">
      <c r="A154" s="142" t="s">
        <v>120</v>
      </c>
      <c r="B154" s="55">
        <v>10620</v>
      </c>
      <c r="C154" s="55">
        <v>5046</v>
      </c>
      <c r="D154" s="55">
        <v>8569</v>
      </c>
      <c r="E154" s="55">
        <v>4189</v>
      </c>
      <c r="F154" s="55">
        <v>7973</v>
      </c>
      <c r="G154" s="55">
        <v>3937</v>
      </c>
      <c r="H154" s="55">
        <v>6595</v>
      </c>
      <c r="I154" s="55">
        <v>3352</v>
      </c>
      <c r="J154" s="55">
        <v>5307</v>
      </c>
      <c r="K154" s="55">
        <v>2666</v>
      </c>
      <c r="L154" s="40">
        <f t="shared" si="174"/>
        <v>39064</v>
      </c>
      <c r="M154" s="40">
        <f t="shared" si="175"/>
        <v>19190</v>
      </c>
      <c r="N154" s="55">
        <v>0</v>
      </c>
      <c r="O154" s="55">
        <v>0</v>
      </c>
      <c r="P154" s="55">
        <v>0</v>
      </c>
      <c r="Q154" s="55">
        <v>0</v>
      </c>
      <c r="R154" s="136">
        <f t="shared" si="168"/>
        <v>0</v>
      </c>
      <c r="S154" s="133">
        <f t="shared" si="169"/>
        <v>0</v>
      </c>
      <c r="T154" s="45"/>
      <c r="U154" s="142" t="s">
        <v>120</v>
      </c>
      <c r="V154" s="55">
        <v>3017</v>
      </c>
      <c r="W154" s="55">
        <v>1362</v>
      </c>
      <c r="X154" s="55">
        <v>2334</v>
      </c>
      <c r="Y154" s="55">
        <v>1072</v>
      </c>
      <c r="Z154" s="55">
        <v>2099</v>
      </c>
      <c r="AA154" s="55">
        <v>994</v>
      </c>
      <c r="AB154" s="55">
        <v>1410</v>
      </c>
      <c r="AC154" s="55">
        <v>684</v>
      </c>
      <c r="AD154" s="55">
        <v>948</v>
      </c>
      <c r="AE154" s="55">
        <v>423</v>
      </c>
      <c r="AF154" s="191">
        <f t="shared" si="170"/>
        <v>9808</v>
      </c>
      <c r="AG154" s="191">
        <f t="shared" si="170"/>
        <v>4535</v>
      </c>
      <c r="AH154" s="55">
        <v>0</v>
      </c>
      <c r="AI154" s="55">
        <v>0</v>
      </c>
      <c r="AJ154" s="55">
        <v>0</v>
      </c>
      <c r="AK154" s="55">
        <v>0</v>
      </c>
      <c r="AL154" s="136">
        <f t="shared" si="171"/>
        <v>0</v>
      </c>
      <c r="AM154" s="133">
        <f t="shared" si="171"/>
        <v>0</v>
      </c>
      <c r="AN154" s="45"/>
      <c r="AO154" s="142" t="s">
        <v>120</v>
      </c>
      <c r="AP154" s="54">
        <v>221</v>
      </c>
      <c r="AQ154" s="54">
        <v>219</v>
      </c>
      <c r="AR154" s="54">
        <v>214</v>
      </c>
      <c r="AS154" s="54">
        <v>194</v>
      </c>
      <c r="AT154" s="54">
        <v>185</v>
      </c>
      <c r="AU154" s="136">
        <f t="shared" si="172"/>
        <v>1033</v>
      </c>
      <c r="AV154" s="54"/>
      <c r="AW154" s="54"/>
      <c r="AX154" s="136">
        <f t="shared" si="173"/>
        <v>0</v>
      </c>
      <c r="AY154" s="5">
        <v>747</v>
      </c>
      <c r="AZ154" s="55"/>
      <c r="BA154" s="143">
        <v>29</v>
      </c>
      <c r="BB154" s="42">
        <v>181</v>
      </c>
      <c r="BD154" s="45"/>
      <c r="BE154" s="142" t="s">
        <v>120</v>
      </c>
      <c r="BF154" s="55">
        <v>213</v>
      </c>
      <c r="BG154" s="102">
        <v>414</v>
      </c>
      <c r="BH154" s="102">
        <v>161</v>
      </c>
      <c r="BI154" s="102">
        <v>2</v>
      </c>
      <c r="BJ154" s="42">
        <f t="shared" si="176"/>
        <v>790</v>
      </c>
      <c r="BK154" s="42">
        <v>210</v>
      </c>
      <c r="BL154" s="102"/>
      <c r="BM154" s="102"/>
      <c r="BN154" s="102">
        <v>17</v>
      </c>
      <c r="BO154" s="240">
        <v>6</v>
      </c>
    </row>
    <row r="155" spans="1:70" ht="15" customHeight="1">
      <c r="A155" s="142" t="s">
        <v>54</v>
      </c>
      <c r="B155" s="55">
        <v>14598</v>
      </c>
      <c r="C155" s="55">
        <v>7151</v>
      </c>
      <c r="D155" s="55">
        <v>10997</v>
      </c>
      <c r="E155" s="55">
        <v>5344</v>
      </c>
      <c r="F155" s="55">
        <v>10403</v>
      </c>
      <c r="G155" s="55">
        <v>5020</v>
      </c>
      <c r="H155" s="55">
        <v>8554</v>
      </c>
      <c r="I155" s="55">
        <v>4211</v>
      </c>
      <c r="J155" s="55">
        <v>6994</v>
      </c>
      <c r="K155" s="55">
        <v>3349</v>
      </c>
      <c r="L155" s="40">
        <f t="shared" si="174"/>
        <v>51546</v>
      </c>
      <c r="M155" s="40">
        <f t="shared" si="175"/>
        <v>25075</v>
      </c>
      <c r="N155" s="55">
        <v>0</v>
      </c>
      <c r="O155" s="55">
        <v>0</v>
      </c>
      <c r="P155" s="55">
        <v>0</v>
      </c>
      <c r="Q155" s="55">
        <v>0</v>
      </c>
      <c r="R155" s="136">
        <f t="shared" si="168"/>
        <v>0</v>
      </c>
      <c r="S155" s="133">
        <f t="shared" si="169"/>
        <v>0</v>
      </c>
      <c r="T155" s="45"/>
      <c r="U155" s="142" t="s">
        <v>54</v>
      </c>
      <c r="V155" s="55">
        <v>4762</v>
      </c>
      <c r="W155" s="55">
        <v>2255</v>
      </c>
      <c r="X155" s="55">
        <v>3619</v>
      </c>
      <c r="Y155" s="55">
        <v>1619</v>
      </c>
      <c r="Z155" s="55">
        <v>3780</v>
      </c>
      <c r="AA155" s="55">
        <v>1742</v>
      </c>
      <c r="AB155" s="55">
        <v>2657</v>
      </c>
      <c r="AC155" s="55">
        <v>1273</v>
      </c>
      <c r="AD155" s="55">
        <v>2053</v>
      </c>
      <c r="AE155" s="55">
        <v>906</v>
      </c>
      <c r="AF155" s="191">
        <f t="shared" si="170"/>
        <v>16871</v>
      </c>
      <c r="AG155" s="191">
        <f t="shared" si="170"/>
        <v>7795</v>
      </c>
      <c r="AH155" s="55">
        <v>0</v>
      </c>
      <c r="AI155" s="55">
        <v>0</v>
      </c>
      <c r="AJ155" s="55">
        <v>0</v>
      </c>
      <c r="AK155" s="55">
        <v>0</v>
      </c>
      <c r="AL155" s="136">
        <f t="shared" si="171"/>
        <v>0</v>
      </c>
      <c r="AM155" s="133">
        <f t="shared" si="171"/>
        <v>0</v>
      </c>
      <c r="AN155" s="45"/>
      <c r="AO155" s="142" t="s">
        <v>54</v>
      </c>
      <c r="AP155" s="54">
        <v>317</v>
      </c>
      <c r="AQ155" s="54">
        <v>305</v>
      </c>
      <c r="AR155" s="54">
        <v>300</v>
      </c>
      <c r="AS155" s="54">
        <v>276</v>
      </c>
      <c r="AT155" s="54">
        <v>257</v>
      </c>
      <c r="AU155" s="136">
        <f t="shared" si="172"/>
        <v>1455</v>
      </c>
      <c r="AV155" s="54"/>
      <c r="AW155" s="54"/>
      <c r="AX155" s="136">
        <f t="shared" si="173"/>
        <v>0</v>
      </c>
      <c r="AY155" s="55">
        <v>990</v>
      </c>
      <c r="AZ155" s="55">
        <v>0</v>
      </c>
      <c r="BA155" s="143">
        <v>50</v>
      </c>
      <c r="BB155" s="42">
        <v>268</v>
      </c>
      <c r="BD155" s="45"/>
      <c r="BE155" s="142" t="s">
        <v>54</v>
      </c>
      <c r="BF155" s="55">
        <v>329</v>
      </c>
      <c r="BG155" s="102">
        <v>706</v>
      </c>
      <c r="BH155" s="102">
        <v>124</v>
      </c>
      <c r="BI155" s="6"/>
      <c r="BJ155" s="42">
        <f t="shared" si="176"/>
        <v>1159</v>
      </c>
      <c r="BK155" s="42">
        <v>340</v>
      </c>
      <c r="BL155" s="6"/>
      <c r="BM155" s="6"/>
      <c r="BN155" s="102">
        <v>20</v>
      </c>
      <c r="BO155" s="240">
        <v>14</v>
      </c>
    </row>
    <row r="156" spans="1:70" ht="15" customHeight="1">
      <c r="A156" s="142" t="s">
        <v>121</v>
      </c>
      <c r="B156" s="55">
        <v>24948</v>
      </c>
      <c r="C156" s="55">
        <v>12165</v>
      </c>
      <c r="D156" s="55">
        <v>18403</v>
      </c>
      <c r="E156" s="55">
        <v>9008</v>
      </c>
      <c r="F156" s="55">
        <v>16533</v>
      </c>
      <c r="G156" s="55">
        <v>8120</v>
      </c>
      <c r="H156" s="55">
        <v>12785</v>
      </c>
      <c r="I156" s="55">
        <v>6523</v>
      </c>
      <c r="J156" s="55">
        <v>9269</v>
      </c>
      <c r="K156" s="55">
        <v>4626</v>
      </c>
      <c r="L156" s="40">
        <f t="shared" si="174"/>
        <v>81938</v>
      </c>
      <c r="M156" s="40">
        <f t="shared" si="175"/>
        <v>40442</v>
      </c>
      <c r="N156" s="55">
        <v>6285</v>
      </c>
      <c r="O156" s="55">
        <v>3118</v>
      </c>
      <c r="P156" s="55">
        <v>4305</v>
      </c>
      <c r="Q156" s="55">
        <v>2080</v>
      </c>
      <c r="R156" s="136">
        <f t="shared" si="168"/>
        <v>10590</v>
      </c>
      <c r="S156" s="133">
        <f t="shared" si="169"/>
        <v>5198</v>
      </c>
      <c r="T156" s="45"/>
      <c r="U156" s="142" t="s">
        <v>121</v>
      </c>
      <c r="V156" s="55">
        <v>6522</v>
      </c>
      <c r="W156" s="55">
        <v>3072</v>
      </c>
      <c r="X156" s="55">
        <v>4450</v>
      </c>
      <c r="Y156" s="55">
        <v>2082</v>
      </c>
      <c r="Z156" s="55">
        <v>3940</v>
      </c>
      <c r="AA156" s="55">
        <v>1846</v>
      </c>
      <c r="AB156" s="55">
        <v>2298</v>
      </c>
      <c r="AC156" s="55">
        <v>1134</v>
      </c>
      <c r="AD156" s="55">
        <v>1146</v>
      </c>
      <c r="AE156" s="55">
        <v>542</v>
      </c>
      <c r="AF156" s="191">
        <f t="shared" si="170"/>
        <v>18356</v>
      </c>
      <c r="AG156" s="191">
        <f t="shared" si="170"/>
        <v>8676</v>
      </c>
      <c r="AH156" s="55">
        <v>486</v>
      </c>
      <c r="AI156" s="55">
        <v>235</v>
      </c>
      <c r="AJ156" s="55">
        <v>308</v>
      </c>
      <c r="AK156" s="55">
        <v>130</v>
      </c>
      <c r="AL156" s="136">
        <f t="shared" si="171"/>
        <v>794</v>
      </c>
      <c r="AM156" s="133">
        <f t="shared" si="171"/>
        <v>365</v>
      </c>
      <c r="AN156" s="45"/>
      <c r="AO156" s="142" t="s">
        <v>121</v>
      </c>
      <c r="AP156" s="54">
        <v>479</v>
      </c>
      <c r="AQ156" s="54">
        <v>461</v>
      </c>
      <c r="AR156" s="54">
        <v>457</v>
      </c>
      <c r="AS156" s="54">
        <v>432</v>
      </c>
      <c r="AT156" s="54">
        <v>398</v>
      </c>
      <c r="AU156" s="136">
        <f t="shared" si="172"/>
        <v>2227</v>
      </c>
      <c r="AV156" s="55">
        <v>102</v>
      </c>
      <c r="AW156" s="55">
        <v>78</v>
      </c>
      <c r="AX156" s="136">
        <f t="shared" si="173"/>
        <v>180</v>
      </c>
      <c r="AY156" s="55">
        <v>1399</v>
      </c>
      <c r="AZ156" s="55">
        <v>159</v>
      </c>
      <c r="BA156" s="143">
        <v>76</v>
      </c>
      <c r="BB156" s="42">
        <v>415</v>
      </c>
      <c r="BD156" s="45"/>
      <c r="BE156" s="142" t="s">
        <v>121</v>
      </c>
      <c r="BF156" s="55">
        <v>362</v>
      </c>
      <c r="BG156" s="102">
        <v>1082</v>
      </c>
      <c r="BH156" s="102">
        <v>223</v>
      </c>
      <c r="BI156" s="102">
        <v>1</v>
      </c>
      <c r="BJ156" s="42">
        <f t="shared" si="176"/>
        <v>1668</v>
      </c>
      <c r="BK156" s="42">
        <v>462</v>
      </c>
      <c r="BL156" s="102">
        <v>207</v>
      </c>
      <c r="BM156" s="102"/>
      <c r="BN156" s="102">
        <v>40</v>
      </c>
      <c r="BO156" s="240">
        <v>12</v>
      </c>
    </row>
    <row r="157" spans="1:70" ht="15" customHeight="1">
      <c r="A157" s="142" t="s">
        <v>122</v>
      </c>
      <c r="B157" s="55">
        <v>20131</v>
      </c>
      <c r="C157" s="55">
        <v>9899</v>
      </c>
      <c r="D157" s="55">
        <v>12991</v>
      </c>
      <c r="E157" s="55">
        <v>6492</v>
      </c>
      <c r="F157" s="55">
        <v>12000</v>
      </c>
      <c r="G157" s="55">
        <v>5969</v>
      </c>
      <c r="H157" s="55">
        <v>8857</v>
      </c>
      <c r="I157" s="55">
        <v>4404</v>
      </c>
      <c r="J157" s="55">
        <v>6690</v>
      </c>
      <c r="K157" s="55">
        <v>3228</v>
      </c>
      <c r="L157" s="40">
        <f t="shared" si="174"/>
        <v>60669</v>
      </c>
      <c r="M157" s="40">
        <f t="shared" si="175"/>
        <v>29992</v>
      </c>
      <c r="N157" s="55">
        <v>0</v>
      </c>
      <c r="O157" s="55">
        <v>0</v>
      </c>
      <c r="P157" s="55">
        <v>0</v>
      </c>
      <c r="Q157" s="55">
        <v>0</v>
      </c>
      <c r="R157" s="136">
        <f t="shared" si="168"/>
        <v>0</v>
      </c>
      <c r="S157" s="133">
        <f t="shared" si="169"/>
        <v>0</v>
      </c>
      <c r="T157" s="45"/>
      <c r="U157" s="142" t="s">
        <v>122</v>
      </c>
      <c r="V157" s="55">
        <v>5658</v>
      </c>
      <c r="W157" s="55">
        <v>2655</v>
      </c>
      <c r="X157" s="55">
        <v>3520</v>
      </c>
      <c r="Y157" s="55">
        <v>1680</v>
      </c>
      <c r="Z157" s="55">
        <v>3614</v>
      </c>
      <c r="AA157" s="55">
        <v>1765</v>
      </c>
      <c r="AB157" s="55">
        <v>2102</v>
      </c>
      <c r="AC157" s="55">
        <v>1054</v>
      </c>
      <c r="AD157" s="55">
        <v>1798</v>
      </c>
      <c r="AE157" s="55">
        <v>771</v>
      </c>
      <c r="AF157" s="191">
        <f t="shared" si="170"/>
        <v>16692</v>
      </c>
      <c r="AG157" s="191">
        <f t="shared" si="170"/>
        <v>7925</v>
      </c>
      <c r="AH157" s="55">
        <v>0</v>
      </c>
      <c r="AI157" s="55">
        <v>0</v>
      </c>
      <c r="AJ157" s="55">
        <v>0</v>
      </c>
      <c r="AK157" s="55">
        <v>0</v>
      </c>
      <c r="AL157" s="136">
        <f t="shared" si="171"/>
        <v>0</v>
      </c>
      <c r="AM157" s="133">
        <f t="shared" si="171"/>
        <v>0</v>
      </c>
      <c r="AN157" s="45"/>
      <c r="AO157" s="142" t="s">
        <v>122</v>
      </c>
      <c r="AP157" s="54">
        <v>402</v>
      </c>
      <c r="AQ157" s="54">
        <v>377</v>
      </c>
      <c r="AR157" s="54">
        <v>374</v>
      </c>
      <c r="AS157" s="54">
        <v>354</v>
      </c>
      <c r="AT157" s="54">
        <v>331</v>
      </c>
      <c r="AU157" s="136">
        <f t="shared" si="172"/>
        <v>1838</v>
      </c>
      <c r="AV157" s="55"/>
      <c r="AW157" s="55"/>
      <c r="AX157" s="136">
        <f t="shared" si="173"/>
        <v>0</v>
      </c>
      <c r="AY157" s="55">
        <v>976</v>
      </c>
      <c r="AZ157" s="55">
        <v>0</v>
      </c>
      <c r="BA157" s="143">
        <v>156</v>
      </c>
      <c r="BB157" s="42">
        <v>342</v>
      </c>
      <c r="BD157" s="45"/>
      <c r="BE157" s="142" t="s">
        <v>122</v>
      </c>
      <c r="BF157" s="55">
        <v>224</v>
      </c>
      <c r="BG157" s="102">
        <v>769</v>
      </c>
      <c r="BH157" s="102">
        <v>153</v>
      </c>
      <c r="BI157" s="102">
        <v>1</v>
      </c>
      <c r="BJ157" s="42">
        <f t="shared" si="176"/>
        <v>1147</v>
      </c>
      <c r="BK157" s="42">
        <v>364</v>
      </c>
      <c r="BL157" s="102"/>
      <c r="BM157" s="102"/>
      <c r="BN157" s="102">
        <v>20</v>
      </c>
      <c r="BO157" s="240">
        <v>2</v>
      </c>
    </row>
    <row r="158" spans="1:70" ht="15" customHeight="1">
      <c r="A158" s="131" t="s">
        <v>175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40"/>
      <c r="M158" s="40"/>
      <c r="N158" s="55"/>
      <c r="O158" s="55"/>
      <c r="P158" s="55"/>
      <c r="Q158" s="55"/>
      <c r="R158" s="136"/>
      <c r="S158" s="133"/>
      <c r="T158" s="45"/>
      <c r="U158" s="131" t="s">
        <v>175</v>
      </c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191"/>
      <c r="AG158" s="191"/>
      <c r="AH158" s="55"/>
      <c r="AI158" s="55"/>
      <c r="AJ158" s="55"/>
      <c r="AK158" s="55"/>
      <c r="AL158" s="136"/>
      <c r="AM158" s="133"/>
      <c r="AN158" s="45"/>
      <c r="AO158" s="131" t="s">
        <v>175</v>
      </c>
      <c r="AP158" s="54"/>
      <c r="AQ158" s="54"/>
      <c r="AR158" s="54"/>
      <c r="AS158" s="54"/>
      <c r="AT158" s="54"/>
      <c r="AU158" s="136"/>
      <c r="AV158" s="55"/>
      <c r="AW158" s="55"/>
      <c r="AX158" s="136"/>
      <c r="AY158" s="55"/>
      <c r="AZ158" s="55"/>
      <c r="BA158" s="143"/>
      <c r="BB158" s="42"/>
      <c r="BD158" s="45"/>
      <c r="BE158" s="131" t="s">
        <v>175</v>
      </c>
      <c r="BF158" s="55"/>
      <c r="BG158" s="241"/>
      <c r="BH158" s="241"/>
      <c r="BI158" s="55"/>
      <c r="BJ158" s="42"/>
      <c r="BK158" s="42"/>
      <c r="BL158" s="55"/>
      <c r="BM158" s="55"/>
      <c r="BN158" s="241"/>
      <c r="BO158" s="242"/>
    </row>
    <row r="159" spans="1:70" ht="15" customHeight="1">
      <c r="A159" s="142" t="s">
        <v>123</v>
      </c>
      <c r="B159" s="55">
        <v>11250</v>
      </c>
      <c r="C159" s="55">
        <v>5494</v>
      </c>
      <c r="D159" s="55">
        <v>7119</v>
      </c>
      <c r="E159" s="55">
        <v>3533</v>
      </c>
      <c r="F159" s="55">
        <v>6008</v>
      </c>
      <c r="G159" s="55">
        <v>3049</v>
      </c>
      <c r="H159" s="55">
        <v>4157</v>
      </c>
      <c r="I159" s="55">
        <v>2100</v>
      </c>
      <c r="J159" s="55">
        <v>3070</v>
      </c>
      <c r="K159" s="55">
        <v>1496</v>
      </c>
      <c r="L159" s="40">
        <f t="shared" si="174"/>
        <v>31604</v>
      </c>
      <c r="M159" s="40">
        <f t="shared" si="175"/>
        <v>15672</v>
      </c>
      <c r="N159" s="55">
        <v>0</v>
      </c>
      <c r="O159" s="55">
        <v>0</v>
      </c>
      <c r="P159" s="55">
        <v>0</v>
      </c>
      <c r="Q159" s="55">
        <v>0</v>
      </c>
      <c r="R159" s="136">
        <f t="shared" si="168"/>
        <v>0</v>
      </c>
      <c r="S159" s="133">
        <f t="shared" si="169"/>
        <v>0</v>
      </c>
      <c r="T159" s="45"/>
      <c r="U159" s="142" t="s">
        <v>123</v>
      </c>
      <c r="V159" s="55">
        <v>2237</v>
      </c>
      <c r="W159" s="55">
        <v>1072</v>
      </c>
      <c r="X159" s="55">
        <v>1851</v>
      </c>
      <c r="Y159" s="55">
        <v>845</v>
      </c>
      <c r="Z159" s="55">
        <v>1539</v>
      </c>
      <c r="AA159" s="55">
        <v>773</v>
      </c>
      <c r="AB159" s="55">
        <v>548</v>
      </c>
      <c r="AC159" s="55">
        <v>273</v>
      </c>
      <c r="AD159" s="55">
        <v>424</v>
      </c>
      <c r="AE159" s="55">
        <v>197</v>
      </c>
      <c r="AF159" s="191">
        <f t="shared" si="170"/>
        <v>6599</v>
      </c>
      <c r="AG159" s="191">
        <f t="shared" si="170"/>
        <v>3160</v>
      </c>
      <c r="AH159" s="55">
        <v>0</v>
      </c>
      <c r="AI159" s="55">
        <v>0</v>
      </c>
      <c r="AJ159" s="55">
        <v>0</v>
      </c>
      <c r="AK159" s="55">
        <v>0</v>
      </c>
      <c r="AL159" s="136">
        <f t="shared" si="171"/>
        <v>0</v>
      </c>
      <c r="AM159" s="133">
        <f t="shared" si="171"/>
        <v>0</v>
      </c>
      <c r="AN159" s="45"/>
      <c r="AO159" s="142" t="s">
        <v>123</v>
      </c>
      <c r="AP159" s="54">
        <v>300</v>
      </c>
      <c r="AQ159" s="54">
        <v>285</v>
      </c>
      <c r="AR159" s="54">
        <v>280</v>
      </c>
      <c r="AS159" s="54">
        <v>255</v>
      </c>
      <c r="AT159" s="54">
        <v>227</v>
      </c>
      <c r="AU159" s="136">
        <f t="shared" si="172"/>
        <v>1347</v>
      </c>
      <c r="AV159" s="55"/>
      <c r="AW159" s="55"/>
      <c r="AX159" s="136">
        <f t="shared" si="173"/>
        <v>0</v>
      </c>
      <c r="AY159" s="55">
        <v>681</v>
      </c>
      <c r="AZ159" s="55">
        <v>0</v>
      </c>
      <c r="BA159" s="143">
        <v>6</v>
      </c>
      <c r="BB159" s="42">
        <v>272</v>
      </c>
      <c r="BD159" s="45"/>
      <c r="BE159" s="142" t="s">
        <v>123</v>
      </c>
      <c r="BF159" s="55">
        <v>165</v>
      </c>
      <c r="BG159" s="102">
        <v>494</v>
      </c>
      <c r="BH159" s="102">
        <v>164</v>
      </c>
      <c r="BI159" s="55"/>
      <c r="BJ159" s="42">
        <f t="shared" si="176"/>
        <v>823</v>
      </c>
      <c r="BK159" s="42">
        <v>254</v>
      </c>
      <c r="BL159" s="55"/>
      <c r="BM159" s="55"/>
      <c r="BN159" s="102">
        <v>7</v>
      </c>
      <c r="BO159" s="240">
        <v>3</v>
      </c>
    </row>
    <row r="160" spans="1:70" ht="15" customHeight="1">
      <c r="A160" s="142" t="s">
        <v>124</v>
      </c>
      <c r="B160" s="55">
        <v>10828</v>
      </c>
      <c r="C160" s="55">
        <v>5206</v>
      </c>
      <c r="D160" s="55">
        <v>6626</v>
      </c>
      <c r="E160" s="55">
        <v>3232</v>
      </c>
      <c r="F160" s="55">
        <v>5605</v>
      </c>
      <c r="G160" s="55">
        <v>2845</v>
      </c>
      <c r="H160" s="55">
        <v>3765</v>
      </c>
      <c r="I160" s="55">
        <v>1943</v>
      </c>
      <c r="J160" s="55">
        <v>3438</v>
      </c>
      <c r="K160" s="55">
        <v>1744</v>
      </c>
      <c r="L160" s="40">
        <f t="shared" si="174"/>
        <v>30262</v>
      </c>
      <c r="M160" s="40">
        <f t="shared" si="175"/>
        <v>14970</v>
      </c>
      <c r="N160" s="55">
        <v>1438</v>
      </c>
      <c r="O160" s="55">
        <v>668</v>
      </c>
      <c r="P160" s="55">
        <v>1659</v>
      </c>
      <c r="Q160" s="55">
        <v>743</v>
      </c>
      <c r="R160" s="136">
        <f t="shared" si="168"/>
        <v>3097</v>
      </c>
      <c r="S160" s="133">
        <f t="shared" si="169"/>
        <v>1411</v>
      </c>
      <c r="T160" s="45"/>
      <c r="U160" s="142" t="s">
        <v>124</v>
      </c>
      <c r="V160" s="55">
        <v>4387</v>
      </c>
      <c r="W160" s="55">
        <v>2019</v>
      </c>
      <c r="X160" s="55">
        <v>2624</v>
      </c>
      <c r="Y160" s="55">
        <v>1247</v>
      </c>
      <c r="Z160" s="55">
        <v>2319</v>
      </c>
      <c r="AA160" s="55">
        <v>1127</v>
      </c>
      <c r="AB160" s="55">
        <v>992</v>
      </c>
      <c r="AC160" s="55">
        <v>471</v>
      </c>
      <c r="AD160" s="55">
        <v>1029</v>
      </c>
      <c r="AE160" s="55">
        <v>528</v>
      </c>
      <c r="AF160" s="191">
        <f t="shared" si="170"/>
        <v>11351</v>
      </c>
      <c r="AG160" s="191">
        <f t="shared" si="170"/>
        <v>5392</v>
      </c>
      <c r="AH160" s="55">
        <v>155</v>
      </c>
      <c r="AI160" s="55">
        <v>75</v>
      </c>
      <c r="AJ160" s="55">
        <v>49</v>
      </c>
      <c r="AK160" s="55">
        <v>21</v>
      </c>
      <c r="AL160" s="136">
        <f t="shared" si="171"/>
        <v>204</v>
      </c>
      <c r="AM160" s="133">
        <f t="shared" si="171"/>
        <v>96</v>
      </c>
      <c r="AN160" s="45"/>
      <c r="AO160" s="142" t="s">
        <v>124</v>
      </c>
      <c r="AP160" s="54">
        <v>236</v>
      </c>
      <c r="AQ160" s="54">
        <v>214</v>
      </c>
      <c r="AR160" s="54">
        <v>211</v>
      </c>
      <c r="AS160" s="54">
        <v>191</v>
      </c>
      <c r="AT160" s="54">
        <v>181</v>
      </c>
      <c r="AU160" s="136">
        <f t="shared" si="172"/>
        <v>1033</v>
      </c>
      <c r="AV160" s="55">
        <v>37</v>
      </c>
      <c r="AW160" s="55">
        <v>38</v>
      </c>
      <c r="AX160" s="136">
        <f t="shared" si="173"/>
        <v>75</v>
      </c>
      <c r="AY160" s="55">
        <v>576</v>
      </c>
      <c r="AZ160" s="55">
        <v>57</v>
      </c>
      <c r="BA160" s="143">
        <v>34</v>
      </c>
      <c r="BB160" s="42">
        <v>193</v>
      </c>
      <c r="BD160" s="45"/>
      <c r="BE160" s="142" t="s">
        <v>124</v>
      </c>
      <c r="BF160" s="55">
        <v>238</v>
      </c>
      <c r="BG160" s="102">
        <v>391</v>
      </c>
      <c r="BH160" s="102">
        <v>232</v>
      </c>
      <c r="BI160" s="55"/>
      <c r="BJ160" s="42">
        <f t="shared" si="176"/>
        <v>861</v>
      </c>
      <c r="BK160" s="42">
        <v>365</v>
      </c>
      <c r="BL160" s="102">
        <v>67</v>
      </c>
      <c r="BM160" s="55">
        <v>3</v>
      </c>
      <c r="BN160" s="102">
        <v>41</v>
      </c>
      <c r="BO160" s="240">
        <v>26</v>
      </c>
    </row>
    <row r="161" spans="1:67" ht="15" customHeight="1">
      <c r="A161" s="142" t="s">
        <v>125</v>
      </c>
      <c r="B161" s="55">
        <v>9690</v>
      </c>
      <c r="C161" s="55">
        <v>4650</v>
      </c>
      <c r="D161" s="55">
        <v>7138</v>
      </c>
      <c r="E161" s="55">
        <v>3535</v>
      </c>
      <c r="F161" s="55">
        <v>6595</v>
      </c>
      <c r="G161" s="55">
        <v>3203</v>
      </c>
      <c r="H161" s="55">
        <v>5451</v>
      </c>
      <c r="I161" s="55">
        <v>2650</v>
      </c>
      <c r="J161" s="55">
        <v>3870</v>
      </c>
      <c r="K161" s="55">
        <v>1859</v>
      </c>
      <c r="L161" s="40">
        <f t="shared" si="174"/>
        <v>32744</v>
      </c>
      <c r="M161" s="40">
        <f t="shared" si="175"/>
        <v>15897</v>
      </c>
      <c r="N161" s="55">
        <v>0</v>
      </c>
      <c r="O161" s="55">
        <v>0</v>
      </c>
      <c r="P161" s="55">
        <v>0</v>
      </c>
      <c r="Q161" s="55">
        <v>0</v>
      </c>
      <c r="R161" s="136">
        <f t="shared" si="168"/>
        <v>0</v>
      </c>
      <c r="S161" s="133">
        <f t="shared" si="169"/>
        <v>0</v>
      </c>
      <c r="T161" s="45"/>
      <c r="U161" s="142" t="s">
        <v>125</v>
      </c>
      <c r="V161" s="55">
        <v>2721</v>
      </c>
      <c r="W161" s="55">
        <v>1228</v>
      </c>
      <c r="X161" s="55">
        <v>1928</v>
      </c>
      <c r="Y161" s="55">
        <v>903</v>
      </c>
      <c r="Z161" s="55">
        <v>1853</v>
      </c>
      <c r="AA161" s="55">
        <v>815</v>
      </c>
      <c r="AB161" s="55">
        <v>1133</v>
      </c>
      <c r="AC161" s="55">
        <v>508</v>
      </c>
      <c r="AD161" s="55">
        <v>787</v>
      </c>
      <c r="AE161" s="55">
        <v>369</v>
      </c>
      <c r="AF161" s="191">
        <f t="shared" si="170"/>
        <v>8422</v>
      </c>
      <c r="AG161" s="191">
        <f t="shared" si="170"/>
        <v>3823</v>
      </c>
      <c r="AH161" s="55">
        <v>0</v>
      </c>
      <c r="AI161" s="55">
        <v>0</v>
      </c>
      <c r="AJ161" s="55">
        <v>0</v>
      </c>
      <c r="AK161" s="55">
        <v>0</v>
      </c>
      <c r="AL161" s="136">
        <f t="shared" si="171"/>
        <v>0</v>
      </c>
      <c r="AM161" s="133">
        <f t="shared" si="171"/>
        <v>0</v>
      </c>
      <c r="AN161" s="45"/>
      <c r="AO161" s="142" t="s">
        <v>125</v>
      </c>
      <c r="AP161" s="54">
        <v>284</v>
      </c>
      <c r="AQ161" s="54">
        <v>278</v>
      </c>
      <c r="AR161" s="54">
        <v>279</v>
      </c>
      <c r="AS161" s="54">
        <v>271</v>
      </c>
      <c r="AT161" s="54">
        <v>251</v>
      </c>
      <c r="AU161" s="136">
        <f t="shared" si="172"/>
        <v>1363</v>
      </c>
      <c r="AV161" s="54"/>
      <c r="AW161" s="54"/>
      <c r="AX161" s="136">
        <f t="shared" si="173"/>
        <v>0</v>
      </c>
      <c r="AY161" s="55">
        <v>630</v>
      </c>
      <c r="AZ161" s="55">
        <v>0</v>
      </c>
      <c r="BA161" s="143">
        <v>20</v>
      </c>
      <c r="BB161" s="42">
        <v>272</v>
      </c>
      <c r="BD161" s="45"/>
      <c r="BE161" s="142" t="s">
        <v>125</v>
      </c>
      <c r="BF161" s="55">
        <v>198</v>
      </c>
      <c r="BG161" s="102">
        <v>402</v>
      </c>
      <c r="BH161" s="102">
        <v>218</v>
      </c>
      <c r="BI161" s="55"/>
      <c r="BJ161" s="42">
        <f t="shared" si="176"/>
        <v>818</v>
      </c>
      <c r="BK161" s="42">
        <v>231</v>
      </c>
      <c r="BL161" s="55"/>
      <c r="BM161" s="55"/>
      <c r="BN161" s="102">
        <v>3</v>
      </c>
      <c r="BO161" s="240">
        <v>2</v>
      </c>
    </row>
    <row r="162" spans="1:67" ht="15" customHeight="1">
      <c r="A162" s="142" t="s">
        <v>187</v>
      </c>
      <c r="B162" s="55">
        <v>18145</v>
      </c>
      <c r="C162" s="55">
        <v>8747</v>
      </c>
      <c r="D162" s="55">
        <v>12612</v>
      </c>
      <c r="E162" s="55">
        <v>6105</v>
      </c>
      <c r="F162" s="55">
        <v>11697</v>
      </c>
      <c r="G162" s="55">
        <v>5757</v>
      </c>
      <c r="H162" s="55">
        <v>9218</v>
      </c>
      <c r="I162" s="55">
        <v>4497</v>
      </c>
      <c r="J162" s="55">
        <v>6825</v>
      </c>
      <c r="K162" s="55">
        <v>3352</v>
      </c>
      <c r="L162" s="40">
        <f t="shared" si="174"/>
        <v>58497</v>
      </c>
      <c r="M162" s="40">
        <f t="shared" si="175"/>
        <v>28458</v>
      </c>
      <c r="N162" s="55">
        <v>0</v>
      </c>
      <c r="O162" s="55">
        <v>0</v>
      </c>
      <c r="P162" s="55">
        <v>0</v>
      </c>
      <c r="Q162" s="55">
        <v>0</v>
      </c>
      <c r="R162" s="136">
        <f t="shared" si="168"/>
        <v>0</v>
      </c>
      <c r="S162" s="133">
        <f t="shared" si="169"/>
        <v>0</v>
      </c>
      <c r="T162" s="45"/>
      <c r="U162" s="142" t="s">
        <v>187</v>
      </c>
      <c r="V162" s="55">
        <v>6192</v>
      </c>
      <c r="W162" s="55">
        <v>2887</v>
      </c>
      <c r="X162" s="55">
        <v>3815</v>
      </c>
      <c r="Y162" s="55">
        <v>1774</v>
      </c>
      <c r="Z162" s="55">
        <v>3593</v>
      </c>
      <c r="AA162" s="55">
        <v>1715</v>
      </c>
      <c r="AB162" s="55">
        <v>2102</v>
      </c>
      <c r="AC162" s="55">
        <v>991</v>
      </c>
      <c r="AD162" s="55">
        <v>1042</v>
      </c>
      <c r="AE162" s="55">
        <v>492</v>
      </c>
      <c r="AF162" s="191">
        <f t="shared" si="170"/>
        <v>16744</v>
      </c>
      <c r="AG162" s="191">
        <f t="shared" si="170"/>
        <v>7859</v>
      </c>
      <c r="AH162" s="55">
        <v>0</v>
      </c>
      <c r="AI162" s="55">
        <v>0</v>
      </c>
      <c r="AJ162" s="55">
        <v>0</v>
      </c>
      <c r="AK162" s="55">
        <v>0</v>
      </c>
      <c r="AL162" s="136">
        <f t="shared" si="171"/>
        <v>0</v>
      </c>
      <c r="AM162" s="133">
        <f t="shared" si="171"/>
        <v>0</v>
      </c>
      <c r="AN162" s="45"/>
      <c r="AO162" s="142" t="s">
        <v>187</v>
      </c>
      <c r="AP162" s="54">
        <v>449</v>
      </c>
      <c r="AQ162" s="54">
        <v>429</v>
      </c>
      <c r="AR162" s="54">
        <v>424</v>
      </c>
      <c r="AS162" s="54">
        <v>390</v>
      </c>
      <c r="AT162" s="54">
        <v>362</v>
      </c>
      <c r="AU162" s="136">
        <f t="shared" si="172"/>
        <v>2054</v>
      </c>
      <c r="AV162" s="54"/>
      <c r="AW162" s="54"/>
      <c r="AX162" s="136">
        <f t="shared" si="173"/>
        <v>0</v>
      </c>
      <c r="AY162" s="55">
        <v>1228</v>
      </c>
      <c r="AZ162" s="55">
        <v>0</v>
      </c>
      <c r="BA162" s="143">
        <v>31</v>
      </c>
      <c r="BB162" s="42">
        <v>398</v>
      </c>
      <c r="BD162" s="45"/>
      <c r="BE162" s="142" t="s">
        <v>187</v>
      </c>
      <c r="BF162" s="55">
        <v>400</v>
      </c>
      <c r="BG162" s="102">
        <v>696</v>
      </c>
      <c r="BH162" s="102">
        <v>353</v>
      </c>
      <c r="BI162" s="55"/>
      <c r="BJ162" s="42">
        <f t="shared" si="176"/>
        <v>1449</v>
      </c>
      <c r="BK162" s="42">
        <v>395</v>
      </c>
      <c r="BL162" s="55"/>
      <c r="BM162" s="55"/>
      <c r="BN162" s="102">
        <v>19</v>
      </c>
      <c r="BO162" s="240">
        <v>5</v>
      </c>
    </row>
    <row r="163" spans="1:67" ht="15" customHeight="1">
      <c r="A163" s="142" t="s">
        <v>55</v>
      </c>
      <c r="B163" s="55">
        <v>9484</v>
      </c>
      <c r="C163" s="55">
        <v>4586</v>
      </c>
      <c r="D163" s="55">
        <v>5721</v>
      </c>
      <c r="E163" s="55">
        <v>2807</v>
      </c>
      <c r="F163" s="55">
        <v>4917</v>
      </c>
      <c r="G163" s="55">
        <v>2406</v>
      </c>
      <c r="H163" s="55">
        <v>3255</v>
      </c>
      <c r="I163" s="55">
        <v>1488</v>
      </c>
      <c r="J163" s="55">
        <v>2790</v>
      </c>
      <c r="K163" s="55">
        <v>1268</v>
      </c>
      <c r="L163" s="40">
        <f t="shared" si="174"/>
        <v>26167</v>
      </c>
      <c r="M163" s="40">
        <f t="shared" si="175"/>
        <v>12555</v>
      </c>
      <c r="N163" s="55">
        <v>0</v>
      </c>
      <c r="O163" s="55">
        <v>0</v>
      </c>
      <c r="P163" s="55">
        <v>0</v>
      </c>
      <c r="Q163" s="55">
        <v>0</v>
      </c>
      <c r="R163" s="136">
        <f t="shared" si="168"/>
        <v>0</v>
      </c>
      <c r="S163" s="133">
        <f t="shared" si="169"/>
        <v>0</v>
      </c>
      <c r="T163" s="45"/>
      <c r="U163" s="142" t="s">
        <v>55</v>
      </c>
      <c r="V163" s="55">
        <v>3004</v>
      </c>
      <c r="W163" s="55">
        <v>1461</v>
      </c>
      <c r="X163" s="55">
        <v>1851</v>
      </c>
      <c r="Y163" s="55">
        <v>908</v>
      </c>
      <c r="Z163" s="55">
        <v>1596</v>
      </c>
      <c r="AA163" s="55">
        <v>794</v>
      </c>
      <c r="AB163" s="55">
        <v>678</v>
      </c>
      <c r="AC163" s="55">
        <v>304</v>
      </c>
      <c r="AD163" s="55">
        <v>777</v>
      </c>
      <c r="AE163" s="55">
        <v>349</v>
      </c>
      <c r="AF163" s="191">
        <f t="shared" si="170"/>
        <v>7906</v>
      </c>
      <c r="AG163" s="191">
        <f t="shared" si="170"/>
        <v>3816</v>
      </c>
      <c r="AH163" s="55">
        <v>0</v>
      </c>
      <c r="AI163" s="55">
        <v>0</v>
      </c>
      <c r="AJ163" s="55">
        <v>0</v>
      </c>
      <c r="AK163" s="55">
        <v>0</v>
      </c>
      <c r="AL163" s="136">
        <f t="shared" si="171"/>
        <v>0</v>
      </c>
      <c r="AM163" s="133">
        <f t="shared" si="171"/>
        <v>0</v>
      </c>
      <c r="AN163" s="45"/>
      <c r="AO163" s="142" t="s">
        <v>55</v>
      </c>
      <c r="AP163" s="54">
        <v>193</v>
      </c>
      <c r="AQ163" s="54">
        <v>182</v>
      </c>
      <c r="AR163" s="54">
        <v>167</v>
      </c>
      <c r="AS163" s="54">
        <v>150</v>
      </c>
      <c r="AT163" s="54">
        <v>133</v>
      </c>
      <c r="AU163" s="136">
        <f t="shared" si="172"/>
        <v>825</v>
      </c>
      <c r="AV163" s="54"/>
      <c r="AW163" s="54"/>
      <c r="AX163" s="136">
        <f t="shared" si="173"/>
        <v>0</v>
      </c>
      <c r="AY163" s="55">
        <v>437</v>
      </c>
      <c r="AZ163" s="55">
        <v>0</v>
      </c>
      <c r="BA163" s="143">
        <v>9</v>
      </c>
      <c r="BB163" s="42">
        <v>149</v>
      </c>
      <c r="BD163" s="45"/>
      <c r="BE163" s="142" t="s">
        <v>55</v>
      </c>
      <c r="BF163" s="55">
        <v>144</v>
      </c>
      <c r="BG163" s="102">
        <v>343</v>
      </c>
      <c r="BH163" s="102">
        <v>94</v>
      </c>
      <c r="BI163" s="55"/>
      <c r="BJ163" s="42">
        <f t="shared" si="176"/>
        <v>581</v>
      </c>
      <c r="BK163" s="42">
        <v>219</v>
      </c>
      <c r="BL163" s="55"/>
      <c r="BM163" s="55"/>
      <c r="BN163" s="102">
        <v>9</v>
      </c>
      <c r="BO163" s="240">
        <v>5</v>
      </c>
    </row>
    <row r="164" spans="1:67" ht="15" customHeight="1">
      <c r="A164" s="142" t="s">
        <v>127</v>
      </c>
      <c r="B164" s="55">
        <v>17400</v>
      </c>
      <c r="C164" s="55">
        <v>8451</v>
      </c>
      <c r="D164" s="55">
        <v>13061</v>
      </c>
      <c r="E164" s="55">
        <v>6494</v>
      </c>
      <c r="F164" s="55">
        <v>12612</v>
      </c>
      <c r="G164" s="55">
        <v>6202</v>
      </c>
      <c r="H164" s="55">
        <v>9644</v>
      </c>
      <c r="I164" s="55">
        <v>4750</v>
      </c>
      <c r="J164" s="55">
        <v>8795</v>
      </c>
      <c r="K164" s="55">
        <v>4334</v>
      </c>
      <c r="L164" s="40">
        <f t="shared" si="174"/>
        <v>61512</v>
      </c>
      <c r="M164" s="40">
        <f t="shared" si="175"/>
        <v>30231</v>
      </c>
      <c r="N164" s="55">
        <v>0</v>
      </c>
      <c r="O164" s="55">
        <v>0</v>
      </c>
      <c r="P164" s="55">
        <v>0</v>
      </c>
      <c r="Q164" s="55">
        <v>0</v>
      </c>
      <c r="R164" s="136">
        <f t="shared" si="168"/>
        <v>0</v>
      </c>
      <c r="S164" s="133">
        <f t="shared" si="169"/>
        <v>0</v>
      </c>
      <c r="T164" s="45"/>
      <c r="U164" s="142" t="s">
        <v>127</v>
      </c>
      <c r="V164" s="55">
        <v>3564</v>
      </c>
      <c r="W164" s="55">
        <v>1651</v>
      </c>
      <c r="X164" s="55">
        <v>3440</v>
      </c>
      <c r="Y164" s="55">
        <v>1595</v>
      </c>
      <c r="Z164" s="55">
        <v>3465</v>
      </c>
      <c r="AA164" s="55">
        <v>1635</v>
      </c>
      <c r="AB164" s="55">
        <v>1652</v>
      </c>
      <c r="AC164" s="55">
        <v>769</v>
      </c>
      <c r="AD164" s="55">
        <v>1897</v>
      </c>
      <c r="AE164" s="55">
        <v>874</v>
      </c>
      <c r="AF164" s="191">
        <f t="shared" si="170"/>
        <v>14018</v>
      </c>
      <c r="AG164" s="191">
        <f t="shared" si="170"/>
        <v>6524</v>
      </c>
      <c r="AH164" s="55">
        <v>0</v>
      </c>
      <c r="AI164" s="55">
        <v>0</v>
      </c>
      <c r="AJ164" s="55">
        <v>0</v>
      </c>
      <c r="AK164" s="55">
        <v>0</v>
      </c>
      <c r="AL164" s="136">
        <f t="shared" si="171"/>
        <v>0</v>
      </c>
      <c r="AM164" s="133">
        <f t="shared" si="171"/>
        <v>0</v>
      </c>
      <c r="AN164" s="45"/>
      <c r="AO164" s="142" t="s">
        <v>127</v>
      </c>
      <c r="AP164" s="54">
        <v>529</v>
      </c>
      <c r="AQ164" s="54">
        <v>520</v>
      </c>
      <c r="AR164" s="54">
        <v>519</v>
      </c>
      <c r="AS164" s="54">
        <v>492</v>
      </c>
      <c r="AT164" s="54">
        <v>467</v>
      </c>
      <c r="AU164" s="136">
        <f t="shared" si="172"/>
        <v>2527</v>
      </c>
      <c r="AV164" s="54"/>
      <c r="AW164" s="54"/>
      <c r="AX164" s="136">
        <f t="shared" si="173"/>
        <v>0</v>
      </c>
      <c r="AY164" s="55">
        <v>1427</v>
      </c>
      <c r="AZ164" s="55">
        <v>0</v>
      </c>
      <c r="BA164" s="143">
        <v>62</v>
      </c>
      <c r="BB164" s="42">
        <v>496</v>
      </c>
      <c r="BD164" s="45"/>
      <c r="BE164" s="142" t="s">
        <v>127</v>
      </c>
      <c r="BF164" s="55">
        <v>467</v>
      </c>
      <c r="BG164" s="102">
        <v>770</v>
      </c>
      <c r="BH164" s="102">
        <v>562</v>
      </c>
      <c r="BI164" s="55"/>
      <c r="BJ164" s="42">
        <f t="shared" si="176"/>
        <v>1799</v>
      </c>
      <c r="BK164" s="42">
        <v>509</v>
      </c>
      <c r="BL164" s="55"/>
      <c r="BM164" s="55"/>
      <c r="BN164" s="102">
        <v>24</v>
      </c>
      <c r="BO164" s="240">
        <v>15</v>
      </c>
    </row>
    <row r="165" spans="1:67" ht="15" customHeight="1">
      <c r="A165" s="142" t="s">
        <v>56</v>
      </c>
      <c r="B165" s="55">
        <v>14404</v>
      </c>
      <c r="C165" s="55">
        <v>7235</v>
      </c>
      <c r="D165" s="55">
        <v>9484</v>
      </c>
      <c r="E165" s="55">
        <v>4808</v>
      </c>
      <c r="F165" s="55">
        <v>8556</v>
      </c>
      <c r="G165" s="55">
        <v>4406</v>
      </c>
      <c r="H165" s="55">
        <v>5790</v>
      </c>
      <c r="I165" s="55">
        <v>3002</v>
      </c>
      <c r="J165" s="55">
        <v>4290</v>
      </c>
      <c r="K165" s="55">
        <v>2130</v>
      </c>
      <c r="L165" s="40">
        <f t="shared" si="174"/>
        <v>42524</v>
      </c>
      <c r="M165" s="40">
        <f t="shared" si="175"/>
        <v>21581</v>
      </c>
      <c r="N165" s="55">
        <v>0</v>
      </c>
      <c r="O165" s="55">
        <v>0</v>
      </c>
      <c r="P165" s="55">
        <v>0</v>
      </c>
      <c r="Q165" s="55">
        <v>0</v>
      </c>
      <c r="R165" s="136">
        <f t="shared" si="168"/>
        <v>0</v>
      </c>
      <c r="S165" s="133">
        <f t="shared" si="169"/>
        <v>0</v>
      </c>
      <c r="T165" s="45"/>
      <c r="U165" s="142" t="s">
        <v>56</v>
      </c>
      <c r="V165" s="55">
        <v>4338</v>
      </c>
      <c r="W165" s="55">
        <v>2157</v>
      </c>
      <c r="X165" s="55">
        <v>3085</v>
      </c>
      <c r="Y165" s="55">
        <v>1565</v>
      </c>
      <c r="Z165" s="55">
        <v>2793</v>
      </c>
      <c r="AA165" s="55">
        <v>1443</v>
      </c>
      <c r="AB165" s="55">
        <v>1494</v>
      </c>
      <c r="AC165" s="55">
        <v>752</v>
      </c>
      <c r="AD165" s="55">
        <v>1104</v>
      </c>
      <c r="AE165" s="55">
        <v>523</v>
      </c>
      <c r="AF165" s="191">
        <f t="shared" si="170"/>
        <v>12814</v>
      </c>
      <c r="AG165" s="191">
        <f t="shared" si="170"/>
        <v>6440</v>
      </c>
      <c r="AH165" s="55">
        <v>0</v>
      </c>
      <c r="AI165" s="55">
        <v>0</v>
      </c>
      <c r="AJ165" s="55">
        <v>0</v>
      </c>
      <c r="AK165" s="55">
        <v>0</v>
      </c>
      <c r="AL165" s="136">
        <f t="shared" si="171"/>
        <v>0</v>
      </c>
      <c r="AM165" s="133">
        <f t="shared" si="171"/>
        <v>0</v>
      </c>
      <c r="AN165" s="45"/>
      <c r="AO165" s="142" t="s">
        <v>56</v>
      </c>
      <c r="AP165" s="54">
        <v>280</v>
      </c>
      <c r="AQ165" s="54">
        <v>263</v>
      </c>
      <c r="AR165" s="54">
        <v>263</v>
      </c>
      <c r="AS165" s="54">
        <v>239</v>
      </c>
      <c r="AT165" s="54">
        <v>223</v>
      </c>
      <c r="AU165" s="136">
        <f t="shared" si="172"/>
        <v>1268</v>
      </c>
      <c r="AV165" s="54"/>
      <c r="AW165" s="54"/>
      <c r="AX165" s="136">
        <f t="shared" si="173"/>
        <v>0</v>
      </c>
      <c r="AY165" s="55">
        <v>651</v>
      </c>
      <c r="AZ165" s="55">
        <v>0</v>
      </c>
      <c r="BA165" s="143">
        <v>13</v>
      </c>
      <c r="BB165" s="42">
        <v>241</v>
      </c>
      <c r="BD165" s="45"/>
      <c r="BE165" s="142" t="s">
        <v>56</v>
      </c>
      <c r="BF165" s="55">
        <v>216</v>
      </c>
      <c r="BG165" s="103">
        <v>462</v>
      </c>
      <c r="BH165" s="102">
        <v>139</v>
      </c>
      <c r="BI165" s="55"/>
      <c r="BJ165" s="42">
        <f t="shared" si="176"/>
        <v>817</v>
      </c>
      <c r="BK165" s="42">
        <v>246</v>
      </c>
      <c r="BL165" s="55"/>
      <c r="BM165" s="55"/>
      <c r="BN165" s="102">
        <v>24</v>
      </c>
      <c r="BO165" s="240">
        <v>7</v>
      </c>
    </row>
    <row r="166" spans="1:67" ht="15" customHeight="1">
      <c r="A166" s="131" t="s">
        <v>176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40"/>
      <c r="M166" s="40"/>
      <c r="N166" s="55"/>
      <c r="O166" s="55"/>
      <c r="P166" s="55"/>
      <c r="Q166" s="55"/>
      <c r="R166" s="136"/>
      <c r="S166" s="133"/>
      <c r="T166" s="45"/>
      <c r="U166" s="131" t="s">
        <v>176</v>
      </c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191"/>
      <c r="AG166" s="191"/>
      <c r="AH166" s="55"/>
      <c r="AI166" s="55"/>
      <c r="AJ166" s="55"/>
      <c r="AK166" s="55"/>
      <c r="AL166" s="136"/>
      <c r="AM166" s="133"/>
      <c r="AN166" s="45"/>
      <c r="AO166" s="131" t="s">
        <v>176</v>
      </c>
      <c r="AP166" s="54"/>
      <c r="AQ166" s="54"/>
      <c r="AR166" s="54"/>
      <c r="AS166" s="54"/>
      <c r="AT166" s="54"/>
      <c r="AU166" s="136"/>
      <c r="AV166" s="54"/>
      <c r="AW166" s="54"/>
      <c r="AX166" s="136"/>
      <c r="AY166" s="55"/>
      <c r="AZ166" s="55"/>
      <c r="BA166" s="143"/>
      <c r="BB166" s="42"/>
      <c r="BD166" s="45"/>
      <c r="BE166" s="131" t="s">
        <v>176</v>
      </c>
      <c r="BF166" s="55"/>
      <c r="BG166" s="241"/>
      <c r="BH166" s="241"/>
      <c r="BI166" s="55"/>
      <c r="BJ166" s="42"/>
      <c r="BK166" s="42"/>
      <c r="BL166" s="55"/>
      <c r="BM166" s="55"/>
      <c r="BN166" s="241"/>
      <c r="BO166" s="242"/>
    </row>
    <row r="167" spans="1:67" ht="15" customHeight="1">
      <c r="A167" s="142" t="s">
        <v>128</v>
      </c>
      <c r="B167" s="55">
        <v>9223</v>
      </c>
      <c r="C167" s="55">
        <v>4458</v>
      </c>
      <c r="D167" s="55">
        <v>8186</v>
      </c>
      <c r="E167" s="55">
        <v>3866</v>
      </c>
      <c r="F167" s="55">
        <v>7571</v>
      </c>
      <c r="G167" s="55">
        <v>3657</v>
      </c>
      <c r="H167" s="55">
        <v>5768</v>
      </c>
      <c r="I167" s="55">
        <v>2775</v>
      </c>
      <c r="J167" s="55">
        <v>4183</v>
      </c>
      <c r="K167" s="55">
        <v>2055</v>
      </c>
      <c r="L167" s="40">
        <f t="shared" si="174"/>
        <v>34931</v>
      </c>
      <c r="M167" s="40">
        <f t="shared" si="175"/>
        <v>16811</v>
      </c>
      <c r="N167" s="55">
        <v>0</v>
      </c>
      <c r="O167" s="55">
        <v>0</v>
      </c>
      <c r="P167" s="55">
        <v>0</v>
      </c>
      <c r="Q167" s="55">
        <v>0</v>
      </c>
      <c r="R167" s="136">
        <f t="shared" si="168"/>
        <v>0</v>
      </c>
      <c r="S167" s="133">
        <f t="shared" si="169"/>
        <v>0</v>
      </c>
      <c r="T167" s="45"/>
      <c r="U167" s="142" t="s">
        <v>128</v>
      </c>
      <c r="V167" s="55">
        <v>733</v>
      </c>
      <c r="W167" s="55">
        <v>302</v>
      </c>
      <c r="X167" s="55">
        <v>1716</v>
      </c>
      <c r="Y167" s="55">
        <v>742</v>
      </c>
      <c r="Z167" s="55">
        <v>1608</v>
      </c>
      <c r="AA167" s="55">
        <v>737</v>
      </c>
      <c r="AB167" s="55">
        <v>525</v>
      </c>
      <c r="AC167" s="55">
        <v>221</v>
      </c>
      <c r="AD167" s="55">
        <v>408</v>
      </c>
      <c r="AE167" s="55">
        <v>190</v>
      </c>
      <c r="AF167" s="191">
        <f t="shared" si="170"/>
        <v>4990</v>
      </c>
      <c r="AG167" s="191">
        <f t="shared" si="170"/>
        <v>2192</v>
      </c>
      <c r="AH167" s="55">
        <v>0</v>
      </c>
      <c r="AI167" s="55">
        <v>0</v>
      </c>
      <c r="AJ167" s="55">
        <v>0</v>
      </c>
      <c r="AK167" s="55">
        <v>0</v>
      </c>
      <c r="AL167" s="136">
        <f t="shared" si="171"/>
        <v>0</v>
      </c>
      <c r="AM167" s="133">
        <f t="shared" si="171"/>
        <v>0</v>
      </c>
      <c r="AN167" s="45"/>
      <c r="AO167" s="142" t="s">
        <v>128</v>
      </c>
      <c r="AP167" s="54">
        <v>199</v>
      </c>
      <c r="AQ167" s="54">
        <v>193</v>
      </c>
      <c r="AR167" s="54">
        <v>198</v>
      </c>
      <c r="AS167" s="54">
        <v>186</v>
      </c>
      <c r="AT167" s="54">
        <v>178</v>
      </c>
      <c r="AU167" s="136">
        <f t="shared" si="172"/>
        <v>954</v>
      </c>
      <c r="AV167" s="54"/>
      <c r="AW167" s="54"/>
      <c r="AX167" s="136">
        <f t="shared" si="173"/>
        <v>0</v>
      </c>
      <c r="AY167" s="55">
        <v>721</v>
      </c>
      <c r="AZ167" s="55"/>
      <c r="BA167" s="143">
        <v>19</v>
      </c>
      <c r="BB167" s="42">
        <v>171</v>
      </c>
      <c r="BD167" s="45"/>
      <c r="BE167" s="142" t="s">
        <v>128</v>
      </c>
      <c r="BF167" s="55">
        <v>268</v>
      </c>
      <c r="BG167" s="102">
        <v>400</v>
      </c>
      <c r="BH167" s="102">
        <v>151</v>
      </c>
      <c r="BI167" s="55"/>
      <c r="BJ167" s="42">
        <f t="shared" si="176"/>
        <v>819</v>
      </c>
      <c r="BK167" s="42">
        <v>534</v>
      </c>
      <c r="BL167" s="55"/>
      <c r="BM167" s="55"/>
      <c r="BN167" s="102">
        <v>14</v>
      </c>
      <c r="BO167" s="240">
        <v>13</v>
      </c>
    </row>
    <row r="168" spans="1:67" ht="15" customHeight="1">
      <c r="A168" s="142" t="s">
        <v>129</v>
      </c>
      <c r="B168" s="55">
        <v>15155</v>
      </c>
      <c r="C168" s="55">
        <v>7162</v>
      </c>
      <c r="D168" s="55">
        <v>11749</v>
      </c>
      <c r="E168" s="55">
        <v>5561</v>
      </c>
      <c r="F168" s="55">
        <v>10779</v>
      </c>
      <c r="G168" s="55">
        <v>5239</v>
      </c>
      <c r="H168" s="55">
        <v>8324</v>
      </c>
      <c r="I168" s="55">
        <v>4115</v>
      </c>
      <c r="J168" s="55">
        <v>5598</v>
      </c>
      <c r="K168" s="55">
        <v>2863</v>
      </c>
      <c r="L168" s="40">
        <f t="shared" si="174"/>
        <v>51605</v>
      </c>
      <c r="M168" s="40">
        <f t="shared" si="175"/>
        <v>24940</v>
      </c>
      <c r="N168" s="55">
        <v>0</v>
      </c>
      <c r="O168" s="55">
        <v>0</v>
      </c>
      <c r="P168" s="55">
        <v>0</v>
      </c>
      <c r="Q168" s="55">
        <v>0</v>
      </c>
      <c r="R168" s="136">
        <f t="shared" si="168"/>
        <v>0</v>
      </c>
      <c r="S168" s="133">
        <f t="shared" si="169"/>
        <v>0</v>
      </c>
      <c r="T168" s="45"/>
      <c r="U168" s="142" t="s">
        <v>129</v>
      </c>
      <c r="V168" s="55">
        <v>2907</v>
      </c>
      <c r="W168" s="55">
        <v>1267</v>
      </c>
      <c r="X168" s="55">
        <v>2331</v>
      </c>
      <c r="Y168" s="55">
        <v>1002</v>
      </c>
      <c r="Z168" s="55">
        <v>2045</v>
      </c>
      <c r="AA168" s="55">
        <v>913</v>
      </c>
      <c r="AB168" s="55">
        <v>1164</v>
      </c>
      <c r="AC168" s="55">
        <v>520</v>
      </c>
      <c r="AD168" s="55">
        <v>540</v>
      </c>
      <c r="AE168" s="55">
        <v>275</v>
      </c>
      <c r="AF168" s="191">
        <f t="shared" si="170"/>
        <v>8987</v>
      </c>
      <c r="AG168" s="191">
        <f t="shared" si="170"/>
        <v>3977</v>
      </c>
      <c r="AH168" s="55">
        <v>0</v>
      </c>
      <c r="AI168" s="55">
        <v>0</v>
      </c>
      <c r="AJ168" s="55">
        <v>0</v>
      </c>
      <c r="AK168" s="55">
        <v>0</v>
      </c>
      <c r="AL168" s="136">
        <f t="shared" si="171"/>
        <v>0</v>
      </c>
      <c r="AM168" s="133">
        <f t="shared" si="171"/>
        <v>0</v>
      </c>
      <c r="AN168" s="45"/>
      <c r="AO168" s="142" t="s">
        <v>129</v>
      </c>
      <c r="AP168" s="54">
        <v>326</v>
      </c>
      <c r="AQ168" s="54">
        <v>309</v>
      </c>
      <c r="AR168" s="54">
        <v>310</v>
      </c>
      <c r="AS168" s="54">
        <v>290</v>
      </c>
      <c r="AT168" s="54">
        <v>282</v>
      </c>
      <c r="AU168" s="136">
        <f t="shared" si="172"/>
        <v>1517</v>
      </c>
      <c r="AV168" s="54"/>
      <c r="AW168" s="54"/>
      <c r="AX168" s="136">
        <f t="shared" si="173"/>
        <v>0</v>
      </c>
      <c r="AY168" s="5">
        <v>931</v>
      </c>
      <c r="AZ168" s="55">
        <v>0</v>
      </c>
      <c r="BA168" s="143">
        <v>0</v>
      </c>
      <c r="BB168" s="42">
        <v>286</v>
      </c>
      <c r="BD168" s="45"/>
      <c r="BE168" s="142" t="s">
        <v>129</v>
      </c>
      <c r="BF168" s="55">
        <v>432</v>
      </c>
      <c r="BG168" s="102">
        <v>613</v>
      </c>
      <c r="BH168" s="102">
        <v>209</v>
      </c>
      <c r="BI168" s="55"/>
      <c r="BJ168" s="42">
        <f t="shared" si="176"/>
        <v>1254</v>
      </c>
      <c r="BK168" s="42">
        <v>670</v>
      </c>
      <c r="BL168" s="55"/>
      <c r="BM168" s="55"/>
      <c r="BN168" s="102">
        <v>6</v>
      </c>
      <c r="BO168" s="240">
        <v>2</v>
      </c>
    </row>
    <row r="169" spans="1:67" ht="15" customHeight="1">
      <c r="A169" s="142" t="s">
        <v>57</v>
      </c>
      <c r="B169" s="55">
        <v>3775</v>
      </c>
      <c r="C169" s="55">
        <v>1732</v>
      </c>
      <c r="D169" s="55">
        <v>3438</v>
      </c>
      <c r="E169" s="55">
        <v>1618</v>
      </c>
      <c r="F169" s="55">
        <v>3816</v>
      </c>
      <c r="G169" s="55">
        <v>1816</v>
      </c>
      <c r="H169" s="55">
        <v>3483</v>
      </c>
      <c r="I169" s="55">
        <v>1690</v>
      </c>
      <c r="J169" s="55">
        <v>3265</v>
      </c>
      <c r="K169" s="55">
        <v>1642</v>
      </c>
      <c r="L169" s="40">
        <f t="shared" si="174"/>
        <v>17777</v>
      </c>
      <c r="M169" s="40">
        <f t="shared" si="175"/>
        <v>8498</v>
      </c>
      <c r="N169" s="55">
        <v>0</v>
      </c>
      <c r="O169" s="55">
        <v>0</v>
      </c>
      <c r="P169" s="55">
        <v>0</v>
      </c>
      <c r="Q169" s="55">
        <v>0</v>
      </c>
      <c r="R169" s="136">
        <f t="shared" si="168"/>
        <v>0</v>
      </c>
      <c r="S169" s="133">
        <f t="shared" si="169"/>
        <v>0</v>
      </c>
      <c r="T169" s="45"/>
      <c r="U169" s="142" t="s">
        <v>57</v>
      </c>
      <c r="V169" s="55">
        <v>803</v>
      </c>
      <c r="W169" s="55">
        <v>329</v>
      </c>
      <c r="X169" s="55">
        <v>686</v>
      </c>
      <c r="Y169" s="55">
        <v>284</v>
      </c>
      <c r="Z169" s="55">
        <v>890</v>
      </c>
      <c r="AA169" s="55">
        <v>365</v>
      </c>
      <c r="AB169" s="55">
        <v>566</v>
      </c>
      <c r="AC169" s="55">
        <v>234</v>
      </c>
      <c r="AD169" s="55">
        <v>612</v>
      </c>
      <c r="AE169" s="55">
        <v>285</v>
      </c>
      <c r="AF169" s="191">
        <f t="shared" si="170"/>
        <v>3557</v>
      </c>
      <c r="AG169" s="191">
        <f t="shared" si="170"/>
        <v>1497</v>
      </c>
      <c r="AH169" s="55">
        <v>0</v>
      </c>
      <c r="AI169" s="55">
        <v>0</v>
      </c>
      <c r="AJ169" s="55">
        <v>0</v>
      </c>
      <c r="AK169" s="55">
        <v>0</v>
      </c>
      <c r="AL169" s="136">
        <f t="shared" si="171"/>
        <v>0</v>
      </c>
      <c r="AM169" s="133">
        <f t="shared" si="171"/>
        <v>0</v>
      </c>
      <c r="AN169" s="45"/>
      <c r="AO169" s="142" t="s">
        <v>57</v>
      </c>
      <c r="AP169" s="54">
        <v>85</v>
      </c>
      <c r="AQ169" s="54">
        <v>83</v>
      </c>
      <c r="AR169" s="54">
        <v>86</v>
      </c>
      <c r="AS169" s="54">
        <v>82</v>
      </c>
      <c r="AT169" s="54">
        <v>81</v>
      </c>
      <c r="AU169" s="136">
        <f t="shared" si="172"/>
        <v>417</v>
      </c>
      <c r="AV169" s="54"/>
      <c r="AW169" s="54"/>
      <c r="AX169" s="136">
        <f t="shared" si="173"/>
        <v>0</v>
      </c>
      <c r="AY169" s="5">
        <v>272</v>
      </c>
      <c r="AZ169" s="55">
        <v>0</v>
      </c>
      <c r="BA169" s="143">
        <v>4</v>
      </c>
      <c r="BB169" s="42">
        <v>49</v>
      </c>
      <c r="BD169" s="45"/>
      <c r="BE169" s="142" t="s">
        <v>57</v>
      </c>
      <c r="BF169" s="55">
        <v>243</v>
      </c>
      <c r="BG169" s="102">
        <v>121</v>
      </c>
      <c r="BH169" s="102">
        <v>123</v>
      </c>
      <c r="BI169" s="102">
        <v>1</v>
      </c>
      <c r="BJ169" s="42">
        <f t="shared" si="176"/>
        <v>488</v>
      </c>
      <c r="BK169" s="42">
        <v>401</v>
      </c>
      <c r="BL169" s="102"/>
      <c r="BM169" s="102"/>
      <c r="BN169" s="102">
        <v>60</v>
      </c>
      <c r="BO169" s="240">
        <v>45</v>
      </c>
    </row>
    <row r="170" spans="1:67" ht="15" customHeight="1">
      <c r="A170" s="142" t="s">
        <v>130</v>
      </c>
      <c r="B170" s="55">
        <v>14275</v>
      </c>
      <c r="C170" s="55">
        <v>6740</v>
      </c>
      <c r="D170" s="55">
        <v>12362</v>
      </c>
      <c r="E170" s="55">
        <v>5903</v>
      </c>
      <c r="F170" s="55">
        <v>11493</v>
      </c>
      <c r="G170" s="55">
        <v>5591</v>
      </c>
      <c r="H170" s="55">
        <v>8763</v>
      </c>
      <c r="I170" s="55">
        <v>4280</v>
      </c>
      <c r="J170" s="55">
        <v>6618</v>
      </c>
      <c r="K170" s="55">
        <v>3312</v>
      </c>
      <c r="L170" s="40">
        <f t="shared" si="174"/>
        <v>53511</v>
      </c>
      <c r="M170" s="40">
        <f t="shared" si="175"/>
        <v>25826</v>
      </c>
      <c r="N170" s="55">
        <v>0</v>
      </c>
      <c r="O170" s="55">
        <v>0</v>
      </c>
      <c r="P170" s="55">
        <v>0</v>
      </c>
      <c r="Q170" s="55">
        <v>0</v>
      </c>
      <c r="R170" s="136">
        <f t="shared" si="168"/>
        <v>0</v>
      </c>
      <c r="S170" s="133">
        <f t="shared" si="169"/>
        <v>0</v>
      </c>
      <c r="T170" s="45"/>
      <c r="U170" s="142" t="s">
        <v>130</v>
      </c>
      <c r="V170" s="55">
        <v>2780</v>
      </c>
      <c r="W170" s="55">
        <v>1181</v>
      </c>
      <c r="X170" s="55">
        <v>2658</v>
      </c>
      <c r="Y170" s="55">
        <v>1161</v>
      </c>
      <c r="Z170" s="55">
        <v>2357</v>
      </c>
      <c r="AA170" s="55">
        <v>1036</v>
      </c>
      <c r="AB170" s="55">
        <v>1383</v>
      </c>
      <c r="AC170" s="55">
        <v>623</v>
      </c>
      <c r="AD170" s="55">
        <v>1266</v>
      </c>
      <c r="AE170" s="55">
        <v>648</v>
      </c>
      <c r="AF170" s="191">
        <f t="shared" si="170"/>
        <v>10444</v>
      </c>
      <c r="AG170" s="191">
        <f t="shared" si="170"/>
        <v>4649</v>
      </c>
      <c r="AH170" s="55">
        <v>0</v>
      </c>
      <c r="AI170" s="55">
        <v>0</v>
      </c>
      <c r="AJ170" s="55">
        <v>0</v>
      </c>
      <c r="AK170" s="55">
        <v>0</v>
      </c>
      <c r="AL170" s="136">
        <f t="shared" si="171"/>
        <v>0</v>
      </c>
      <c r="AM170" s="133">
        <f t="shared" si="171"/>
        <v>0</v>
      </c>
      <c r="AN170" s="45"/>
      <c r="AO170" s="142" t="s">
        <v>130</v>
      </c>
      <c r="AP170" s="54">
        <v>278</v>
      </c>
      <c r="AQ170" s="54">
        <v>268</v>
      </c>
      <c r="AR170" s="54">
        <v>262</v>
      </c>
      <c r="AS170" s="54">
        <v>242</v>
      </c>
      <c r="AT170" s="54">
        <v>234</v>
      </c>
      <c r="AU170" s="136">
        <f t="shared" si="172"/>
        <v>1284</v>
      </c>
      <c r="AV170" s="54"/>
      <c r="AW170" s="54"/>
      <c r="AX170" s="136">
        <f t="shared" si="173"/>
        <v>0</v>
      </c>
      <c r="AY170" s="55">
        <v>943</v>
      </c>
      <c r="AZ170" s="55">
        <v>0</v>
      </c>
      <c r="BA170" s="143">
        <v>43</v>
      </c>
      <c r="BB170" s="42">
        <v>222</v>
      </c>
      <c r="BD170" s="45"/>
      <c r="BE170" s="142" t="s">
        <v>130</v>
      </c>
      <c r="BF170" s="55">
        <v>374</v>
      </c>
      <c r="BG170" s="103">
        <v>588</v>
      </c>
      <c r="BH170" s="102">
        <v>126</v>
      </c>
      <c r="BI170" s="55"/>
      <c r="BJ170" s="42">
        <f t="shared" si="176"/>
        <v>1088</v>
      </c>
      <c r="BK170" s="42">
        <v>696</v>
      </c>
      <c r="BL170" s="55"/>
      <c r="BM170" s="55"/>
      <c r="BN170" s="102">
        <v>14</v>
      </c>
      <c r="BO170" s="240">
        <v>11</v>
      </c>
    </row>
    <row r="171" spans="1:67" ht="15" customHeight="1">
      <c r="A171" s="142" t="s">
        <v>131</v>
      </c>
      <c r="B171" s="55">
        <v>11199</v>
      </c>
      <c r="C171" s="55">
        <v>5274</v>
      </c>
      <c r="D171" s="55">
        <v>8745</v>
      </c>
      <c r="E171" s="55">
        <v>4183</v>
      </c>
      <c r="F171" s="55">
        <v>8070</v>
      </c>
      <c r="G171" s="55">
        <v>3765</v>
      </c>
      <c r="H171" s="55">
        <v>6045</v>
      </c>
      <c r="I171" s="55">
        <v>2986</v>
      </c>
      <c r="J171" s="55">
        <v>3765</v>
      </c>
      <c r="K171" s="55">
        <v>1876</v>
      </c>
      <c r="L171" s="40">
        <f t="shared" si="174"/>
        <v>37824</v>
      </c>
      <c r="M171" s="40">
        <f t="shared" si="175"/>
        <v>18084</v>
      </c>
      <c r="N171" s="55">
        <v>0</v>
      </c>
      <c r="O171" s="55">
        <v>0</v>
      </c>
      <c r="P171" s="55">
        <v>0</v>
      </c>
      <c r="Q171" s="55">
        <v>0</v>
      </c>
      <c r="R171" s="136">
        <f t="shared" si="168"/>
        <v>0</v>
      </c>
      <c r="S171" s="133">
        <f t="shared" si="169"/>
        <v>0</v>
      </c>
      <c r="T171" s="45"/>
      <c r="U171" s="142" t="s">
        <v>131</v>
      </c>
      <c r="V171" s="55">
        <v>2970</v>
      </c>
      <c r="W171" s="55">
        <v>1322</v>
      </c>
      <c r="X171" s="55">
        <v>2082</v>
      </c>
      <c r="Y171" s="55">
        <v>946</v>
      </c>
      <c r="Z171" s="55">
        <v>2016</v>
      </c>
      <c r="AA171" s="55">
        <v>880</v>
      </c>
      <c r="AB171" s="55">
        <v>1241</v>
      </c>
      <c r="AC171" s="55">
        <v>578</v>
      </c>
      <c r="AD171" s="55">
        <v>473</v>
      </c>
      <c r="AE171" s="55">
        <v>215</v>
      </c>
      <c r="AF171" s="191">
        <f t="shared" si="170"/>
        <v>8782</v>
      </c>
      <c r="AG171" s="191">
        <f t="shared" si="170"/>
        <v>3941</v>
      </c>
      <c r="AH171" s="55">
        <v>0</v>
      </c>
      <c r="AI171" s="55">
        <v>0</v>
      </c>
      <c r="AJ171" s="55">
        <v>0</v>
      </c>
      <c r="AK171" s="55">
        <v>0</v>
      </c>
      <c r="AL171" s="136">
        <f t="shared" si="171"/>
        <v>0</v>
      </c>
      <c r="AM171" s="133">
        <f t="shared" si="171"/>
        <v>0</v>
      </c>
      <c r="AN171" s="45"/>
      <c r="AO171" s="142" t="s">
        <v>131</v>
      </c>
      <c r="AP171" s="54">
        <v>264</v>
      </c>
      <c r="AQ171" s="54">
        <v>260</v>
      </c>
      <c r="AR171" s="54">
        <v>264</v>
      </c>
      <c r="AS171" s="54">
        <v>247</v>
      </c>
      <c r="AT171" s="54">
        <v>230</v>
      </c>
      <c r="AU171" s="136">
        <f t="shared" si="172"/>
        <v>1265</v>
      </c>
      <c r="AV171" s="54"/>
      <c r="AW171" s="54"/>
      <c r="AX171" s="136">
        <f t="shared" si="173"/>
        <v>0</v>
      </c>
      <c r="AY171" s="55">
        <v>824</v>
      </c>
      <c r="AZ171" s="55">
        <v>0</v>
      </c>
      <c r="BA171" s="143">
        <v>23</v>
      </c>
      <c r="BB171" s="42">
        <v>233</v>
      </c>
      <c r="BD171" s="45"/>
      <c r="BE171" s="142" t="s">
        <v>131</v>
      </c>
      <c r="BF171" s="55">
        <v>312</v>
      </c>
      <c r="BG171" s="102">
        <v>506</v>
      </c>
      <c r="BH171" s="102">
        <v>222</v>
      </c>
      <c r="BI171" s="55"/>
      <c r="BJ171" s="42">
        <f t="shared" si="176"/>
        <v>1040</v>
      </c>
      <c r="BK171" s="42">
        <v>477</v>
      </c>
      <c r="BL171" s="55"/>
      <c r="BM171" s="55"/>
      <c r="BN171" s="102">
        <v>11</v>
      </c>
      <c r="BO171" s="240">
        <v>6</v>
      </c>
    </row>
    <row r="172" spans="1:67" ht="15" customHeight="1">
      <c r="A172" s="142" t="s">
        <v>58</v>
      </c>
      <c r="B172" s="55">
        <v>5926</v>
      </c>
      <c r="C172" s="55">
        <v>2799</v>
      </c>
      <c r="D172" s="55">
        <v>5304</v>
      </c>
      <c r="E172" s="55">
        <v>2552</v>
      </c>
      <c r="F172" s="55">
        <v>4981</v>
      </c>
      <c r="G172" s="55">
        <v>2410</v>
      </c>
      <c r="H172" s="55">
        <v>3975</v>
      </c>
      <c r="I172" s="55">
        <v>1966</v>
      </c>
      <c r="J172" s="55">
        <v>2686</v>
      </c>
      <c r="K172" s="55">
        <v>1364</v>
      </c>
      <c r="L172" s="40">
        <f t="shared" si="174"/>
        <v>22872</v>
      </c>
      <c r="M172" s="40">
        <f t="shared" si="175"/>
        <v>11091</v>
      </c>
      <c r="N172" s="55">
        <v>0</v>
      </c>
      <c r="O172" s="55">
        <v>0</v>
      </c>
      <c r="P172" s="55">
        <v>0</v>
      </c>
      <c r="Q172" s="55">
        <v>0</v>
      </c>
      <c r="R172" s="136">
        <f t="shared" si="168"/>
        <v>0</v>
      </c>
      <c r="S172" s="133">
        <f t="shared" si="169"/>
        <v>0</v>
      </c>
      <c r="T172" s="45"/>
      <c r="U172" s="142" t="s">
        <v>58</v>
      </c>
      <c r="V172" s="55">
        <v>1169</v>
      </c>
      <c r="W172" s="55">
        <v>492</v>
      </c>
      <c r="X172" s="55">
        <v>1138</v>
      </c>
      <c r="Y172" s="55">
        <v>474</v>
      </c>
      <c r="Z172" s="55">
        <v>1022</v>
      </c>
      <c r="AA172" s="55">
        <v>431</v>
      </c>
      <c r="AB172" s="55">
        <v>718</v>
      </c>
      <c r="AC172" s="55">
        <v>312</v>
      </c>
      <c r="AD172" s="55">
        <v>286</v>
      </c>
      <c r="AE172" s="55">
        <v>140</v>
      </c>
      <c r="AF172" s="191">
        <f t="shared" si="170"/>
        <v>4333</v>
      </c>
      <c r="AG172" s="191">
        <f t="shared" si="170"/>
        <v>1849</v>
      </c>
      <c r="AH172" s="55">
        <v>0</v>
      </c>
      <c r="AI172" s="55">
        <v>0</v>
      </c>
      <c r="AJ172" s="55">
        <v>0</v>
      </c>
      <c r="AK172" s="55">
        <v>0</v>
      </c>
      <c r="AL172" s="136">
        <f t="shared" si="171"/>
        <v>0</v>
      </c>
      <c r="AM172" s="133">
        <f t="shared" si="171"/>
        <v>0</v>
      </c>
      <c r="AN172" s="45"/>
      <c r="AO172" s="142" t="s">
        <v>58</v>
      </c>
      <c r="AP172" s="54">
        <v>150</v>
      </c>
      <c r="AQ172" s="54">
        <v>150</v>
      </c>
      <c r="AR172" s="54">
        <v>147</v>
      </c>
      <c r="AS172" s="54">
        <v>146</v>
      </c>
      <c r="AT172" s="54">
        <v>142</v>
      </c>
      <c r="AU172" s="136">
        <f t="shared" si="172"/>
        <v>735</v>
      </c>
      <c r="AV172" s="54"/>
      <c r="AW172" s="54"/>
      <c r="AX172" s="136">
        <f t="shared" si="173"/>
        <v>0</v>
      </c>
      <c r="AY172" s="55">
        <v>504</v>
      </c>
      <c r="AZ172" s="55">
        <v>0</v>
      </c>
      <c r="BA172" s="143">
        <v>18</v>
      </c>
      <c r="BB172" s="42">
        <v>139</v>
      </c>
      <c r="BD172" s="45"/>
      <c r="BE172" s="142" t="s">
        <v>58</v>
      </c>
      <c r="BF172" s="55">
        <v>218</v>
      </c>
      <c r="BG172" s="102">
        <v>299</v>
      </c>
      <c r="BH172" s="102">
        <v>107</v>
      </c>
      <c r="BI172" s="55"/>
      <c r="BJ172" s="42">
        <f t="shared" si="176"/>
        <v>624</v>
      </c>
      <c r="BK172" s="42">
        <v>309</v>
      </c>
      <c r="BL172" s="55"/>
      <c r="BM172" s="55"/>
      <c r="BN172" s="102">
        <v>5</v>
      </c>
      <c r="BO172" s="240">
        <v>2</v>
      </c>
    </row>
    <row r="173" spans="1:67" ht="15" customHeight="1">
      <c r="A173" s="142" t="s">
        <v>59</v>
      </c>
      <c r="B173" s="55">
        <v>7169</v>
      </c>
      <c r="C173" s="55">
        <v>3361</v>
      </c>
      <c r="D173" s="55">
        <v>5056</v>
      </c>
      <c r="E173" s="55">
        <v>2461</v>
      </c>
      <c r="F173" s="55">
        <v>4726</v>
      </c>
      <c r="G173" s="55">
        <v>2270</v>
      </c>
      <c r="H173" s="55">
        <v>3398</v>
      </c>
      <c r="I173" s="55">
        <v>1660</v>
      </c>
      <c r="J173" s="55">
        <v>2241</v>
      </c>
      <c r="K173" s="55">
        <v>1124</v>
      </c>
      <c r="L173" s="40">
        <f t="shared" si="174"/>
        <v>22590</v>
      </c>
      <c r="M173" s="40">
        <f t="shared" si="175"/>
        <v>10876</v>
      </c>
      <c r="N173" s="55">
        <v>0</v>
      </c>
      <c r="O173" s="55">
        <v>0</v>
      </c>
      <c r="P173" s="55">
        <v>0</v>
      </c>
      <c r="Q173" s="55">
        <v>0</v>
      </c>
      <c r="R173" s="136">
        <f t="shared" si="168"/>
        <v>0</v>
      </c>
      <c r="S173" s="133">
        <f t="shared" si="169"/>
        <v>0</v>
      </c>
      <c r="T173" s="45"/>
      <c r="U173" s="142" t="s">
        <v>59</v>
      </c>
      <c r="V173" s="55">
        <v>1940</v>
      </c>
      <c r="W173" s="55">
        <v>857</v>
      </c>
      <c r="X173" s="55">
        <v>1321</v>
      </c>
      <c r="Y173" s="55">
        <v>626</v>
      </c>
      <c r="Z173" s="55">
        <v>1242</v>
      </c>
      <c r="AA173" s="55">
        <v>570</v>
      </c>
      <c r="AB173" s="55">
        <v>790</v>
      </c>
      <c r="AC173" s="55">
        <v>378</v>
      </c>
      <c r="AD173" s="55">
        <v>481</v>
      </c>
      <c r="AE173" s="55">
        <v>232</v>
      </c>
      <c r="AF173" s="191">
        <f t="shared" si="170"/>
        <v>5774</v>
      </c>
      <c r="AG173" s="191">
        <f t="shared" si="170"/>
        <v>2663</v>
      </c>
      <c r="AH173" s="55">
        <v>0</v>
      </c>
      <c r="AI173" s="55">
        <v>0</v>
      </c>
      <c r="AJ173" s="55">
        <v>0</v>
      </c>
      <c r="AK173" s="55">
        <v>0</v>
      </c>
      <c r="AL173" s="136">
        <f t="shared" si="171"/>
        <v>0</v>
      </c>
      <c r="AM173" s="133">
        <f t="shared" si="171"/>
        <v>0</v>
      </c>
      <c r="AN173" s="45"/>
      <c r="AO173" s="142" t="s">
        <v>59</v>
      </c>
      <c r="AP173" s="54">
        <v>167</v>
      </c>
      <c r="AQ173" s="54">
        <v>157</v>
      </c>
      <c r="AR173" s="54">
        <v>157</v>
      </c>
      <c r="AS173" s="54">
        <v>148</v>
      </c>
      <c r="AT173" s="54">
        <v>142</v>
      </c>
      <c r="AU173" s="136">
        <f t="shared" si="172"/>
        <v>771</v>
      </c>
      <c r="AV173" s="54"/>
      <c r="AW173" s="54"/>
      <c r="AX173" s="136">
        <f t="shared" si="173"/>
        <v>0</v>
      </c>
      <c r="AY173" s="55">
        <v>487</v>
      </c>
      <c r="AZ173" s="55">
        <v>0</v>
      </c>
      <c r="BA173" s="143">
        <v>23</v>
      </c>
      <c r="BB173" s="42">
        <v>142</v>
      </c>
      <c r="BD173" s="45"/>
      <c r="BE173" s="142" t="s">
        <v>59</v>
      </c>
      <c r="BF173" s="55">
        <v>141</v>
      </c>
      <c r="BG173" s="103">
        <v>292</v>
      </c>
      <c r="BH173" s="102">
        <v>92</v>
      </c>
      <c r="BI173" s="55"/>
      <c r="BJ173" s="42">
        <f t="shared" si="176"/>
        <v>525</v>
      </c>
      <c r="BK173" s="42">
        <v>270</v>
      </c>
      <c r="BL173" s="55"/>
      <c r="BM173" s="55"/>
      <c r="BN173" s="102">
        <v>2</v>
      </c>
      <c r="BO173" s="240">
        <v>2</v>
      </c>
    </row>
    <row r="174" spans="1:67" ht="15" customHeight="1">
      <c r="A174" s="131" t="s">
        <v>177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40"/>
      <c r="M174" s="40"/>
      <c r="N174" s="55"/>
      <c r="O174" s="55"/>
      <c r="P174" s="55"/>
      <c r="Q174" s="55"/>
      <c r="R174" s="136"/>
      <c r="S174" s="133"/>
      <c r="T174" s="45"/>
      <c r="U174" s="131" t="s">
        <v>177</v>
      </c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191"/>
      <c r="AG174" s="191"/>
      <c r="AH174" s="55"/>
      <c r="AI174" s="55"/>
      <c r="AJ174" s="55"/>
      <c r="AK174" s="55"/>
      <c r="AL174" s="136"/>
      <c r="AM174" s="133"/>
      <c r="AN174" s="45"/>
      <c r="AO174" s="131" t="s">
        <v>177</v>
      </c>
      <c r="AP174" s="54"/>
      <c r="AQ174" s="54"/>
      <c r="AR174" s="54"/>
      <c r="AS174" s="54"/>
      <c r="AT174" s="54"/>
      <c r="AU174" s="136"/>
      <c r="AV174" s="54"/>
      <c r="AW174" s="54"/>
      <c r="AX174" s="136"/>
      <c r="AY174" s="55"/>
      <c r="AZ174" s="55"/>
      <c r="BA174" s="143"/>
      <c r="BB174" s="42"/>
      <c r="BD174" s="45"/>
      <c r="BE174" s="131" t="s">
        <v>177</v>
      </c>
      <c r="BF174" s="55"/>
      <c r="BG174" s="241"/>
      <c r="BH174" s="241"/>
      <c r="BI174" s="55"/>
      <c r="BJ174" s="42"/>
      <c r="BK174" s="42"/>
      <c r="BL174" s="55"/>
      <c r="BM174" s="55"/>
      <c r="BN174" s="241"/>
      <c r="BO174" s="242"/>
    </row>
    <row r="175" spans="1:67" ht="15" customHeight="1">
      <c r="A175" s="142" t="s">
        <v>132</v>
      </c>
      <c r="B175" s="55">
        <v>17348</v>
      </c>
      <c r="C175" s="55">
        <v>8495</v>
      </c>
      <c r="D175" s="55">
        <v>9506</v>
      </c>
      <c r="E175" s="55">
        <v>4513</v>
      </c>
      <c r="F175" s="55">
        <v>7054</v>
      </c>
      <c r="G175" s="55">
        <v>3430</v>
      </c>
      <c r="H175" s="55">
        <v>4027</v>
      </c>
      <c r="I175" s="55">
        <v>1966</v>
      </c>
      <c r="J175" s="55">
        <v>3144</v>
      </c>
      <c r="K175" s="55">
        <v>1495</v>
      </c>
      <c r="L175" s="40">
        <f t="shared" si="174"/>
        <v>41079</v>
      </c>
      <c r="M175" s="40">
        <f t="shared" si="175"/>
        <v>19899</v>
      </c>
      <c r="N175" s="55">
        <v>0</v>
      </c>
      <c r="O175" s="55">
        <v>0</v>
      </c>
      <c r="P175" s="55">
        <v>0</v>
      </c>
      <c r="Q175" s="55">
        <v>0</v>
      </c>
      <c r="R175" s="136">
        <f t="shared" si="168"/>
        <v>0</v>
      </c>
      <c r="S175" s="133">
        <f t="shared" si="169"/>
        <v>0</v>
      </c>
      <c r="T175" s="45"/>
      <c r="U175" s="142" t="s">
        <v>132</v>
      </c>
      <c r="V175" s="55">
        <v>6089</v>
      </c>
      <c r="W175" s="55">
        <v>2902</v>
      </c>
      <c r="X175" s="55">
        <v>3278</v>
      </c>
      <c r="Y175" s="55">
        <v>1518</v>
      </c>
      <c r="Z175" s="55">
        <v>2315</v>
      </c>
      <c r="AA175" s="55">
        <v>1118</v>
      </c>
      <c r="AB175" s="55">
        <v>1176</v>
      </c>
      <c r="AC175" s="55">
        <v>564</v>
      </c>
      <c r="AD175" s="55">
        <v>1249</v>
      </c>
      <c r="AE175" s="55">
        <v>593</v>
      </c>
      <c r="AF175" s="191">
        <f t="shared" si="170"/>
        <v>14107</v>
      </c>
      <c r="AG175" s="191">
        <f t="shared" si="170"/>
        <v>6695</v>
      </c>
      <c r="AH175" s="55">
        <v>0</v>
      </c>
      <c r="AI175" s="55">
        <v>0</v>
      </c>
      <c r="AJ175" s="55">
        <v>0</v>
      </c>
      <c r="AK175" s="55">
        <v>0</v>
      </c>
      <c r="AL175" s="136">
        <f t="shared" si="171"/>
        <v>0</v>
      </c>
      <c r="AM175" s="133">
        <f t="shared" si="171"/>
        <v>0</v>
      </c>
      <c r="AN175" s="45"/>
      <c r="AO175" s="142" t="s">
        <v>132</v>
      </c>
      <c r="AP175" s="54">
        <v>399</v>
      </c>
      <c r="AQ175" s="54">
        <v>387</v>
      </c>
      <c r="AR175" s="54">
        <v>359</v>
      </c>
      <c r="AS175" s="54">
        <v>257</v>
      </c>
      <c r="AT175" s="54">
        <v>212</v>
      </c>
      <c r="AU175" s="136">
        <f t="shared" si="172"/>
        <v>1614</v>
      </c>
      <c r="AV175" s="54"/>
      <c r="AW175" s="54"/>
      <c r="AX175" s="136">
        <f t="shared" si="173"/>
        <v>0</v>
      </c>
      <c r="AY175" s="55">
        <v>906</v>
      </c>
      <c r="AZ175" s="55">
        <v>0</v>
      </c>
      <c r="BA175" s="143">
        <v>77</v>
      </c>
      <c r="BB175" s="42">
        <v>380</v>
      </c>
      <c r="BD175" s="45"/>
      <c r="BE175" s="142" t="s">
        <v>132</v>
      </c>
      <c r="BF175" s="55">
        <v>214</v>
      </c>
      <c r="BG175" s="102">
        <v>552</v>
      </c>
      <c r="BH175" s="102">
        <v>202</v>
      </c>
      <c r="BI175" s="55"/>
      <c r="BJ175" s="42">
        <f t="shared" si="176"/>
        <v>968</v>
      </c>
      <c r="BK175" s="42">
        <v>423</v>
      </c>
      <c r="BL175" s="55"/>
      <c r="BM175" s="55"/>
      <c r="BN175" s="102">
        <v>4</v>
      </c>
      <c r="BO175" s="240">
        <v>1</v>
      </c>
    </row>
    <row r="176" spans="1:67" ht="15" customHeight="1">
      <c r="A176" s="142" t="s">
        <v>133</v>
      </c>
      <c r="B176" s="55">
        <v>16369</v>
      </c>
      <c r="C176" s="55">
        <v>8012</v>
      </c>
      <c r="D176" s="55">
        <v>10060</v>
      </c>
      <c r="E176" s="55">
        <v>4974</v>
      </c>
      <c r="F176" s="55">
        <v>7378</v>
      </c>
      <c r="G176" s="55">
        <v>3576</v>
      </c>
      <c r="H176" s="55">
        <v>4514</v>
      </c>
      <c r="I176" s="55">
        <v>2222</v>
      </c>
      <c r="J176" s="55">
        <v>3297</v>
      </c>
      <c r="K176" s="55">
        <v>1557</v>
      </c>
      <c r="L176" s="40">
        <f t="shared" si="174"/>
        <v>41618</v>
      </c>
      <c r="M176" s="40">
        <f t="shared" si="175"/>
        <v>20341</v>
      </c>
      <c r="N176" s="55">
        <v>0</v>
      </c>
      <c r="O176" s="55">
        <v>0</v>
      </c>
      <c r="P176" s="55">
        <v>0</v>
      </c>
      <c r="Q176" s="55">
        <v>0</v>
      </c>
      <c r="R176" s="136">
        <f t="shared" si="168"/>
        <v>0</v>
      </c>
      <c r="S176" s="133">
        <f t="shared" si="169"/>
        <v>0</v>
      </c>
      <c r="T176" s="45"/>
      <c r="U176" s="142" t="s">
        <v>133</v>
      </c>
      <c r="V176" s="55">
        <v>1160</v>
      </c>
      <c r="W176" s="55">
        <v>537</v>
      </c>
      <c r="X176" s="55">
        <v>2781</v>
      </c>
      <c r="Y176" s="55">
        <v>1347</v>
      </c>
      <c r="Z176" s="55">
        <v>2080</v>
      </c>
      <c r="AA176" s="55">
        <v>998</v>
      </c>
      <c r="AB176" s="55">
        <v>352</v>
      </c>
      <c r="AC176" s="55">
        <v>176</v>
      </c>
      <c r="AD176" s="55">
        <v>492</v>
      </c>
      <c r="AE176" s="55">
        <v>215</v>
      </c>
      <c r="AF176" s="191">
        <f t="shared" si="170"/>
        <v>6865</v>
      </c>
      <c r="AG176" s="191">
        <f t="shared" si="170"/>
        <v>3273</v>
      </c>
      <c r="AH176" s="55">
        <v>0</v>
      </c>
      <c r="AI176" s="55">
        <v>0</v>
      </c>
      <c r="AJ176" s="55">
        <v>0</v>
      </c>
      <c r="AK176" s="55">
        <v>0</v>
      </c>
      <c r="AL176" s="136">
        <f t="shared" si="171"/>
        <v>0</v>
      </c>
      <c r="AM176" s="133">
        <f t="shared" si="171"/>
        <v>0</v>
      </c>
      <c r="AN176" s="45"/>
      <c r="AO176" s="142" t="s">
        <v>133</v>
      </c>
      <c r="AP176" s="54">
        <v>295</v>
      </c>
      <c r="AQ176" s="54">
        <v>271</v>
      </c>
      <c r="AR176" s="54">
        <v>251</v>
      </c>
      <c r="AS176" s="54">
        <v>222</v>
      </c>
      <c r="AT176" s="54">
        <v>206</v>
      </c>
      <c r="AU176" s="136">
        <f t="shared" si="172"/>
        <v>1245</v>
      </c>
      <c r="AV176" s="54"/>
      <c r="AW176" s="54"/>
      <c r="AX176" s="136">
        <f t="shared" si="173"/>
        <v>0</v>
      </c>
      <c r="AY176" s="55">
        <v>727</v>
      </c>
      <c r="AZ176" s="55">
        <v>0</v>
      </c>
      <c r="BA176" s="143">
        <v>62</v>
      </c>
      <c r="BB176" s="42">
        <v>241</v>
      </c>
      <c r="BD176" s="45"/>
      <c r="BE176" s="142" t="s">
        <v>133</v>
      </c>
      <c r="BF176" s="55">
        <v>245</v>
      </c>
      <c r="BG176" s="102">
        <v>557</v>
      </c>
      <c r="BH176" s="102">
        <v>221</v>
      </c>
      <c r="BI176" s="55"/>
      <c r="BJ176" s="42">
        <f t="shared" si="176"/>
        <v>1023</v>
      </c>
      <c r="BK176" s="42">
        <v>341</v>
      </c>
      <c r="BL176" s="55"/>
      <c r="BM176" s="55"/>
      <c r="BN176" s="102">
        <v>8</v>
      </c>
      <c r="BO176" s="240">
        <v>2</v>
      </c>
    </row>
    <row r="177" spans="1:67" ht="15" customHeight="1">
      <c r="A177" s="142" t="s">
        <v>134</v>
      </c>
      <c r="B177" s="55">
        <v>34107</v>
      </c>
      <c r="C177" s="55">
        <v>16925</v>
      </c>
      <c r="D177" s="55">
        <v>18955</v>
      </c>
      <c r="E177" s="55">
        <v>9499</v>
      </c>
      <c r="F177" s="55">
        <v>14402</v>
      </c>
      <c r="G177" s="55">
        <v>7143</v>
      </c>
      <c r="H177" s="55">
        <v>9497</v>
      </c>
      <c r="I177" s="55">
        <v>4636</v>
      </c>
      <c r="J177" s="55">
        <v>6511</v>
      </c>
      <c r="K177" s="55">
        <v>3199</v>
      </c>
      <c r="L177" s="40">
        <f t="shared" si="174"/>
        <v>83472</v>
      </c>
      <c r="M177" s="40">
        <f t="shared" si="175"/>
        <v>41402</v>
      </c>
      <c r="N177" s="55">
        <v>0</v>
      </c>
      <c r="O177" s="55">
        <v>0</v>
      </c>
      <c r="P177" s="55">
        <v>0</v>
      </c>
      <c r="Q177" s="55">
        <v>0</v>
      </c>
      <c r="R177" s="136">
        <f t="shared" si="168"/>
        <v>0</v>
      </c>
      <c r="S177" s="133">
        <f t="shared" si="169"/>
        <v>0</v>
      </c>
      <c r="T177" s="45"/>
      <c r="U177" s="142" t="s">
        <v>134</v>
      </c>
      <c r="V177" s="55">
        <v>8940</v>
      </c>
      <c r="W177" s="55">
        <v>4407</v>
      </c>
      <c r="X177" s="55">
        <v>5399</v>
      </c>
      <c r="Y177" s="55">
        <v>2679</v>
      </c>
      <c r="Z177" s="55">
        <v>3959</v>
      </c>
      <c r="AA177" s="55">
        <v>1879</v>
      </c>
      <c r="AB177" s="55">
        <v>2364</v>
      </c>
      <c r="AC177" s="55">
        <v>1129</v>
      </c>
      <c r="AD177" s="55">
        <v>1892</v>
      </c>
      <c r="AE177" s="55">
        <v>907</v>
      </c>
      <c r="AF177" s="191">
        <f t="shared" si="170"/>
        <v>22554</v>
      </c>
      <c r="AG177" s="191">
        <f t="shared" si="170"/>
        <v>11001</v>
      </c>
      <c r="AH177" s="55">
        <v>0</v>
      </c>
      <c r="AI177" s="55">
        <v>0</v>
      </c>
      <c r="AJ177" s="55">
        <v>0</v>
      </c>
      <c r="AK177" s="55">
        <v>0</v>
      </c>
      <c r="AL177" s="136">
        <f t="shared" si="171"/>
        <v>0</v>
      </c>
      <c r="AM177" s="133">
        <f t="shared" si="171"/>
        <v>0</v>
      </c>
      <c r="AN177" s="45"/>
      <c r="AO177" s="142" t="s">
        <v>134</v>
      </c>
      <c r="AP177" s="54">
        <v>604</v>
      </c>
      <c r="AQ177" s="54">
        <v>515</v>
      </c>
      <c r="AR177" s="54">
        <v>466</v>
      </c>
      <c r="AS177" s="54">
        <v>380</v>
      </c>
      <c r="AT177" s="54">
        <v>319</v>
      </c>
      <c r="AU177" s="136">
        <f t="shared" si="172"/>
        <v>2284</v>
      </c>
      <c r="AV177" s="54"/>
      <c r="AW177" s="54"/>
      <c r="AX177" s="136">
        <f t="shared" si="173"/>
        <v>0</v>
      </c>
      <c r="AY177" s="55">
        <v>1551</v>
      </c>
      <c r="AZ177" s="55">
        <v>0</v>
      </c>
      <c r="BA177" s="143">
        <v>68</v>
      </c>
      <c r="BB177" s="344">
        <v>465</v>
      </c>
      <c r="BD177" s="45"/>
      <c r="BE177" s="142" t="s">
        <v>134</v>
      </c>
      <c r="BF177" s="55">
        <v>515</v>
      </c>
      <c r="BG177" s="102">
        <v>973</v>
      </c>
      <c r="BH177" s="102">
        <v>389</v>
      </c>
      <c r="BI177" s="55"/>
      <c r="BJ177" s="42">
        <f t="shared" si="176"/>
        <v>1877</v>
      </c>
      <c r="BK177" s="42">
        <v>772</v>
      </c>
      <c r="BL177" s="55"/>
      <c r="BM177" s="55"/>
      <c r="BN177" s="102">
        <v>23</v>
      </c>
      <c r="BO177" s="240">
        <v>16</v>
      </c>
    </row>
    <row r="178" spans="1:67" ht="15" customHeight="1">
      <c r="A178" s="142" t="s">
        <v>135</v>
      </c>
      <c r="B178" s="55">
        <v>26477</v>
      </c>
      <c r="C178" s="55">
        <v>13003</v>
      </c>
      <c r="D178" s="55">
        <v>12622</v>
      </c>
      <c r="E178" s="55">
        <v>6082</v>
      </c>
      <c r="F178" s="55">
        <v>8938</v>
      </c>
      <c r="G178" s="55">
        <v>4238</v>
      </c>
      <c r="H178" s="55">
        <v>5118</v>
      </c>
      <c r="I178" s="55">
        <v>2470</v>
      </c>
      <c r="J178" s="55">
        <v>3247</v>
      </c>
      <c r="K178" s="55">
        <v>1502</v>
      </c>
      <c r="L178" s="40">
        <f t="shared" si="174"/>
        <v>56402</v>
      </c>
      <c r="M178" s="40">
        <f t="shared" si="175"/>
        <v>27295</v>
      </c>
      <c r="N178" s="55">
        <v>0</v>
      </c>
      <c r="O178" s="55">
        <v>0</v>
      </c>
      <c r="P178" s="55">
        <v>0</v>
      </c>
      <c r="Q178" s="55">
        <v>0</v>
      </c>
      <c r="R178" s="136">
        <f t="shared" si="168"/>
        <v>0</v>
      </c>
      <c r="S178" s="133">
        <f t="shared" si="169"/>
        <v>0</v>
      </c>
      <c r="T178" s="45"/>
      <c r="U178" s="142" t="s">
        <v>135</v>
      </c>
      <c r="V178" s="55">
        <v>10816</v>
      </c>
      <c r="W178" s="55">
        <v>5247</v>
      </c>
      <c r="X178" s="55">
        <v>5046</v>
      </c>
      <c r="Y178" s="55">
        <v>2374</v>
      </c>
      <c r="Z178" s="55">
        <v>3432</v>
      </c>
      <c r="AA178" s="55">
        <v>1628</v>
      </c>
      <c r="AB178" s="55">
        <v>1553</v>
      </c>
      <c r="AC178" s="55">
        <v>724</v>
      </c>
      <c r="AD178" s="55">
        <v>977</v>
      </c>
      <c r="AE178" s="55">
        <v>409</v>
      </c>
      <c r="AF178" s="191">
        <f t="shared" si="170"/>
        <v>21824</v>
      </c>
      <c r="AG178" s="191">
        <f t="shared" si="170"/>
        <v>10382</v>
      </c>
      <c r="AH178" s="55">
        <v>0</v>
      </c>
      <c r="AI178" s="55">
        <v>0</v>
      </c>
      <c r="AJ178" s="55">
        <v>0</v>
      </c>
      <c r="AK178" s="55">
        <v>0</v>
      </c>
      <c r="AL178" s="136">
        <f t="shared" si="171"/>
        <v>0</v>
      </c>
      <c r="AM178" s="133">
        <f t="shared" si="171"/>
        <v>0</v>
      </c>
      <c r="AN178" s="45"/>
      <c r="AO178" s="142" t="s">
        <v>135</v>
      </c>
      <c r="AP178" s="54">
        <v>499</v>
      </c>
      <c r="AQ178" s="54">
        <v>465</v>
      </c>
      <c r="AR178" s="54">
        <v>430</v>
      </c>
      <c r="AS178" s="54">
        <v>299</v>
      </c>
      <c r="AT178" s="54">
        <v>220</v>
      </c>
      <c r="AU178" s="136">
        <f t="shared" si="172"/>
        <v>1913</v>
      </c>
      <c r="AV178" s="54"/>
      <c r="AW178" s="54"/>
      <c r="AX178" s="136">
        <f t="shared" si="173"/>
        <v>0</v>
      </c>
      <c r="AY178" s="55">
        <v>999</v>
      </c>
      <c r="AZ178" s="55"/>
      <c r="BA178" s="143">
        <v>36</v>
      </c>
      <c r="BB178" s="42">
        <v>453</v>
      </c>
      <c r="BD178" s="45"/>
      <c r="BE178" s="142" t="s">
        <v>135</v>
      </c>
      <c r="BF178" s="55">
        <v>413</v>
      </c>
      <c r="BG178" s="102">
        <v>655</v>
      </c>
      <c r="BH178" s="102">
        <v>190</v>
      </c>
      <c r="BI178" s="55"/>
      <c r="BJ178" s="42">
        <f t="shared" si="176"/>
        <v>1258</v>
      </c>
      <c r="BK178" s="42">
        <v>573</v>
      </c>
      <c r="BL178" s="55"/>
      <c r="BM178" s="55"/>
      <c r="BN178" s="102">
        <v>14</v>
      </c>
      <c r="BO178" s="240">
        <v>8</v>
      </c>
    </row>
    <row r="179" spans="1:67" ht="15" customHeight="1">
      <c r="A179" s="142" t="s">
        <v>60</v>
      </c>
      <c r="B179" s="55">
        <v>35420</v>
      </c>
      <c r="C179" s="55">
        <v>17355</v>
      </c>
      <c r="D179" s="55">
        <v>16210</v>
      </c>
      <c r="E179" s="55">
        <v>7803</v>
      </c>
      <c r="F179" s="55">
        <v>11506</v>
      </c>
      <c r="G179" s="55">
        <v>5493</v>
      </c>
      <c r="H179" s="55">
        <v>6528</v>
      </c>
      <c r="I179" s="55">
        <v>3105</v>
      </c>
      <c r="J179" s="55">
        <v>5051</v>
      </c>
      <c r="K179" s="55">
        <v>2306</v>
      </c>
      <c r="L179" s="40">
        <f t="shared" si="174"/>
        <v>74715</v>
      </c>
      <c r="M179" s="40">
        <f t="shared" si="175"/>
        <v>36062</v>
      </c>
      <c r="N179" s="55">
        <v>0</v>
      </c>
      <c r="O179" s="55">
        <v>0</v>
      </c>
      <c r="P179" s="55">
        <v>0</v>
      </c>
      <c r="Q179" s="55">
        <v>0</v>
      </c>
      <c r="R179" s="136">
        <f t="shared" si="168"/>
        <v>0</v>
      </c>
      <c r="S179" s="133">
        <f t="shared" si="169"/>
        <v>0</v>
      </c>
      <c r="T179" s="45"/>
      <c r="U179" s="142" t="s">
        <v>60</v>
      </c>
      <c r="V179" s="55">
        <v>13843</v>
      </c>
      <c r="W179" s="55">
        <v>6671</v>
      </c>
      <c r="X179" s="55">
        <v>6213</v>
      </c>
      <c r="Y179" s="55">
        <v>2976</v>
      </c>
      <c r="Z179" s="55">
        <v>4324</v>
      </c>
      <c r="AA179" s="55">
        <v>2025</v>
      </c>
      <c r="AB179" s="55">
        <v>1949</v>
      </c>
      <c r="AC179" s="55">
        <v>941</v>
      </c>
      <c r="AD179" s="55">
        <v>2030</v>
      </c>
      <c r="AE179" s="55">
        <v>914</v>
      </c>
      <c r="AF179" s="191">
        <f t="shared" si="170"/>
        <v>28359</v>
      </c>
      <c r="AG179" s="191">
        <f t="shared" si="170"/>
        <v>13527</v>
      </c>
      <c r="AH179" s="55">
        <v>0</v>
      </c>
      <c r="AI179" s="55">
        <v>0</v>
      </c>
      <c r="AJ179" s="55">
        <v>0</v>
      </c>
      <c r="AK179" s="55">
        <v>0</v>
      </c>
      <c r="AL179" s="136">
        <f t="shared" si="171"/>
        <v>0</v>
      </c>
      <c r="AM179" s="133">
        <f t="shared" si="171"/>
        <v>0</v>
      </c>
      <c r="AN179" s="45"/>
      <c r="AO179" s="142" t="s">
        <v>60</v>
      </c>
      <c r="AP179" s="54">
        <v>580</v>
      </c>
      <c r="AQ179" s="54">
        <v>513</v>
      </c>
      <c r="AR179" s="54">
        <v>457</v>
      </c>
      <c r="AS179" s="54">
        <v>329</v>
      </c>
      <c r="AT179" s="54">
        <v>259</v>
      </c>
      <c r="AU179" s="136">
        <f t="shared" si="172"/>
        <v>2138</v>
      </c>
      <c r="AV179" s="54"/>
      <c r="AW179" s="54"/>
      <c r="AX179" s="136">
        <f t="shared" si="173"/>
        <v>0</v>
      </c>
      <c r="AY179" s="55">
        <v>1379</v>
      </c>
      <c r="AZ179" s="55">
        <v>0</v>
      </c>
      <c r="BA179" s="143">
        <v>95</v>
      </c>
      <c r="BB179" s="42">
        <v>503</v>
      </c>
      <c r="BD179" s="45"/>
      <c r="BE179" s="142" t="s">
        <v>60</v>
      </c>
      <c r="BF179" s="55">
        <v>392</v>
      </c>
      <c r="BG179" s="102">
        <v>847</v>
      </c>
      <c r="BH179" s="102">
        <v>347</v>
      </c>
      <c r="BI179" s="55"/>
      <c r="BJ179" s="42">
        <f t="shared" si="176"/>
        <v>1586</v>
      </c>
      <c r="BK179" s="42">
        <v>513</v>
      </c>
      <c r="BL179" s="102">
        <v>58</v>
      </c>
      <c r="BM179" s="55"/>
      <c r="BN179" s="102">
        <v>6</v>
      </c>
      <c r="BO179" s="240">
        <v>2</v>
      </c>
    </row>
    <row r="180" spans="1:67" ht="15" customHeight="1" thickBot="1">
      <c r="A180" s="146" t="s">
        <v>136</v>
      </c>
      <c r="B180" s="149">
        <v>11569</v>
      </c>
      <c r="C180" s="149">
        <v>5774</v>
      </c>
      <c r="D180" s="149">
        <v>7455</v>
      </c>
      <c r="E180" s="149">
        <v>3621</v>
      </c>
      <c r="F180" s="149">
        <v>6077</v>
      </c>
      <c r="G180" s="149">
        <v>3016</v>
      </c>
      <c r="H180" s="149">
        <v>4474</v>
      </c>
      <c r="I180" s="149">
        <v>2254</v>
      </c>
      <c r="J180" s="149">
        <v>3362</v>
      </c>
      <c r="K180" s="149">
        <v>1636</v>
      </c>
      <c r="L180" s="308">
        <f t="shared" si="174"/>
        <v>32937</v>
      </c>
      <c r="M180" s="308">
        <f t="shared" si="175"/>
        <v>16301</v>
      </c>
      <c r="N180" s="152">
        <v>1641</v>
      </c>
      <c r="O180" s="152">
        <v>784</v>
      </c>
      <c r="P180" s="152">
        <v>1536</v>
      </c>
      <c r="Q180" s="152">
        <v>713</v>
      </c>
      <c r="R180" s="148">
        <f t="shared" si="168"/>
        <v>3177</v>
      </c>
      <c r="S180" s="244">
        <f t="shared" si="169"/>
        <v>1497</v>
      </c>
      <c r="T180" s="45"/>
      <c r="U180" s="146" t="s">
        <v>136</v>
      </c>
      <c r="V180" s="149">
        <v>2757</v>
      </c>
      <c r="W180" s="149">
        <v>1353</v>
      </c>
      <c r="X180" s="149">
        <v>2165</v>
      </c>
      <c r="Y180" s="149">
        <v>1040</v>
      </c>
      <c r="Z180" s="149">
        <v>1720</v>
      </c>
      <c r="AA180" s="149">
        <v>809</v>
      </c>
      <c r="AB180" s="149">
        <v>1064</v>
      </c>
      <c r="AC180" s="149">
        <v>536</v>
      </c>
      <c r="AD180" s="149">
        <v>862</v>
      </c>
      <c r="AE180" s="149">
        <v>391</v>
      </c>
      <c r="AF180" s="188">
        <f t="shared" si="170"/>
        <v>8568</v>
      </c>
      <c r="AG180" s="188">
        <f t="shared" si="170"/>
        <v>4129</v>
      </c>
      <c r="AH180" s="152">
        <v>388</v>
      </c>
      <c r="AI180" s="152">
        <v>177</v>
      </c>
      <c r="AJ180" s="152">
        <v>333</v>
      </c>
      <c r="AK180" s="152">
        <v>152</v>
      </c>
      <c r="AL180" s="148">
        <f t="shared" si="171"/>
        <v>721</v>
      </c>
      <c r="AM180" s="244">
        <f t="shared" si="171"/>
        <v>329</v>
      </c>
      <c r="AN180" s="45"/>
      <c r="AO180" s="146" t="s">
        <v>136</v>
      </c>
      <c r="AP180" s="147">
        <v>210</v>
      </c>
      <c r="AQ180" s="147">
        <v>199</v>
      </c>
      <c r="AR180" s="147">
        <v>199</v>
      </c>
      <c r="AS180" s="147">
        <v>182</v>
      </c>
      <c r="AT180" s="147">
        <v>160</v>
      </c>
      <c r="AU180" s="148">
        <f t="shared" si="172"/>
        <v>950</v>
      </c>
      <c r="AV180" s="152">
        <v>39</v>
      </c>
      <c r="AW180" s="152">
        <v>40</v>
      </c>
      <c r="AX180" s="148">
        <f t="shared" si="173"/>
        <v>79</v>
      </c>
      <c r="AY180" s="149">
        <v>654</v>
      </c>
      <c r="AZ180" s="149">
        <v>59</v>
      </c>
      <c r="BA180" s="150">
        <v>16</v>
      </c>
      <c r="BB180" s="339">
        <v>181</v>
      </c>
      <c r="BD180" s="45"/>
      <c r="BE180" s="146" t="s">
        <v>136</v>
      </c>
      <c r="BF180" s="149">
        <v>175</v>
      </c>
      <c r="BG180" s="154">
        <v>459</v>
      </c>
      <c r="BH180" s="154">
        <v>155</v>
      </c>
      <c r="BI180" s="149"/>
      <c r="BJ180" s="339">
        <f t="shared" si="176"/>
        <v>789</v>
      </c>
      <c r="BK180" s="149">
        <v>355</v>
      </c>
      <c r="BL180" s="149"/>
      <c r="BM180" s="149"/>
      <c r="BN180" s="154">
        <v>4</v>
      </c>
      <c r="BO180" s="245">
        <v>1</v>
      </c>
    </row>
  </sheetData>
  <mergeCells count="184">
    <mergeCell ref="AY67:BA67"/>
    <mergeCell ref="AY103:BA103"/>
    <mergeCell ref="AY145:BA145"/>
    <mergeCell ref="AO1:BB1"/>
    <mergeCell ref="AO2:BB2"/>
    <mergeCell ref="AO3:BB3"/>
    <mergeCell ref="AO29:BB29"/>
    <mergeCell ref="AO30:BB30"/>
    <mergeCell ref="AO65:BB65"/>
    <mergeCell ref="AO66:BB66"/>
    <mergeCell ref="AO101:BB101"/>
    <mergeCell ref="AO102:BB102"/>
    <mergeCell ref="AO143:BB143"/>
    <mergeCell ref="AO144:BB144"/>
    <mergeCell ref="AP31:AX31"/>
    <mergeCell ref="BB103:BB104"/>
    <mergeCell ref="AO67:AO68"/>
    <mergeCell ref="BB145:BB146"/>
    <mergeCell ref="AB67:AC67"/>
    <mergeCell ref="AL4:AM4"/>
    <mergeCell ref="AD67:AE67"/>
    <mergeCell ref="AP67:AX67"/>
    <mergeCell ref="AF67:AG67"/>
    <mergeCell ref="AH67:AI67"/>
    <mergeCell ref="BE101:BO101"/>
    <mergeCell ref="BB4:BB5"/>
    <mergeCell ref="BL31:BM31"/>
    <mergeCell ref="BE67:BE68"/>
    <mergeCell ref="BF67:BK67"/>
    <mergeCell ref="BL67:BM67"/>
    <mergeCell ref="BN67:BO67"/>
    <mergeCell ref="AD4:AE4"/>
    <mergeCell ref="AF4:AG4"/>
    <mergeCell ref="AH4:AI4"/>
    <mergeCell ref="AJ4:AK4"/>
    <mergeCell ref="AO31:AO32"/>
    <mergeCell ref="AB4:AC4"/>
    <mergeCell ref="BB67:BB68"/>
    <mergeCell ref="BB31:BB32"/>
    <mergeCell ref="AY4:BA4"/>
    <mergeCell ref="AO4:AO5"/>
    <mergeCell ref="AP4:AX4"/>
    <mergeCell ref="A2:Q2"/>
    <mergeCell ref="BE1:BO1"/>
    <mergeCell ref="BE2:BO2"/>
    <mergeCell ref="BE3:BO3"/>
    <mergeCell ref="BF4:BK4"/>
    <mergeCell ref="BE29:BO29"/>
    <mergeCell ref="BE30:BO30"/>
    <mergeCell ref="BE65:BO65"/>
    <mergeCell ref="BE66:BO66"/>
    <mergeCell ref="BL4:BM4"/>
    <mergeCell ref="BN31:BO31"/>
    <mergeCell ref="BN4:BO4"/>
    <mergeCell ref="BE4:BE5"/>
    <mergeCell ref="BE31:BE32"/>
    <mergeCell ref="BF31:BK31"/>
    <mergeCell ref="AY31:BA31"/>
    <mergeCell ref="U3:AM3"/>
    <mergeCell ref="U1:AM1"/>
    <mergeCell ref="U2:AM2"/>
    <mergeCell ref="R4:S4"/>
    <mergeCell ref="AD31:AE31"/>
    <mergeCell ref="AF31:AG31"/>
    <mergeCell ref="AH31:AI31"/>
    <mergeCell ref="AJ31:AK31"/>
    <mergeCell ref="AL31:AM31"/>
    <mergeCell ref="U31:U32"/>
    <mergeCell ref="V31:W31"/>
    <mergeCell ref="X31:Y31"/>
    <mergeCell ref="Z31:AA31"/>
    <mergeCell ref="AB31:AC31"/>
    <mergeCell ref="U4:U5"/>
    <mergeCell ref="V4:W4"/>
    <mergeCell ref="U29:AK29"/>
    <mergeCell ref="U30:AK30"/>
    <mergeCell ref="X4:Y4"/>
    <mergeCell ref="A3:Q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L31:M31"/>
    <mergeCell ref="A1:S1"/>
    <mergeCell ref="BN103:BO103"/>
    <mergeCell ref="V67:W67"/>
    <mergeCell ref="A29:Q29"/>
    <mergeCell ref="A65:Q65"/>
    <mergeCell ref="U65:AK65"/>
    <mergeCell ref="A66:Q66"/>
    <mergeCell ref="U66:AK66"/>
    <mergeCell ref="A30:Q30"/>
    <mergeCell ref="R31:S31"/>
    <mergeCell ref="B31:C31"/>
    <mergeCell ref="D31:E31"/>
    <mergeCell ref="F31:G31"/>
    <mergeCell ref="H31:I31"/>
    <mergeCell ref="J31:K31"/>
    <mergeCell ref="A31:A32"/>
    <mergeCell ref="N31:O31"/>
    <mergeCell ref="P31:Q31"/>
    <mergeCell ref="A67:A68"/>
    <mergeCell ref="B67:C67"/>
    <mergeCell ref="A101:Q101"/>
    <mergeCell ref="U101:AK101"/>
    <mergeCell ref="Z4:AA4"/>
    <mergeCell ref="A144:Q144"/>
    <mergeCell ref="AO103:AO104"/>
    <mergeCell ref="AP103:AX103"/>
    <mergeCell ref="AH103:AI103"/>
    <mergeCell ref="A102:Q102"/>
    <mergeCell ref="U102:AK102"/>
    <mergeCell ref="U103:U104"/>
    <mergeCell ref="V103:W103"/>
    <mergeCell ref="X103:Y103"/>
    <mergeCell ref="Z103:AA103"/>
    <mergeCell ref="A103:A104"/>
    <mergeCell ref="B103:C103"/>
    <mergeCell ref="D103:E103"/>
    <mergeCell ref="F103:G103"/>
    <mergeCell ref="H103:I103"/>
    <mergeCell ref="AB103:AC103"/>
    <mergeCell ref="U144:AK144"/>
    <mergeCell ref="R67:S67"/>
    <mergeCell ref="U67:U68"/>
    <mergeCell ref="J103:K103"/>
    <mergeCell ref="N103:O103"/>
    <mergeCell ref="P103:Q103"/>
    <mergeCell ref="R103:S103"/>
    <mergeCell ref="L103:M103"/>
    <mergeCell ref="AL103:AM103"/>
    <mergeCell ref="U143:AK143"/>
    <mergeCell ref="AD103:AE103"/>
    <mergeCell ref="AJ103:AK103"/>
    <mergeCell ref="AF103:AG103"/>
    <mergeCell ref="A143:Q143"/>
    <mergeCell ref="D67:E67"/>
    <mergeCell ref="F67:G67"/>
    <mergeCell ref="H67:I67"/>
    <mergeCell ref="AJ67:AK67"/>
    <mergeCell ref="AL67:AM67"/>
    <mergeCell ref="L67:M67"/>
    <mergeCell ref="J67:K67"/>
    <mergeCell ref="N67:O67"/>
    <mergeCell ref="P67:Q67"/>
    <mergeCell ref="X67:Y67"/>
    <mergeCell ref="Z67:AA67"/>
    <mergeCell ref="A145:A146"/>
    <mergeCell ref="B145:C145"/>
    <mergeCell ref="D145:E145"/>
    <mergeCell ref="F145:G145"/>
    <mergeCell ref="H145:I145"/>
    <mergeCell ref="J145:K145"/>
    <mergeCell ref="N145:O145"/>
    <mergeCell ref="P145:Q145"/>
    <mergeCell ref="R145:S145"/>
    <mergeCell ref="L145:M145"/>
    <mergeCell ref="U145:U146"/>
    <mergeCell ref="V145:W145"/>
    <mergeCell ref="X145:Y145"/>
    <mergeCell ref="Z145:AA145"/>
    <mergeCell ref="AL145:AM145"/>
    <mergeCell ref="AO145:AO146"/>
    <mergeCell ref="AP145:AX145"/>
    <mergeCell ref="AB145:AC145"/>
    <mergeCell ref="AD145:AE145"/>
    <mergeCell ref="AF145:AG145"/>
    <mergeCell ref="AH145:AI145"/>
    <mergeCell ref="AJ145:AK145"/>
    <mergeCell ref="BE103:BE104"/>
    <mergeCell ref="BF103:BK103"/>
    <mergeCell ref="BL103:BM103"/>
    <mergeCell ref="BE145:BE146"/>
    <mergeCell ref="BF145:BK145"/>
    <mergeCell ref="BL145:BM145"/>
    <mergeCell ref="BE143:BO143"/>
    <mergeCell ref="BE144:BO144"/>
    <mergeCell ref="BE102:BO102"/>
    <mergeCell ref="BN145:BO145"/>
  </mergeCells>
  <printOptions horizontalCentered="1"/>
  <pageMargins left="0.39370078740157483" right="0.39370078740157483" top="0.39370078740157483" bottom="0.35433070866141736" header="0.31496062992125984" footer="0.31496062992125984"/>
  <pageSetup paperSize="9" scale="76" firstPageNumber="14" fitToWidth="0" fitToHeight="0" orientation="landscape" useFirstPageNumber="1" r:id="rId1"/>
  <headerFooter>
    <oddFooter>Page &amp;P</oddFooter>
  </headerFooter>
  <rowBreaks count="4" manualBreakCount="4">
    <brk id="28" max="16383" man="1"/>
    <brk id="64" max="65" man="1"/>
    <brk id="100" max="65" man="1"/>
    <brk id="142" max="65" man="1"/>
  </rowBreaks>
  <colBreaks count="3" manualBreakCount="3">
    <brk id="19" max="1048575" man="1"/>
    <brk id="39" max="1048575" man="1"/>
    <brk id="55" max="1048575" man="1"/>
  </colBreaks>
  <ignoredErrors>
    <ignoredError sqref="BF19:BF21 BN14:BN27 BG17:BG21 BH17:BH2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180"/>
  <sheetViews>
    <sheetView view="pageBreakPreview" topLeftCell="A10" zoomScaleSheetLayoutView="100" workbookViewId="0">
      <selection activeCell="E28" sqref="E28"/>
    </sheetView>
  </sheetViews>
  <sheetFormatPr baseColWidth="10" defaultRowHeight="11.25" customHeight="1"/>
  <cols>
    <col min="1" max="1" width="27.6640625" customWidth="1"/>
    <col min="2" max="2" width="9.5546875" bestFit="1" customWidth="1"/>
    <col min="3" max="11" width="8.88671875"/>
    <col min="12" max="12" width="0.109375" customWidth="1"/>
    <col min="13" max="13" width="27.6640625" customWidth="1"/>
    <col min="14" max="23" width="8.88671875"/>
    <col min="24" max="24" width="0.5546875" customWidth="1"/>
    <col min="25" max="25" width="27.6640625" customWidth="1"/>
    <col min="26" max="30" width="8.88671875"/>
    <col min="31" max="32" width="8.88671875" style="49"/>
    <col min="33" max="33" width="8.88671875"/>
    <col min="34" max="34" width="0.5546875" customWidth="1"/>
    <col min="35" max="35" width="27.44140625" customWidth="1"/>
    <col min="36" max="36" width="12.44140625" customWidth="1"/>
    <col min="37" max="37" width="10.88671875" customWidth="1"/>
    <col min="38" max="38" width="8.88671875"/>
    <col min="39" max="39" width="12" customWidth="1"/>
    <col min="40" max="40" width="10.88671875" customWidth="1"/>
    <col min="41" max="41" width="9.33203125" customWidth="1"/>
  </cols>
  <sheetData>
    <row r="1" spans="1:44" ht="19.5" customHeight="1">
      <c r="A1" s="507" t="s">
        <v>192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251"/>
      <c r="M1" s="507" t="s">
        <v>193</v>
      </c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253"/>
      <c r="Y1" s="507" t="s">
        <v>194</v>
      </c>
      <c r="Z1" s="507"/>
      <c r="AA1" s="507"/>
      <c r="AB1" s="507"/>
      <c r="AC1" s="507"/>
      <c r="AD1" s="507"/>
      <c r="AE1" s="507"/>
      <c r="AF1" s="507"/>
      <c r="AG1" s="507"/>
      <c r="AH1" s="252"/>
      <c r="AI1" s="507" t="s">
        <v>195</v>
      </c>
      <c r="AJ1" s="507"/>
      <c r="AK1" s="507"/>
      <c r="AL1" s="507"/>
      <c r="AM1" s="507"/>
      <c r="AN1" s="507"/>
      <c r="AO1" s="507"/>
      <c r="AP1" s="507"/>
      <c r="AQ1" s="253"/>
      <c r="AR1" s="49"/>
    </row>
    <row r="2" spans="1:44" ht="11.25" customHeight="1">
      <c r="A2" s="478" t="s">
        <v>196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224"/>
      <c r="M2" s="478" t="s">
        <v>404</v>
      </c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73"/>
      <c r="Y2" s="478" t="s">
        <v>197</v>
      </c>
      <c r="Z2" s="478"/>
      <c r="AA2" s="478"/>
      <c r="AB2" s="478"/>
      <c r="AC2" s="478"/>
      <c r="AD2" s="478"/>
      <c r="AE2" s="478"/>
      <c r="AF2" s="478"/>
      <c r="AG2" s="478"/>
      <c r="AH2" s="224"/>
      <c r="AI2" s="478" t="s">
        <v>198</v>
      </c>
      <c r="AJ2" s="478"/>
      <c r="AK2" s="478"/>
      <c r="AL2" s="478"/>
      <c r="AM2" s="478"/>
      <c r="AN2" s="478"/>
      <c r="AO2" s="478"/>
      <c r="AP2" s="478"/>
      <c r="AQ2" s="45"/>
      <c r="AR2" s="49"/>
    </row>
    <row r="3" spans="1:44" ht="11.25" customHeight="1" thickBot="1">
      <c r="A3" s="487" t="s">
        <v>22</v>
      </c>
      <c r="B3" s="487"/>
      <c r="C3" s="487"/>
      <c r="D3" s="487"/>
      <c r="E3" s="487"/>
      <c r="F3" s="487"/>
      <c r="G3" s="487"/>
      <c r="H3" s="487"/>
      <c r="I3" s="487"/>
      <c r="J3" s="487"/>
      <c r="K3" s="30"/>
      <c r="L3" s="30"/>
      <c r="M3" s="487" t="s">
        <v>22</v>
      </c>
      <c r="N3" s="487"/>
      <c r="O3" s="487"/>
      <c r="P3" s="487"/>
      <c r="Q3" s="487"/>
      <c r="R3" s="487"/>
      <c r="S3" s="487"/>
      <c r="T3" s="487"/>
      <c r="U3" s="487"/>
      <c r="V3" s="487"/>
      <c r="W3" s="487"/>
      <c r="X3" s="224"/>
      <c r="Y3" s="487" t="s">
        <v>22</v>
      </c>
      <c r="Z3" s="487"/>
      <c r="AA3" s="487"/>
      <c r="AB3" s="487"/>
      <c r="AC3" s="487"/>
      <c r="AD3" s="487"/>
      <c r="AE3" s="487"/>
      <c r="AF3" s="487"/>
      <c r="AG3" s="487"/>
      <c r="AH3" s="30"/>
      <c r="AI3" s="487" t="s">
        <v>22</v>
      </c>
      <c r="AJ3" s="487"/>
      <c r="AK3" s="487"/>
      <c r="AL3" s="487"/>
      <c r="AM3" s="487"/>
      <c r="AN3" s="487"/>
      <c r="AO3" s="487"/>
      <c r="AP3" s="487"/>
      <c r="AQ3" s="45"/>
      <c r="AR3" s="49"/>
    </row>
    <row r="4" spans="1:44" ht="21" customHeight="1">
      <c r="A4" s="508" t="s">
        <v>152</v>
      </c>
      <c r="B4" s="495" t="s">
        <v>199</v>
      </c>
      <c r="C4" s="495"/>
      <c r="D4" s="495" t="s">
        <v>200</v>
      </c>
      <c r="E4" s="495"/>
      <c r="F4" s="495" t="s">
        <v>201</v>
      </c>
      <c r="G4" s="495"/>
      <c r="H4" s="495" t="s">
        <v>202</v>
      </c>
      <c r="I4" s="495"/>
      <c r="J4" s="495" t="s">
        <v>7</v>
      </c>
      <c r="K4" s="505"/>
      <c r="L4" s="186"/>
      <c r="M4" s="508" t="s">
        <v>152</v>
      </c>
      <c r="N4" s="495" t="s">
        <v>199</v>
      </c>
      <c r="O4" s="495"/>
      <c r="P4" s="495" t="s">
        <v>200</v>
      </c>
      <c r="Q4" s="495"/>
      <c r="R4" s="495" t="s">
        <v>201</v>
      </c>
      <c r="S4" s="495"/>
      <c r="T4" s="495" t="s">
        <v>202</v>
      </c>
      <c r="U4" s="495"/>
      <c r="V4" s="495" t="s">
        <v>7</v>
      </c>
      <c r="W4" s="505"/>
      <c r="X4" s="186"/>
      <c r="Y4" s="508" t="s">
        <v>152</v>
      </c>
      <c r="Z4" s="510" t="s">
        <v>203</v>
      </c>
      <c r="AA4" s="510"/>
      <c r="AB4" s="510"/>
      <c r="AC4" s="510"/>
      <c r="AD4" s="510"/>
      <c r="AE4" s="495" t="s">
        <v>204</v>
      </c>
      <c r="AF4" s="495"/>
      <c r="AG4" s="463" t="s">
        <v>205</v>
      </c>
      <c r="AH4" s="155"/>
      <c r="AI4" s="467" t="s">
        <v>152</v>
      </c>
      <c r="AJ4" s="506" t="s">
        <v>380</v>
      </c>
      <c r="AK4" s="506"/>
      <c r="AL4" s="506"/>
      <c r="AM4" s="506"/>
      <c r="AN4" s="506"/>
      <c r="AO4" s="506"/>
      <c r="AP4" s="506"/>
      <c r="AQ4" s="506"/>
      <c r="AR4" s="49"/>
    </row>
    <row r="5" spans="1:44" ht="65.25" customHeight="1">
      <c r="A5" s="509"/>
      <c r="B5" s="134" t="s">
        <v>154</v>
      </c>
      <c r="C5" s="134" t="s">
        <v>155</v>
      </c>
      <c r="D5" s="134" t="s">
        <v>154</v>
      </c>
      <c r="E5" s="134" t="s">
        <v>155</v>
      </c>
      <c r="F5" s="134" t="s">
        <v>154</v>
      </c>
      <c r="G5" s="134" t="s">
        <v>155</v>
      </c>
      <c r="H5" s="134" t="s">
        <v>154</v>
      </c>
      <c r="I5" s="134" t="s">
        <v>155</v>
      </c>
      <c r="J5" s="134" t="s">
        <v>154</v>
      </c>
      <c r="K5" s="9" t="s">
        <v>155</v>
      </c>
      <c r="L5" s="186"/>
      <c r="M5" s="509"/>
      <c r="N5" s="134" t="s">
        <v>154</v>
      </c>
      <c r="O5" s="134" t="s">
        <v>155</v>
      </c>
      <c r="P5" s="134" t="s">
        <v>154</v>
      </c>
      <c r="Q5" s="134" t="s">
        <v>155</v>
      </c>
      <c r="R5" s="134" t="s">
        <v>154</v>
      </c>
      <c r="S5" s="134" t="s">
        <v>155</v>
      </c>
      <c r="T5" s="134" t="s">
        <v>154</v>
      </c>
      <c r="U5" s="134" t="s">
        <v>155</v>
      </c>
      <c r="V5" s="134" t="s">
        <v>154</v>
      </c>
      <c r="W5" s="9" t="s">
        <v>155</v>
      </c>
      <c r="X5" s="186"/>
      <c r="Y5" s="509"/>
      <c r="Z5" s="228" t="s">
        <v>199</v>
      </c>
      <c r="AA5" s="228" t="s">
        <v>200</v>
      </c>
      <c r="AB5" s="228" t="s">
        <v>201</v>
      </c>
      <c r="AC5" s="228" t="s">
        <v>202</v>
      </c>
      <c r="AD5" s="134" t="s">
        <v>406</v>
      </c>
      <c r="AE5" s="390" t="s">
        <v>455</v>
      </c>
      <c r="AF5" s="390" t="s">
        <v>452</v>
      </c>
      <c r="AG5" s="464"/>
      <c r="AH5" s="156"/>
      <c r="AI5" s="471"/>
      <c r="AJ5" s="412" t="s">
        <v>14</v>
      </c>
      <c r="AK5" s="412" t="s">
        <v>15</v>
      </c>
      <c r="AL5" s="412" t="s">
        <v>206</v>
      </c>
      <c r="AM5" s="412" t="s">
        <v>459</v>
      </c>
      <c r="AN5" s="412" t="s">
        <v>368</v>
      </c>
      <c r="AO5" s="412" t="s">
        <v>17</v>
      </c>
      <c r="AP5" s="412" t="s">
        <v>407</v>
      </c>
      <c r="AQ5" s="412" t="s">
        <v>207</v>
      </c>
      <c r="AR5" s="49"/>
    </row>
    <row r="6" spans="1:44" ht="15" customHeight="1">
      <c r="A6" s="349" t="s">
        <v>156</v>
      </c>
      <c r="B6" s="345">
        <f t="shared" ref="B6:K6" si="0">SUM(B34:B38)</f>
        <v>5466</v>
      </c>
      <c r="C6" s="345">
        <f t="shared" si="0"/>
        <v>2783</v>
      </c>
      <c r="D6" s="345">
        <f t="shared" si="0"/>
        <v>5384</v>
      </c>
      <c r="E6" s="345">
        <f t="shared" si="0"/>
        <v>2736</v>
      </c>
      <c r="F6" s="345">
        <f t="shared" si="0"/>
        <v>10668</v>
      </c>
      <c r="G6" s="345">
        <f t="shared" si="0"/>
        <v>5573</v>
      </c>
      <c r="H6" s="345">
        <f t="shared" si="0"/>
        <v>11548</v>
      </c>
      <c r="I6" s="345">
        <f t="shared" si="0"/>
        <v>5848</v>
      </c>
      <c r="J6" s="345">
        <f>SUM(J34:J38)</f>
        <v>33066</v>
      </c>
      <c r="K6" s="346">
        <f t="shared" si="0"/>
        <v>16940</v>
      </c>
      <c r="L6" s="45"/>
      <c r="M6" s="349" t="s">
        <v>156</v>
      </c>
      <c r="N6" s="345">
        <f t="shared" ref="N6:W6" si="1">SUM(N34:N38)</f>
        <v>624</v>
      </c>
      <c r="O6" s="345">
        <f t="shared" si="1"/>
        <v>306</v>
      </c>
      <c r="P6" s="345">
        <f t="shared" si="1"/>
        <v>323</v>
      </c>
      <c r="Q6" s="345">
        <f t="shared" si="1"/>
        <v>159</v>
      </c>
      <c r="R6" s="345">
        <f t="shared" si="1"/>
        <v>1132</v>
      </c>
      <c r="S6" s="345">
        <f t="shared" si="1"/>
        <v>585</v>
      </c>
      <c r="T6" s="345">
        <f t="shared" si="1"/>
        <v>2929</v>
      </c>
      <c r="U6" s="345">
        <f t="shared" si="1"/>
        <v>1513</v>
      </c>
      <c r="V6" s="345">
        <f t="shared" si="1"/>
        <v>5008</v>
      </c>
      <c r="W6" s="346">
        <f t="shared" si="1"/>
        <v>2563</v>
      </c>
      <c r="X6" s="45"/>
      <c r="Y6" s="349" t="s">
        <v>208</v>
      </c>
      <c r="Z6" s="345">
        <f>SUM(Z34:Z38)</f>
        <v>125</v>
      </c>
      <c r="AA6" s="345">
        <f>SUM(AA34:AA38)</f>
        <v>122</v>
      </c>
      <c r="AB6" s="345">
        <f>SUM(AB34:AB38)</f>
        <v>243</v>
      </c>
      <c r="AC6" s="345">
        <f>SUM(AC34:AC38)</f>
        <v>248</v>
      </c>
      <c r="AD6" s="191">
        <f>SUM(Z6:AC6)</f>
        <v>738</v>
      </c>
      <c r="AE6" s="406">
        <f>SUM(AE34:AE38)</f>
        <v>640</v>
      </c>
      <c r="AF6" s="345">
        <f>SUM(AF34:AF38)</f>
        <v>148</v>
      </c>
      <c r="AG6" s="346">
        <f>SUM(AG34:AG38)</f>
        <v>142</v>
      </c>
      <c r="AH6" s="257"/>
      <c r="AI6" s="349" t="s">
        <v>208</v>
      </c>
      <c r="AJ6" s="345">
        <f t="shared" ref="AJ6:AM6" si="2">SUM(AJ34:AJ38)</f>
        <v>381</v>
      </c>
      <c r="AK6" s="345">
        <f t="shared" si="2"/>
        <v>240</v>
      </c>
      <c r="AL6" s="345">
        <f t="shared" si="2"/>
        <v>72</v>
      </c>
      <c r="AM6" s="345">
        <f t="shared" si="2"/>
        <v>181</v>
      </c>
      <c r="AN6" s="345">
        <f>SUM(AN34:AN38)</f>
        <v>461</v>
      </c>
      <c r="AO6" s="345">
        <f>SUM(AO34:AO38)</f>
        <v>0</v>
      </c>
      <c r="AP6" s="105">
        <f t="shared" ref="AP6:AP27" si="3">+AJ6+AK6+AL6+AM6+AN6+AO6</f>
        <v>1335</v>
      </c>
      <c r="AQ6" s="346">
        <f>SUM(AQ34:AQ38)</f>
        <v>249</v>
      </c>
      <c r="AR6" s="49"/>
    </row>
    <row r="7" spans="1:44" ht="15" customHeight="1">
      <c r="A7" s="349" t="s">
        <v>157</v>
      </c>
      <c r="B7" s="345">
        <f t="shared" ref="B7:K7" si="4">SUM(B40:B43)</f>
        <v>6732</v>
      </c>
      <c r="C7" s="345">
        <f t="shared" si="4"/>
        <v>3518</v>
      </c>
      <c r="D7" s="345">
        <f t="shared" si="4"/>
        <v>7767</v>
      </c>
      <c r="E7" s="345">
        <f t="shared" si="4"/>
        <v>4109</v>
      </c>
      <c r="F7" s="345">
        <f t="shared" si="4"/>
        <v>7114</v>
      </c>
      <c r="G7" s="345">
        <f t="shared" si="4"/>
        <v>3764</v>
      </c>
      <c r="H7" s="345">
        <f t="shared" si="4"/>
        <v>7444</v>
      </c>
      <c r="I7" s="345">
        <f t="shared" si="4"/>
        <v>3954</v>
      </c>
      <c r="J7" s="345">
        <f>SUM(J40:J43)</f>
        <v>29057</v>
      </c>
      <c r="K7" s="346">
        <f t="shared" si="4"/>
        <v>15345</v>
      </c>
      <c r="L7" s="45"/>
      <c r="M7" s="349" t="s">
        <v>157</v>
      </c>
      <c r="N7" s="345">
        <f t="shared" ref="N7:W7" si="5">SUM(N40:N43)</f>
        <v>1864</v>
      </c>
      <c r="O7" s="345">
        <f t="shared" si="5"/>
        <v>914</v>
      </c>
      <c r="P7" s="345">
        <f t="shared" si="5"/>
        <v>838</v>
      </c>
      <c r="Q7" s="345">
        <f t="shared" si="5"/>
        <v>435</v>
      </c>
      <c r="R7" s="345">
        <f t="shared" si="5"/>
        <v>871</v>
      </c>
      <c r="S7" s="345">
        <f t="shared" si="5"/>
        <v>481</v>
      </c>
      <c r="T7" s="345">
        <f t="shared" si="5"/>
        <v>2433</v>
      </c>
      <c r="U7" s="345">
        <f t="shared" si="5"/>
        <v>1339</v>
      </c>
      <c r="V7" s="345">
        <f t="shared" si="5"/>
        <v>6006</v>
      </c>
      <c r="W7" s="346">
        <f t="shared" si="5"/>
        <v>3169</v>
      </c>
      <c r="X7" s="45"/>
      <c r="Y7" s="349" t="s">
        <v>157</v>
      </c>
      <c r="Z7" s="345">
        <f>SUM(Z40:Z43)</f>
        <v>271</v>
      </c>
      <c r="AA7" s="345">
        <f>SUM(AA40:AA43)</f>
        <v>222</v>
      </c>
      <c r="AB7" s="345">
        <f>SUM(AB40:AB43)</f>
        <v>202</v>
      </c>
      <c r="AC7" s="345">
        <f>SUM(AC40:AC43)</f>
        <v>183</v>
      </c>
      <c r="AD7" s="191">
        <f t="shared" ref="AD7:AD27" si="6">SUM(Z7:AC7)</f>
        <v>878</v>
      </c>
      <c r="AE7" s="345">
        <f>SUM(AE40:AE43)</f>
        <v>681</v>
      </c>
      <c r="AF7" s="345">
        <f>SUM(AF40:AF43)</f>
        <v>94</v>
      </c>
      <c r="AG7" s="346">
        <f>SUM(AG40:AG43)</f>
        <v>144</v>
      </c>
      <c r="AH7" s="257"/>
      <c r="AI7" s="349" t="s">
        <v>157</v>
      </c>
      <c r="AJ7" s="345">
        <f t="shared" ref="AJ7:AN7" si="7">SUM(AJ40:AJ43)</f>
        <v>289</v>
      </c>
      <c r="AK7" s="345">
        <f t="shared" si="7"/>
        <v>352</v>
      </c>
      <c r="AL7" s="345">
        <f t="shared" si="7"/>
        <v>240</v>
      </c>
      <c r="AM7" s="345">
        <f t="shared" si="7"/>
        <v>106</v>
      </c>
      <c r="AN7" s="345">
        <f t="shared" si="7"/>
        <v>513</v>
      </c>
      <c r="AO7" s="345">
        <f t="shared" ref="AO7" si="8">SUM(AO40:AO43)</f>
        <v>1</v>
      </c>
      <c r="AP7" s="105">
        <f t="shared" si="3"/>
        <v>1501</v>
      </c>
      <c r="AQ7" s="346">
        <f t="shared" ref="AQ7" si="9">SUM(AQ40:AQ43)</f>
        <v>198</v>
      </c>
      <c r="AR7" s="49"/>
    </row>
    <row r="8" spans="1:44" ht="15" customHeight="1">
      <c r="A8" s="349" t="s">
        <v>158</v>
      </c>
      <c r="B8" s="345">
        <f t="shared" ref="B8:K8" si="10">SUM(B45:B52)</f>
        <v>28582</v>
      </c>
      <c r="C8" s="345">
        <f t="shared" si="10"/>
        <v>14692</v>
      </c>
      <c r="D8" s="345">
        <f t="shared" si="10"/>
        <v>24807</v>
      </c>
      <c r="E8" s="345">
        <f t="shared" si="10"/>
        <v>12850</v>
      </c>
      <c r="F8" s="345">
        <f t="shared" si="10"/>
        <v>22824</v>
      </c>
      <c r="G8" s="345">
        <f t="shared" si="10"/>
        <v>12116</v>
      </c>
      <c r="H8" s="345">
        <f t="shared" si="10"/>
        <v>20579</v>
      </c>
      <c r="I8" s="345">
        <f t="shared" si="10"/>
        <v>11069</v>
      </c>
      <c r="J8" s="345">
        <f>SUM(J45:J52)</f>
        <v>96792</v>
      </c>
      <c r="K8" s="346">
        <f t="shared" si="10"/>
        <v>50727</v>
      </c>
      <c r="L8" s="45"/>
      <c r="M8" s="349" t="s">
        <v>158</v>
      </c>
      <c r="N8" s="345">
        <f t="shared" ref="N8:W8" si="11">SUM(N45:N52)</f>
        <v>3573</v>
      </c>
      <c r="O8" s="345">
        <f t="shared" si="11"/>
        <v>1580</v>
      </c>
      <c r="P8" s="345">
        <f t="shared" si="11"/>
        <v>2393</v>
      </c>
      <c r="Q8" s="345">
        <f t="shared" si="11"/>
        <v>1166</v>
      </c>
      <c r="R8" s="345">
        <f t="shared" si="11"/>
        <v>2202</v>
      </c>
      <c r="S8" s="345">
        <f t="shared" si="11"/>
        <v>1129</v>
      </c>
      <c r="T8" s="345">
        <f t="shared" si="11"/>
        <v>3778</v>
      </c>
      <c r="U8" s="345">
        <f t="shared" si="11"/>
        <v>2049</v>
      </c>
      <c r="V8" s="345">
        <f t="shared" si="11"/>
        <v>11946</v>
      </c>
      <c r="W8" s="346">
        <f t="shared" si="11"/>
        <v>5924</v>
      </c>
      <c r="X8" s="45"/>
      <c r="Y8" s="349" t="s">
        <v>158</v>
      </c>
      <c r="Z8" s="345">
        <f>SUM(Z45:Z52)</f>
        <v>587</v>
      </c>
      <c r="AA8" s="345">
        <f>SUM(AA45:AA52)</f>
        <v>533</v>
      </c>
      <c r="AB8" s="345">
        <f>SUM(AB45:AB52)</f>
        <v>563</v>
      </c>
      <c r="AC8" s="345">
        <f>SUM(AC45:AC52)</f>
        <v>454</v>
      </c>
      <c r="AD8" s="191">
        <f t="shared" si="6"/>
        <v>2137</v>
      </c>
      <c r="AE8" s="345">
        <f>SUM(AE45:AE52)</f>
        <v>1563</v>
      </c>
      <c r="AF8" s="345">
        <f>SUM(AF45:AF52)</f>
        <v>253</v>
      </c>
      <c r="AG8" s="346">
        <f>SUM(AG45:AG52)</f>
        <v>208</v>
      </c>
      <c r="AH8" s="257"/>
      <c r="AI8" s="349" t="s">
        <v>158</v>
      </c>
      <c r="AJ8" s="345">
        <f t="shared" ref="AJ8:AN8" si="12">SUM(AJ45:AJ52)</f>
        <v>1182</v>
      </c>
      <c r="AK8" s="345">
        <f t="shared" si="12"/>
        <v>461</v>
      </c>
      <c r="AL8" s="345">
        <f t="shared" si="12"/>
        <v>433</v>
      </c>
      <c r="AM8" s="345">
        <f t="shared" si="12"/>
        <v>333</v>
      </c>
      <c r="AN8" s="345">
        <f t="shared" si="12"/>
        <v>969</v>
      </c>
      <c r="AO8" s="345">
        <f t="shared" ref="AO8" si="13">SUM(AO45:AO52)</f>
        <v>18</v>
      </c>
      <c r="AP8" s="105">
        <f t="shared" si="3"/>
        <v>3396</v>
      </c>
      <c r="AQ8" s="346">
        <f t="shared" ref="AQ8" si="14">SUM(AQ45:AQ52)</f>
        <v>982</v>
      </c>
      <c r="AR8" s="49"/>
    </row>
    <row r="9" spans="1:44" ht="15" customHeight="1">
      <c r="A9" s="349" t="s">
        <v>159</v>
      </c>
      <c r="B9" s="345">
        <f t="shared" ref="B9:K9" si="15">SUM(B54:B59)</f>
        <v>12161</v>
      </c>
      <c r="C9" s="345">
        <f t="shared" si="15"/>
        <v>6100</v>
      </c>
      <c r="D9" s="345">
        <f t="shared" si="15"/>
        <v>11391</v>
      </c>
      <c r="E9" s="345">
        <f t="shared" si="15"/>
        <v>5471</v>
      </c>
      <c r="F9" s="345">
        <f t="shared" si="15"/>
        <v>11699</v>
      </c>
      <c r="G9" s="345">
        <f t="shared" si="15"/>
        <v>5464</v>
      </c>
      <c r="H9" s="345">
        <f t="shared" si="15"/>
        <v>12093</v>
      </c>
      <c r="I9" s="345">
        <f t="shared" si="15"/>
        <v>5338</v>
      </c>
      <c r="J9" s="345">
        <f t="shared" si="15"/>
        <v>47344</v>
      </c>
      <c r="K9" s="346">
        <f t="shared" si="15"/>
        <v>22373</v>
      </c>
      <c r="L9" s="45"/>
      <c r="M9" s="349" t="s">
        <v>159</v>
      </c>
      <c r="N9" s="345">
        <f t="shared" ref="N9:W9" si="16">SUM(N54:N59)</f>
        <v>2938</v>
      </c>
      <c r="O9" s="345">
        <f t="shared" si="16"/>
        <v>1378</v>
      </c>
      <c r="P9" s="345">
        <f t="shared" si="16"/>
        <v>1286</v>
      </c>
      <c r="Q9" s="345">
        <f t="shared" si="16"/>
        <v>567</v>
      </c>
      <c r="R9" s="345">
        <f t="shared" si="16"/>
        <v>1537</v>
      </c>
      <c r="S9" s="345">
        <f t="shared" si="16"/>
        <v>647</v>
      </c>
      <c r="T9" s="345">
        <f t="shared" si="16"/>
        <v>3124</v>
      </c>
      <c r="U9" s="345">
        <f t="shared" si="16"/>
        <v>1282</v>
      </c>
      <c r="V9" s="345">
        <f t="shared" si="16"/>
        <v>8885</v>
      </c>
      <c r="W9" s="346">
        <f t="shared" si="16"/>
        <v>3874</v>
      </c>
      <c r="X9" s="45"/>
      <c r="Y9" s="349" t="s">
        <v>159</v>
      </c>
      <c r="Z9" s="345">
        <f>SUM(Z54:Z59)</f>
        <v>239</v>
      </c>
      <c r="AA9" s="345">
        <f>SUM(AA54:AA59)</f>
        <v>221</v>
      </c>
      <c r="AB9" s="345">
        <f>SUM(AB54:AB59)</f>
        <v>231</v>
      </c>
      <c r="AC9" s="345">
        <f>SUM(AC54:AC59)</f>
        <v>232</v>
      </c>
      <c r="AD9" s="191">
        <f t="shared" si="6"/>
        <v>923</v>
      </c>
      <c r="AE9" s="345">
        <f>SUM(AE54:AE59)</f>
        <v>771</v>
      </c>
      <c r="AF9" s="345">
        <f>SUM(AF54:AF59)</f>
        <v>82</v>
      </c>
      <c r="AG9" s="346">
        <f>SUM(AG54:AG59)</f>
        <v>116</v>
      </c>
      <c r="AH9" s="257"/>
      <c r="AI9" s="349" t="s">
        <v>159</v>
      </c>
      <c r="AJ9" s="345">
        <f t="shared" ref="AJ9:AN9" si="17">SUM(AJ54:AJ59)</f>
        <v>169</v>
      </c>
      <c r="AK9" s="345">
        <f t="shared" si="17"/>
        <v>385</v>
      </c>
      <c r="AL9" s="345">
        <f t="shared" si="17"/>
        <v>181</v>
      </c>
      <c r="AM9" s="345">
        <f t="shared" si="17"/>
        <v>261</v>
      </c>
      <c r="AN9" s="345">
        <f t="shared" si="17"/>
        <v>465</v>
      </c>
      <c r="AO9" s="345">
        <f t="shared" ref="AO9" si="18">SUM(AO54:AO59)</f>
        <v>4</v>
      </c>
      <c r="AP9" s="105">
        <f t="shared" si="3"/>
        <v>1465</v>
      </c>
      <c r="AQ9" s="346">
        <f t="shared" ref="AQ9" si="19">SUM(AQ54:AQ59)</f>
        <v>194</v>
      </c>
      <c r="AR9" s="49"/>
    </row>
    <row r="10" spans="1:44" ht="15" customHeight="1">
      <c r="A10" s="349" t="s">
        <v>160</v>
      </c>
      <c r="B10" s="345">
        <f t="shared" ref="B10:K10" si="20">SUM(B61:B64)</f>
        <v>5451</v>
      </c>
      <c r="C10" s="345">
        <f t="shared" si="20"/>
        <v>3029</v>
      </c>
      <c r="D10" s="345">
        <f t="shared" si="20"/>
        <v>3350</v>
      </c>
      <c r="E10" s="345">
        <f t="shared" si="20"/>
        <v>1694</v>
      </c>
      <c r="F10" s="345">
        <f t="shared" si="20"/>
        <v>2591</v>
      </c>
      <c r="G10" s="345">
        <f t="shared" si="20"/>
        <v>1258</v>
      </c>
      <c r="H10" s="345">
        <f t="shared" si="20"/>
        <v>2561</v>
      </c>
      <c r="I10" s="345">
        <f t="shared" si="20"/>
        <v>1171</v>
      </c>
      <c r="J10" s="345">
        <f t="shared" si="20"/>
        <v>13953</v>
      </c>
      <c r="K10" s="346">
        <f t="shared" si="20"/>
        <v>7152</v>
      </c>
      <c r="L10" s="45"/>
      <c r="M10" s="349" t="s">
        <v>160</v>
      </c>
      <c r="N10" s="345">
        <f t="shared" ref="N10:W10" si="21">SUM(N61:N64)</f>
        <v>913</v>
      </c>
      <c r="O10" s="345">
        <f t="shared" si="21"/>
        <v>529</v>
      </c>
      <c r="P10" s="345">
        <f t="shared" si="21"/>
        <v>344</v>
      </c>
      <c r="Q10" s="345">
        <f t="shared" si="21"/>
        <v>206</v>
      </c>
      <c r="R10" s="345">
        <f t="shared" si="21"/>
        <v>256</v>
      </c>
      <c r="S10" s="345">
        <f t="shared" si="21"/>
        <v>138</v>
      </c>
      <c r="T10" s="345">
        <f t="shared" si="21"/>
        <v>468</v>
      </c>
      <c r="U10" s="345">
        <f t="shared" si="21"/>
        <v>215</v>
      </c>
      <c r="V10" s="345">
        <f t="shared" si="21"/>
        <v>1981</v>
      </c>
      <c r="W10" s="346">
        <f t="shared" si="21"/>
        <v>1088</v>
      </c>
      <c r="X10" s="45"/>
      <c r="Y10" s="349" t="s">
        <v>160</v>
      </c>
      <c r="Z10" s="345">
        <f>SUM(Z61:Z64)</f>
        <v>77</v>
      </c>
      <c r="AA10" s="345">
        <f>SUM(AA61:AA64)</f>
        <v>56</v>
      </c>
      <c r="AB10" s="345">
        <f>SUM(AB61:AB64)</f>
        <v>47</v>
      </c>
      <c r="AC10" s="345">
        <f>SUM(AC61:AC64)</f>
        <v>41</v>
      </c>
      <c r="AD10" s="191">
        <f t="shared" si="6"/>
        <v>221</v>
      </c>
      <c r="AE10" s="345">
        <f>SUM(AE61:AE64)</f>
        <v>130</v>
      </c>
      <c r="AF10" s="345">
        <f>SUM(AF61:AF64)</f>
        <v>36</v>
      </c>
      <c r="AG10" s="346">
        <f>SUM(AG61:AG64)</f>
        <v>41</v>
      </c>
      <c r="AH10" s="257"/>
      <c r="AI10" s="349" t="s">
        <v>160</v>
      </c>
      <c r="AJ10" s="345">
        <f t="shared" ref="AJ10:AN10" si="22">SUM(AJ61:AJ64)</f>
        <v>56</v>
      </c>
      <c r="AK10" s="345">
        <f t="shared" si="22"/>
        <v>90</v>
      </c>
      <c r="AL10" s="345">
        <f t="shared" si="22"/>
        <v>0</v>
      </c>
      <c r="AM10" s="345">
        <f t="shared" si="22"/>
        <v>28</v>
      </c>
      <c r="AN10" s="345">
        <f t="shared" si="22"/>
        <v>132</v>
      </c>
      <c r="AO10" s="345">
        <f t="shared" ref="AO10" si="23">SUM(AO61:AO64)</f>
        <v>0</v>
      </c>
      <c r="AP10" s="105">
        <f t="shared" si="3"/>
        <v>306</v>
      </c>
      <c r="AQ10" s="346">
        <f t="shared" ref="AQ10" si="24">SUM(AQ61:AQ64)</f>
        <v>71</v>
      </c>
      <c r="AR10" s="49"/>
    </row>
    <row r="11" spans="1:44" ht="15" customHeight="1">
      <c r="A11" s="349" t="s">
        <v>161</v>
      </c>
      <c r="B11" s="345">
        <f t="shared" ref="B11:K11" si="25">SUM(B70:B72)</f>
        <v>4460</v>
      </c>
      <c r="C11" s="345">
        <f t="shared" si="25"/>
        <v>2206</v>
      </c>
      <c r="D11" s="345">
        <f t="shared" si="25"/>
        <v>3193</v>
      </c>
      <c r="E11" s="345">
        <f t="shared" si="25"/>
        <v>1423</v>
      </c>
      <c r="F11" s="345">
        <f t="shared" si="25"/>
        <v>2587</v>
      </c>
      <c r="G11" s="345">
        <f t="shared" si="25"/>
        <v>1043</v>
      </c>
      <c r="H11" s="345">
        <f t="shared" si="25"/>
        <v>2322</v>
      </c>
      <c r="I11" s="345">
        <f t="shared" si="25"/>
        <v>985</v>
      </c>
      <c r="J11" s="345">
        <f t="shared" si="25"/>
        <v>12562</v>
      </c>
      <c r="K11" s="346">
        <f t="shared" si="25"/>
        <v>5657</v>
      </c>
      <c r="L11" s="45"/>
      <c r="M11" s="349" t="s">
        <v>161</v>
      </c>
      <c r="N11" s="345">
        <f t="shared" ref="N11:W11" si="26">SUM(N70:N72)</f>
        <v>481</v>
      </c>
      <c r="O11" s="345">
        <f t="shared" si="26"/>
        <v>241</v>
      </c>
      <c r="P11" s="345">
        <f t="shared" si="26"/>
        <v>170</v>
      </c>
      <c r="Q11" s="345">
        <f t="shared" si="26"/>
        <v>80</v>
      </c>
      <c r="R11" s="345">
        <f t="shared" si="26"/>
        <v>122</v>
      </c>
      <c r="S11" s="345">
        <f t="shared" si="26"/>
        <v>47</v>
      </c>
      <c r="T11" s="345">
        <f t="shared" si="26"/>
        <v>266</v>
      </c>
      <c r="U11" s="345">
        <f t="shared" si="26"/>
        <v>104</v>
      </c>
      <c r="V11" s="345">
        <f t="shared" si="26"/>
        <v>1039</v>
      </c>
      <c r="W11" s="346">
        <f t="shared" si="26"/>
        <v>472</v>
      </c>
      <c r="X11" s="45"/>
      <c r="Y11" s="349" t="s">
        <v>161</v>
      </c>
      <c r="Z11" s="345">
        <f>SUM(Z70:Z72)</f>
        <v>73</v>
      </c>
      <c r="AA11" s="345">
        <f>SUM(AA70:AA72)</f>
        <v>61</v>
      </c>
      <c r="AB11" s="345">
        <f>SUM(AB70:AB72)</f>
        <v>58</v>
      </c>
      <c r="AC11" s="345">
        <f>SUM(AC70:AC72)</f>
        <v>47</v>
      </c>
      <c r="AD11" s="191">
        <f t="shared" si="6"/>
        <v>239</v>
      </c>
      <c r="AE11" s="345">
        <f>SUM(AE70:AE72)</f>
        <v>167</v>
      </c>
      <c r="AF11" s="345">
        <f>SUM(AF70:AF72)</f>
        <v>36</v>
      </c>
      <c r="AG11" s="346">
        <f>SUM(AG70:AG72)</f>
        <v>53</v>
      </c>
      <c r="AH11" s="257"/>
      <c r="AI11" s="349" t="s">
        <v>161</v>
      </c>
      <c r="AJ11" s="345">
        <f t="shared" ref="AJ11:AN11" si="27">SUM(AJ70:AJ72)</f>
        <v>94</v>
      </c>
      <c r="AK11" s="345">
        <f t="shared" si="27"/>
        <v>76</v>
      </c>
      <c r="AL11" s="345">
        <f t="shared" si="27"/>
        <v>59</v>
      </c>
      <c r="AM11" s="345">
        <f t="shared" si="27"/>
        <v>24</v>
      </c>
      <c r="AN11" s="345">
        <f t="shared" si="27"/>
        <v>120</v>
      </c>
      <c r="AO11" s="345">
        <f t="shared" ref="AO11" si="28">SUM(AO70:AO72)</f>
        <v>2</v>
      </c>
      <c r="AP11" s="105">
        <f t="shared" si="3"/>
        <v>375</v>
      </c>
      <c r="AQ11" s="346">
        <f t="shared" ref="AQ11" si="29">SUM(AQ70:AQ72)</f>
        <v>134</v>
      </c>
      <c r="AR11" s="49"/>
    </row>
    <row r="12" spans="1:44" ht="15" customHeight="1">
      <c r="A12" s="349" t="s">
        <v>162</v>
      </c>
      <c r="B12" s="345">
        <f t="shared" ref="B12:K12" si="30">SUM(B74:B82)</f>
        <v>9299</v>
      </c>
      <c r="C12" s="345">
        <f t="shared" si="30"/>
        <v>4604</v>
      </c>
      <c r="D12" s="345">
        <f t="shared" si="30"/>
        <v>7064</v>
      </c>
      <c r="E12" s="345">
        <f t="shared" si="30"/>
        <v>3475</v>
      </c>
      <c r="F12" s="345">
        <f t="shared" si="30"/>
        <v>5673</v>
      </c>
      <c r="G12" s="345">
        <f t="shared" si="30"/>
        <v>2620</v>
      </c>
      <c r="H12" s="345">
        <f t="shared" si="30"/>
        <v>6409</v>
      </c>
      <c r="I12" s="345">
        <f t="shared" si="30"/>
        <v>2860</v>
      </c>
      <c r="J12" s="345">
        <f t="shared" si="30"/>
        <v>28445</v>
      </c>
      <c r="K12" s="346">
        <f t="shared" si="30"/>
        <v>13559</v>
      </c>
      <c r="L12" s="45"/>
      <c r="M12" s="349" t="s">
        <v>162</v>
      </c>
      <c r="N12" s="345">
        <f t="shared" ref="N12:W12" si="31">SUM(N74:N82)</f>
        <v>1338</v>
      </c>
      <c r="O12" s="345">
        <f t="shared" si="31"/>
        <v>683</v>
      </c>
      <c r="P12" s="345">
        <f t="shared" si="31"/>
        <v>842</v>
      </c>
      <c r="Q12" s="345">
        <f t="shared" si="31"/>
        <v>431</v>
      </c>
      <c r="R12" s="345">
        <f t="shared" si="31"/>
        <v>575</v>
      </c>
      <c r="S12" s="345">
        <f t="shared" si="31"/>
        <v>260</v>
      </c>
      <c r="T12" s="345">
        <f t="shared" si="31"/>
        <v>861</v>
      </c>
      <c r="U12" s="345">
        <f t="shared" si="31"/>
        <v>391</v>
      </c>
      <c r="V12" s="345">
        <f t="shared" si="31"/>
        <v>3616</v>
      </c>
      <c r="W12" s="346">
        <f t="shared" si="31"/>
        <v>1765</v>
      </c>
      <c r="X12" s="45"/>
      <c r="Y12" s="349" t="s">
        <v>209</v>
      </c>
      <c r="Z12" s="345">
        <f>SUM(Z74:Z82)</f>
        <v>158</v>
      </c>
      <c r="AA12" s="345">
        <f>SUM(AA74:AA82)</f>
        <v>129</v>
      </c>
      <c r="AB12" s="345">
        <f>SUM(AB74:AB82)</f>
        <v>112</v>
      </c>
      <c r="AC12" s="345">
        <f>SUM(AC74:AC82)</f>
        <v>113</v>
      </c>
      <c r="AD12" s="191">
        <f t="shared" si="6"/>
        <v>512</v>
      </c>
      <c r="AE12" s="345">
        <f>SUM(AE74:AE82)</f>
        <v>331</v>
      </c>
      <c r="AF12" s="345">
        <f>SUM(AF74:AF82)</f>
        <v>79</v>
      </c>
      <c r="AG12" s="346">
        <f>SUM(AG74:AG82)</f>
        <v>83</v>
      </c>
      <c r="AH12" s="257"/>
      <c r="AI12" s="349" t="s">
        <v>209</v>
      </c>
      <c r="AJ12" s="345">
        <f t="shared" ref="AJ12:AN12" si="32">SUM(AJ74:AJ82)</f>
        <v>381</v>
      </c>
      <c r="AK12" s="345">
        <f t="shared" si="32"/>
        <v>247</v>
      </c>
      <c r="AL12" s="345">
        <f t="shared" si="32"/>
        <v>36</v>
      </c>
      <c r="AM12" s="345">
        <f t="shared" si="32"/>
        <v>108</v>
      </c>
      <c r="AN12" s="345">
        <f t="shared" si="32"/>
        <v>222</v>
      </c>
      <c r="AO12" s="345">
        <f t="shared" ref="AO12" si="33">SUM(AO74:AO82)</f>
        <v>5</v>
      </c>
      <c r="AP12" s="105">
        <f t="shared" si="3"/>
        <v>999</v>
      </c>
      <c r="AQ12" s="346">
        <f t="shared" ref="AQ12" si="34">SUM(AQ74:AQ82)</f>
        <v>365</v>
      </c>
      <c r="AR12" s="49"/>
    </row>
    <row r="13" spans="1:44" ht="15" customHeight="1">
      <c r="A13" s="349" t="s">
        <v>163</v>
      </c>
      <c r="B13" s="345">
        <f t="shared" ref="B13:K13" si="35">SUM(B84:B88)</f>
        <v>9290</v>
      </c>
      <c r="C13" s="345">
        <f t="shared" si="35"/>
        <v>4058</v>
      </c>
      <c r="D13" s="345">
        <f t="shared" si="35"/>
        <v>6687</v>
      </c>
      <c r="E13" s="345">
        <f t="shared" si="35"/>
        <v>2770</v>
      </c>
      <c r="F13" s="345">
        <f t="shared" si="35"/>
        <v>5679</v>
      </c>
      <c r="G13" s="345">
        <f t="shared" si="35"/>
        <v>2180</v>
      </c>
      <c r="H13" s="345">
        <f t="shared" si="35"/>
        <v>5489</v>
      </c>
      <c r="I13" s="345">
        <f t="shared" si="35"/>
        <v>1887</v>
      </c>
      <c r="J13" s="345">
        <f t="shared" si="35"/>
        <v>27145</v>
      </c>
      <c r="K13" s="346">
        <f t="shared" si="35"/>
        <v>10895</v>
      </c>
      <c r="L13" s="45"/>
      <c r="M13" s="349" t="s">
        <v>163</v>
      </c>
      <c r="N13" s="345">
        <f t="shared" ref="N13:W13" si="36">SUM(N84:N88)</f>
        <v>1633</v>
      </c>
      <c r="O13" s="345">
        <f t="shared" si="36"/>
        <v>703</v>
      </c>
      <c r="P13" s="345">
        <f t="shared" si="36"/>
        <v>904</v>
      </c>
      <c r="Q13" s="345">
        <f t="shared" si="36"/>
        <v>395</v>
      </c>
      <c r="R13" s="345">
        <f t="shared" si="36"/>
        <v>764</v>
      </c>
      <c r="S13" s="345">
        <f t="shared" si="36"/>
        <v>303</v>
      </c>
      <c r="T13" s="345">
        <f t="shared" si="36"/>
        <v>1888</v>
      </c>
      <c r="U13" s="345">
        <f t="shared" si="36"/>
        <v>641</v>
      </c>
      <c r="V13" s="345">
        <f t="shared" si="36"/>
        <v>5189</v>
      </c>
      <c r="W13" s="346">
        <f t="shared" si="36"/>
        <v>2042</v>
      </c>
      <c r="X13" s="45"/>
      <c r="Y13" s="349" t="s">
        <v>210</v>
      </c>
      <c r="Z13" s="345">
        <f>SUM(Z84:Z88)</f>
        <v>180</v>
      </c>
      <c r="AA13" s="345">
        <f>SUM(AA84:AA88)</f>
        <v>143</v>
      </c>
      <c r="AB13" s="345">
        <f>SUM(AB84:AB88)</f>
        <v>124</v>
      </c>
      <c r="AC13" s="345">
        <f>SUM(AC84:AC88)</f>
        <v>110</v>
      </c>
      <c r="AD13" s="191">
        <f t="shared" si="6"/>
        <v>557</v>
      </c>
      <c r="AE13" s="345">
        <f>SUM(AE84:AE88)</f>
        <v>416</v>
      </c>
      <c r="AF13" s="345">
        <f>SUM(AF84:AF88)</f>
        <v>104</v>
      </c>
      <c r="AG13" s="346">
        <f>SUM(AG84:AG88)</f>
        <v>103</v>
      </c>
      <c r="AH13" s="257"/>
      <c r="AI13" s="349" t="s">
        <v>210</v>
      </c>
      <c r="AJ13" s="345">
        <f t="shared" ref="AJ13:AN13" si="37">SUM(AJ84:AJ88)</f>
        <v>84</v>
      </c>
      <c r="AK13" s="345">
        <f t="shared" si="37"/>
        <v>196</v>
      </c>
      <c r="AL13" s="345">
        <f t="shared" si="37"/>
        <v>82</v>
      </c>
      <c r="AM13" s="345">
        <f t="shared" si="37"/>
        <v>119</v>
      </c>
      <c r="AN13" s="345">
        <f t="shared" si="37"/>
        <v>328</v>
      </c>
      <c r="AO13" s="345">
        <f t="shared" ref="AO13" si="38">SUM(AO84:AO88)</f>
        <v>0</v>
      </c>
      <c r="AP13" s="105">
        <f t="shared" si="3"/>
        <v>809</v>
      </c>
      <c r="AQ13" s="346">
        <f t="shared" ref="AQ13" si="39">SUM(AQ84:AQ88)</f>
        <v>115</v>
      </c>
      <c r="AR13" s="49"/>
    </row>
    <row r="14" spans="1:44" ht="15" customHeight="1">
      <c r="A14" s="349" t="s">
        <v>164</v>
      </c>
      <c r="B14" s="345">
        <f>SUM(B90:B96)</f>
        <v>9957</v>
      </c>
      <c r="C14" s="345">
        <f t="shared" ref="C14:K14" si="40">SUM(C90:C96)</f>
        <v>5150</v>
      </c>
      <c r="D14" s="345">
        <f t="shared" si="40"/>
        <v>9024</v>
      </c>
      <c r="E14" s="345">
        <f t="shared" si="40"/>
        <v>4567</v>
      </c>
      <c r="F14" s="345">
        <f t="shared" si="40"/>
        <v>9069</v>
      </c>
      <c r="G14" s="345">
        <f t="shared" si="40"/>
        <v>4513</v>
      </c>
      <c r="H14" s="345">
        <f t="shared" si="40"/>
        <v>9210</v>
      </c>
      <c r="I14" s="345">
        <f t="shared" si="40"/>
        <v>4524</v>
      </c>
      <c r="J14" s="345">
        <f t="shared" si="40"/>
        <v>37260</v>
      </c>
      <c r="K14" s="346">
        <f t="shared" si="40"/>
        <v>18754</v>
      </c>
      <c r="L14" s="45"/>
      <c r="M14" s="349" t="s">
        <v>164</v>
      </c>
      <c r="N14" s="345">
        <f t="shared" ref="N14:W14" si="41">SUM(N90:N96)</f>
        <v>1729</v>
      </c>
      <c r="O14" s="345">
        <f t="shared" si="41"/>
        <v>794</v>
      </c>
      <c r="P14" s="345">
        <f t="shared" si="41"/>
        <v>1043</v>
      </c>
      <c r="Q14" s="345">
        <f t="shared" si="41"/>
        <v>465</v>
      </c>
      <c r="R14" s="345">
        <f t="shared" si="41"/>
        <v>1030</v>
      </c>
      <c r="S14" s="345">
        <f t="shared" si="41"/>
        <v>483</v>
      </c>
      <c r="T14" s="345">
        <f t="shared" si="41"/>
        <v>2741</v>
      </c>
      <c r="U14" s="345">
        <f t="shared" si="41"/>
        <v>1358</v>
      </c>
      <c r="V14" s="345">
        <f t="shared" si="41"/>
        <v>6543</v>
      </c>
      <c r="W14" s="346">
        <f t="shared" si="41"/>
        <v>3100</v>
      </c>
      <c r="X14" s="45"/>
      <c r="Y14" s="349" t="s">
        <v>164</v>
      </c>
      <c r="Z14" s="345">
        <f>SUM(Z90:Z96)</f>
        <v>207</v>
      </c>
      <c r="AA14" s="345">
        <f>SUM(AA90:AA96)</f>
        <v>186</v>
      </c>
      <c r="AB14" s="345">
        <f>SUM(AB90:AB96)</f>
        <v>194</v>
      </c>
      <c r="AC14" s="345">
        <f>SUM(AC90:AC96)</f>
        <v>189</v>
      </c>
      <c r="AD14" s="191">
        <f t="shared" si="6"/>
        <v>776</v>
      </c>
      <c r="AE14" s="345">
        <f>SUM(AE90:AE96)</f>
        <v>534</v>
      </c>
      <c r="AF14" s="345">
        <f>SUM(AF90:AF96)</f>
        <v>171</v>
      </c>
      <c r="AG14" s="346">
        <f>SUM(AG90:AG96)</f>
        <v>118</v>
      </c>
      <c r="AH14" s="257"/>
      <c r="AI14" s="349" t="s">
        <v>164</v>
      </c>
      <c r="AJ14" s="345">
        <f t="shared" ref="AJ14:AN14" si="42">SUM(AJ90:AJ96)</f>
        <v>291</v>
      </c>
      <c r="AK14" s="345">
        <f t="shared" si="42"/>
        <v>400</v>
      </c>
      <c r="AL14" s="345">
        <f t="shared" si="42"/>
        <v>65</v>
      </c>
      <c r="AM14" s="345">
        <f t="shared" si="42"/>
        <v>182</v>
      </c>
      <c r="AN14" s="345">
        <f t="shared" si="42"/>
        <v>382</v>
      </c>
      <c r="AO14" s="345">
        <f t="shared" ref="AO14" si="43">SUM(AO90:AO96)</f>
        <v>1</v>
      </c>
      <c r="AP14" s="105">
        <f t="shared" si="3"/>
        <v>1321</v>
      </c>
      <c r="AQ14" s="346">
        <f t="shared" ref="AQ14" si="44">SUM(AQ90:AQ96)</f>
        <v>267</v>
      </c>
      <c r="AR14" s="49"/>
    </row>
    <row r="15" spans="1:44" ht="15" customHeight="1">
      <c r="A15" s="349" t="s">
        <v>165</v>
      </c>
      <c r="B15" s="345">
        <f t="shared" ref="B15:K15" si="45">SUM(B98:B100)</f>
        <v>2256</v>
      </c>
      <c r="C15" s="345">
        <f t="shared" si="45"/>
        <v>1153</v>
      </c>
      <c r="D15" s="345">
        <f t="shared" si="45"/>
        <v>1761</v>
      </c>
      <c r="E15" s="345">
        <f t="shared" si="45"/>
        <v>827</v>
      </c>
      <c r="F15" s="345">
        <f t="shared" si="45"/>
        <v>1360</v>
      </c>
      <c r="G15" s="345">
        <f t="shared" si="45"/>
        <v>622</v>
      </c>
      <c r="H15" s="345">
        <f t="shared" si="45"/>
        <v>1471</v>
      </c>
      <c r="I15" s="345">
        <f t="shared" si="45"/>
        <v>669</v>
      </c>
      <c r="J15" s="345">
        <f t="shared" si="45"/>
        <v>6848</v>
      </c>
      <c r="K15" s="346">
        <f t="shared" si="45"/>
        <v>3271</v>
      </c>
      <c r="L15" s="45"/>
      <c r="M15" s="349" t="s">
        <v>165</v>
      </c>
      <c r="N15" s="345">
        <f t="shared" ref="N15:W15" si="46">SUM(N98:N100)</f>
        <v>389</v>
      </c>
      <c r="O15" s="345">
        <f t="shared" si="46"/>
        <v>159</v>
      </c>
      <c r="P15" s="345">
        <f t="shared" si="46"/>
        <v>181</v>
      </c>
      <c r="Q15" s="345">
        <f t="shared" si="46"/>
        <v>93</v>
      </c>
      <c r="R15" s="345">
        <f t="shared" si="46"/>
        <v>214</v>
      </c>
      <c r="S15" s="345">
        <f t="shared" si="46"/>
        <v>147</v>
      </c>
      <c r="T15" s="345">
        <f t="shared" si="46"/>
        <v>308</v>
      </c>
      <c r="U15" s="345">
        <f t="shared" si="46"/>
        <v>170</v>
      </c>
      <c r="V15" s="345">
        <f t="shared" si="46"/>
        <v>1092</v>
      </c>
      <c r="W15" s="346">
        <f t="shared" si="46"/>
        <v>569</v>
      </c>
      <c r="X15" s="45"/>
      <c r="Y15" s="349" t="s">
        <v>165</v>
      </c>
      <c r="Z15" s="345">
        <f>SUM(Z98:Z100)</f>
        <v>84</v>
      </c>
      <c r="AA15" s="345">
        <f>SUM(AA98:AA100)</f>
        <v>52</v>
      </c>
      <c r="AB15" s="345">
        <f>SUM(AB98:AB100)</f>
        <v>61</v>
      </c>
      <c r="AC15" s="345">
        <f>SUM(AC98:AC100)</f>
        <v>37</v>
      </c>
      <c r="AD15" s="191">
        <f t="shared" si="6"/>
        <v>234</v>
      </c>
      <c r="AE15" s="345">
        <f>SUM(AE98:AE100)</f>
        <v>136</v>
      </c>
      <c r="AF15" s="345">
        <f>SUM(AF98:AF100)</f>
        <v>31</v>
      </c>
      <c r="AG15" s="346">
        <f>SUM(AG98:AG100)</f>
        <v>32</v>
      </c>
      <c r="AH15" s="257"/>
      <c r="AI15" s="349" t="s">
        <v>165</v>
      </c>
      <c r="AJ15" s="345">
        <f t="shared" ref="AJ15:AN15" si="47">SUM(AJ98:AJ100)</f>
        <v>56</v>
      </c>
      <c r="AK15" s="345">
        <f t="shared" si="47"/>
        <v>111</v>
      </c>
      <c r="AL15" s="345">
        <f t="shared" si="47"/>
        <v>32</v>
      </c>
      <c r="AM15" s="345">
        <f t="shared" si="47"/>
        <v>38</v>
      </c>
      <c r="AN15" s="345">
        <f t="shared" si="47"/>
        <v>69</v>
      </c>
      <c r="AO15" s="345">
        <f t="shared" ref="AO15" si="48">SUM(AO98:AO100)</f>
        <v>4</v>
      </c>
      <c r="AP15" s="105">
        <f t="shared" si="3"/>
        <v>310</v>
      </c>
      <c r="AQ15" s="346">
        <f t="shared" ref="AQ15" si="49">SUM(AQ98:AQ100)</f>
        <v>40</v>
      </c>
      <c r="AR15" s="49"/>
    </row>
    <row r="16" spans="1:44" ht="15" customHeight="1">
      <c r="A16" s="349" t="s">
        <v>166</v>
      </c>
      <c r="B16" s="345">
        <f t="shared" ref="B16:K16" si="50">SUM(B106:B111)</f>
        <v>3765</v>
      </c>
      <c r="C16" s="345">
        <f t="shared" si="50"/>
        <v>1881</v>
      </c>
      <c r="D16" s="345">
        <f t="shared" si="50"/>
        <v>3769</v>
      </c>
      <c r="E16" s="345">
        <f t="shared" si="50"/>
        <v>1804</v>
      </c>
      <c r="F16" s="345">
        <f t="shared" si="50"/>
        <v>4536</v>
      </c>
      <c r="G16" s="345">
        <f t="shared" si="50"/>
        <v>2151</v>
      </c>
      <c r="H16" s="345">
        <f t="shared" si="50"/>
        <v>4104</v>
      </c>
      <c r="I16" s="345">
        <f t="shared" si="50"/>
        <v>1800</v>
      </c>
      <c r="J16" s="345">
        <f t="shared" si="50"/>
        <v>16174</v>
      </c>
      <c r="K16" s="346">
        <f t="shared" si="50"/>
        <v>7636</v>
      </c>
      <c r="L16" s="45"/>
      <c r="M16" s="349" t="s">
        <v>166</v>
      </c>
      <c r="N16" s="345">
        <f t="shared" ref="N16:W16" si="51">SUM(N106:N111)</f>
        <v>554</v>
      </c>
      <c r="O16" s="345">
        <f t="shared" si="51"/>
        <v>266</v>
      </c>
      <c r="P16" s="345">
        <f t="shared" si="51"/>
        <v>491</v>
      </c>
      <c r="Q16" s="345">
        <f t="shared" si="51"/>
        <v>226</v>
      </c>
      <c r="R16" s="345">
        <f t="shared" si="51"/>
        <v>683</v>
      </c>
      <c r="S16" s="345">
        <f t="shared" si="51"/>
        <v>312</v>
      </c>
      <c r="T16" s="345">
        <f t="shared" si="51"/>
        <v>998</v>
      </c>
      <c r="U16" s="345">
        <f t="shared" si="51"/>
        <v>414</v>
      </c>
      <c r="V16" s="345">
        <f t="shared" si="51"/>
        <v>2726</v>
      </c>
      <c r="W16" s="346">
        <f t="shared" si="51"/>
        <v>1218</v>
      </c>
      <c r="X16" s="45"/>
      <c r="Y16" s="349" t="s">
        <v>166</v>
      </c>
      <c r="Z16" s="345">
        <f>SUM(Z106:Z111)</f>
        <v>78</v>
      </c>
      <c r="AA16" s="345">
        <f>SUM(AA106:AA111)</f>
        <v>74</v>
      </c>
      <c r="AB16" s="345">
        <f>SUM(AB106:AB111)</f>
        <v>95</v>
      </c>
      <c r="AC16" s="345">
        <f>SUM(AC106:AC111)</f>
        <v>86</v>
      </c>
      <c r="AD16" s="191">
        <f t="shared" si="6"/>
        <v>333</v>
      </c>
      <c r="AE16" s="345">
        <f>SUM(AE106:AE111)</f>
        <v>254</v>
      </c>
      <c r="AF16" s="345">
        <f>SUM(AF106:AF111)</f>
        <v>12</v>
      </c>
      <c r="AG16" s="346">
        <f>SUM(AG106:AG111)</f>
        <v>48</v>
      </c>
      <c r="AH16" s="257"/>
      <c r="AI16" s="349" t="s">
        <v>166</v>
      </c>
      <c r="AJ16" s="345">
        <f t="shared" ref="AJ16:AN16" si="52">SUM(AJ106:AJ111)</f>
        <v>230</v>
      </c>
      <c r="AK16" s="345">
        <f t="shared" si="52"/>
        <v>140</v>
      </c>
      <c r="AL16" s="345">
        <f t="shared" si="52"/>
        <v>34</v>
      </c>
      <c r="AM16" s="345">
        <f t="shared" si="52"/>
        <v>53</v>
      </c>
      <c r="AN16" s="345">
        <f t="shared" si="52"/>
        <v>111</v>
      </c>
      <c r="AO16" s="345">
        <f t="shared" ref="AO16" si="53">SUM(AO106:AO111)</f>
        <v>4</v>
      </c>
      <c r="AP16" s="105">
        <f t="shared" si="3"/>
        <v>572</v>
      </c>
      <c r="AQ16" s="346">
        <f t="shared" ref="AQ16" si="54">SUM(AQ106:AQ111)</f>
        <v>181</v>
      </c>
      <c r="AR16" s="49"/>
    </row>
    <row r="17" spans="1:44" ht="15" customHeight="1">
      <c r="A17" s="349" t="s">
        <v>167</v>
      </c>
      <c r="B17" s="345">
        <f t="shared" ref="B17:K17" si="55">SUM(B113:B114)</f>
        <v>4548</v>
      </c>
      <c r="C17" s="345">
        <f t="shared" si="55"/>
        <v>2238</v>
      </c>
      <c r="D17" s="345">
        <f t="shared" si="55"/>
        <v>3710</v>
      </c>
      <c r="E17" s="345">
        <f t="shared" si="55"/>
        <v>1825</v>
      </c>
      <c r="F17" s="345">
        <f t="shared" si="55"/>
        <v>2828</v>
      </c>
      <c r="G17" s="345">
        <f t="shared" si="55"/>
        <v>1386</v>
      </c>
      <c r="H17" s="345">
        <f t="shared" si="55"/>
        <v>2582</v>
      </c>
      <c r="I17" s="345">
        <f t="shared" si="55"/>
        <v>1301</v>
      </c>
      <c r="J17" s="345">
        <f t="shared" si="55"/>
        <v>13668</v>
      </c>
      <c r="K17" s="346">
        <f t="shared" si="55"/>
        <v>6750</v>
      </c>
      <c r="L17" s="45"/>
      <c r="M17" s="349" t="s">
        <v>167</v>
      </c>
      <c r="N17" s="345">
        <f t="shared" ref="N17:W17" si="56">SUM(N113:N114)</f>
        <v>474</v>
      </c>
      <c r="O17" s="345">
        <f t="shared" si="56"/>
        <v>214</v>
      </c>
      <c r="P17" s="345">
        <f t="shared" si="56"/>
        <v>208</v>
      </c>
      <c r="Q17" s="345">
        <f t="shared" si="56"/>
        <v>112</v>
      </c>
      <c r="R17" s="345">
        <f t="shared" si="56"/>
        <v>152</v>
      </c>
      <c r="S17" s="345">
        <f t="shared" si="56"/>
        <v>79</v>
      </c>
      <c r="T17" s="345">
        <f t="shared" si="56"/>
        <v>289</v>
      </c>
      <c r="U17" s="345">
        <f t="shared" si="56"/>
        <v>143</v>
      </c>
      <c r="V17" s="345">
        <f>SUM(V113:V114)</f>
        <v>1123</v>
      </c>
      <c r="W17" s="346">
        <f t="shared" si="56"/>
        <v>548</v>
      </c>
      <c r="X17" s="45"/>
      <c r="Y17" s="349" t="s">
        <v>167</v>
      </c>
      <c r="Z17" s="345">
        <f>SUM(Z113:Z114)</f>
        <v>99</v>
      </c>
      <c r="AA17" s="345">
        <f>SUM(AA113:AA114)</f>
        <v>87</v>
      </c>
      <c r="AB17" s="345">
        <f>SUM(AB113:AB114)</f>
        <v>72</v>
      </c>
      <c r="AC17" s="345">
        <f>SUM(AC113:AC114)</f>
        <v>61</v>
      </c>
      <c r="AD17" s="191">
        <f t="shared" si="6"/>
        <v>319</v>
      </c>
      <c r="AE17" s="345">
        <f>SUM(AE113:AE114)</f>
        <v>309</v>
      </c>
      <c r="AF17" s="345">
        <f>SUM(AF113:AF114)</f>
        <v>71</v>
      </c>
      <c r="AG17" s="346">
        <f>SUM(AG113:AG114)</f>
        <v>49</v>
      </c>
      <c r="AH17" s="257"/>
      <c r="AI17" s="349" t="s">
        <v>167</v>
      </c>
      <c r="AJ17" s="345">
        <f t="shared" ref="AJ17:AN17" si="57">SUM(AJ113:AJ114)</f>
        <v>29</v>
      </c>
      <c r="AK17" s="345">
        <f t="shared" si="57"/>
        <v>113</v>
      </c>
      <c r="AL17" s="345">
        <f t="shared" si="57"/>
        <v>22</v>
      </c>
      <c r="AM17" s="345">
        <f t="shared" si="57"/>
        <v>67</v>
      </c>
      <c r="AN17" s="345">
        <f t="shared" si="57"/>
        <v>221</v>
      </c>
      <c r="AO17" s="345">
        <f t="shared" ref="AO17" si="58">SUM(AO113:AO114)</f>
        <v>0</v>
      </c>
      <c r="AP17" s="105">
        <f t="shared" si="3"/>
        <v>452</v>
      </c>
      <c r="AQ17" s="346">
        <f t="shared" ref="AQ17" si="59">SUM(AQ113:AQ114)</f>
        <v>120</v>
      </c>
      <c r="AR17" s="49"/>
    </row>
    <row r="18" spans="1:44" ht="15" customHeight="1">
      <c r="A18" s="349" t="s">
        <v>168</v>
      </c>
      <c r="B18" s="345">
        <f t="shared" ref="B18:K18" si="60">SUM(B116:B120)</f>
        <v>6280</v>
      </c>
      <c r="C18" s="345">
        <f t="shared" si="60"/>
        <v>3376</v>
      </c>
      <c r="D18" s="345">
        <f t="shared" si="60"/>
        <v>5442</v>
      </c>
      <c r="E18" s="345">
        <f t="shared" si="60"/>
        <v>2778</v>
      </c>
      <c r="F18" s="345">
        <f t="shared" si="60"/>
        <v>5479</v>
      </c>
      <c r="G18" s="345">
        <f t="shared" si="60"/>
        <v>2740</v>
      </c>
      <c r="H18" s="345">
        <f t="shared" si="60"/>
        <v>5173</v>
      </c>
      <c r="I18" s="345">
        <f t="shared" si="60"/>
        <v>2490</v>
      </c>
      <c r="J18" s="345">
        <f t="shared" si="60"/>
        <v>22374</v>
      </c>
      <c r="K18" s="346">
        <f t="shared" si="60"/>
        <v>11384</v>
      </c>
      <c r="L18" s="45"/>
      <c r="M18" s="349" t="s">
        <v>168</v>
      </c>
      <c r="N18" s="345">
        <f t="shared" ref="N18:W18" si="61">SUM(N116:N120)</f>
        <v>736</v>
      </c>
      <c r="O18" s="345">
        <f t="shared" si="61"/>
        <v>388</v>
      </c>
      <c r="P18" s="345">
        <f t="shared" si="61"/>
        <v>696</v>
      </c>
      <c r="Q18" s="345">
        <f t="shared" si="61"/>
        <v>350</v>
      </c>
      <c r="R18" s="345">
        <f t="shared" si="61"/>
        <v>567</v>
      </c>
      <c r="S18" s="345">
        <f t="shared" si="61"/>
        <v>288</v>
      </c>
      <c r="T18" s="345">
        <f t="shared" si="61"/>
        <v>1155</v>
      </c>
      <c r="U18" s="345">
        <f t="shared" si="61"/>
        <v>531</v>
      </c>
      <c r="V18" s="345">
        <f t="shared" si="61"/>
        <v>3154</v>
      </c>
      <c r="W18" s="346">
        <f t="shared" si="61"/>
        <v>1557</v>
      </c>
      <c r="X18" s="45"/>
      <c r="Y18" s="349" t="s">
        <v>168</v>
      </c>
      <c r="Z18" s="345">
        <f>SUM(Z116:Z120)</f>
        <v>105</v>
      </c>
      <c r="AA18" s="345">
        <f>SUM(AA116:AA120)</f>
        <v>102</v>
      </c>
      <c r="AB18" s="345">
        <f>SUM(AB116:AB120)</f>
        <v>105</v>
      </c>
      <c r="AC18" s="345">
        <f>SUM(AC116:AC120)</f>
        <v>93</v>
      </c>
      <c r="AD18" s="191">
        <f t="shared" si="6"/>
        <v>405</v>
      </c>
      <c r="AE18" s="345">
        <f>SUM(AE116:AE120)</f>
        <v>343</v>
      </c>
      <c r="AF18" s="345">
        <f>SUM(AF116:AF120)</f>
        <v>44</v>
      </c>
      <c r="AG18" s="346">
        <f>SUM(AG116:AG120)</f>
        <v>70</v>
      </c>
      <c r="AH18" s="257"/>
      <c r="AI18" s="349" t="s">
        <v>168</v>
      </c>
      <c r="AJ18" s="345">
        <f t="shared" ref="AJ18:AN18" si="62">SUM(AJ116:AJ120)</f>
        <v>195</v>
      </c>
      <c r="AK18" s="345">
        <f t="shared" si="62"/>
        <v>289</v>
      </c>
      <c r="AL18" s="345">
        <f t="shared" si="62"/>
        <v>7</v>
      </c>
      <c r="AM18" s="345">
        <f t="shared" si="62"/>
        <v>51</v>
      </c>
      <c r="AN18" s="345">
        <f t="shared" si="62"/>
        <v>160</v>
      </c>
      <c r="AO18" s="345">
        <f t="shared" ref="AO18" si="63">SUM(AO116:AO120)</f>
        <v>3</v>
      </c>
      <c r="AP18" s="105">
        <f t="shared" si="3"/>
        <v>705</v>
      </c>
      <c r="AQ18" s="346">
        <f t="shared" ref="AQ18" si="64">SUM(AQ116:AQ120)</f>
        <v>75</v>
      </c>
      <c r="AR18" s="49"/>
    </row>
    <row r="19" spans="1:44" ht="15" customHeight="1">
      <c r="A19" s="349" t="s">
        <v>169</v>
      </c>
      <c r="B19" s="345">
        <f t="shared" ref="B19:K19" si="65">SUM(B122:B128)</f>
        <v>9638</v>
      </c>
      <c r="C19" s="345">
        <f t="shared" si="65"/>
        <v>5219</v>
      </c>
      <c r="D19" s="345">
        <f t="shared" si="65"/>
        <v>10407</v>
      </c>
      <c r="E19" s="345">
        <f t="shared" si="65"/>
        <v>5745</v>
      </c>
      <c r="F19" s="345">
        <f t="shared" si="65"/>
        <v>11813</v>
      </c>
      <c r="G19" s="345">
        <f t="shared" si="65"/>
        <v>6614</v>
      </c>
      <c r="H19" s="345">
        <f t="shared" si="65"/>
        <v>12080</v>
      </c>
      <c r="I19" s="345">
        <f t="shared" si="65"/>
        <v>6579</v>
      </c>
      <c r="J19" s="345">
        <f t="shared" si="65"/>
        <v>43938</v>
      </c>
      <c r="K19" s="346">
        <f t="shared" si="65"/>
        <v>24157</v>
      </c>
      <c r="L19" s="45"/>
      <c r="M19" s="349" t="s">
        <v>169</v>
      </c>
      <c r="N19" s="345">
        <f t="shared" ref="N19:W19" si="66">SUM(N122:N128)</f>
        <v>1936</v>
      </c>
      <c r="O19" s="345">
        <f t="shared" si="66"/>
        <v>983</v>
      </c>
      <c r="P19" s="345">
        <f t="shared" si="66"/>
        <v>1541</v>
      </c>
      <c r="Q19" s="345">
        <f t="shared" si="66"/>
        <v>836</v>
      </c>
      <c r="R19" s="345">
        <f t="shared" si="66"/>
        <v>1533</v>
      </c>
      <c r="S19" s="345">
        <f t="shared" si="66"/>
        <v>822</v>
      </c>
      <c r="T19" s="345">
        <f t="shared" si="66"/>
        <v>3262</v>
      </c>
      <c r="U19" s="345">
        <f t="shared" si="66"/>
        <v>1760</v>
      </c>
      <c r="V19" s="345">
        <f t="shared" si="66"/>
        <v>8272</v>
      </c>
      <c r="W19" s="346">
        <f t="shared" si="66"/>
        <v>4401</v>
      </c>
      <c r="X19" s="45"/>
      <c r="Y19" s="349" t="s">
        <v>169</v>
      </c>
      <c r="Z19" s="345">
        <f>SUM(Z122:Z128)</f>
        <v>230</v>
      </c>
      <c r="AA19" s="345">
        <f>SUM(AA122:AA128)</f>
        <v>225</v>
      </c>
      <c r="AB19" s="345">
        <f>SUM(AB122:AB128)</f>
        <v>265</v>
      </c>
      <c r="AC19" s="345">
        <f>SUM(AC122:AC128)</f>
        <v>250</v>
      </c>
      <c r="AD19" s="191">
        <f t="shared" si="6"/>
        <v>970</v>
      </c>
      <c r="AE19" s="345">
        <f>SUM(AE122:AE128)</f>
        <v>825</v>
      </c>
      <c r="AF19" s="345">
        <f>SUM(AF122:AF128)</f>
        <v>115</v>
      </c>
      <c r="AG19" s="346">
        <f>SUM(AG122:AG128)</f>
        <v>135</v>
      </c>
      <c r="AH19" s="257"/>
      <c r="AI19" s="349" t="s">
        <v>169</v>
      </c>
      <c r="AJ19" s="345">
        <f t="shared" ref="AJ19:AN19" si="67">SUM(AJ122:AJ128)</f>
        <v>319</v>
      </c>
      <c r="AK19" s="345">
        <f t="shared" si="67"/>
        <v>362</v>
      </c>
      <c r="AL19" s="345">
        <f t="shared" si="67"/>
        <v>140</v>
      </c>
      <c r="AM19" s="345">
        <f t="shared" si="67"/>
        <v>190</v>
      </c>
      <c r="AN19" s="345">
        <f t="shared" si="67"/>
        <v>733</v>
      </c>
      <c r="AO19" s="345">
        <f t="shared" ref="AO19" si="68">SUM(AO122:AO128)</f>
        <v>5</v>
      </c>
      <c r="AP19" s="105">
        <f t="shared" si="3"/>
        <v>1749</v>
      </c>
      <c r="AQ19" s="346">
        <f t="shared" ref="AQ19" si="69">SUM(AQ122:AQ128)</f>
        <v>354</v>
      </c>
      <c r="AR19" s="49"/>
    </row>
    <row r="20" spans="1:44" ht="15" customHeight="1">
      <c r="A20" s="349" t="s">
        <v>170</v>
      </c>
      <c r="B20" s="345">
        <f t="shared" ref="B20:K20" si="70">SUM(B130:B132)</f>
        <v>1451</v>
      </c>
      <c r="C20" s="345">
        <f t="shared" si="70"/>
        <v>662</v>
      </c>
      <c r="D20" s="345">
        <f t="shared" si="70"/>
        <v>1423</v>
      </c>
      <c r="E20" s="345">
        <f t="shared" si="70"/>
        <v>633</v>
      </c>
      <c r="F20" s="345">
        <f t="shared" si="70"/>
        <v>1214</v>
      </c>
      <c r="G20" s="345">
        <f t="shared" si="70"/>
        <v>539</v>
      </c>
      <c r="H20" s="345">
        <f t="shared" si="70"/>
        <v>1131</v>
      </c>
      <c r="I20" s="345">
        <f t="shared" si="70"/>
        <v>510</v>
      </c>
      <c r="J20" s="345">
        <f t="shared" si="70"/>
        <v>5219</v>
      </c>
      <c r="K20" s="346">
        <f t="shared" si="70"/>
        <v>2344</v>
      </c>
      <c r="L20" s="45"/>
      <c r="M20" s="349" t="s">
        <v>170</v>
      </c>
      <c r="N20" s="345">
        <f t="shared" ref="N20:W20" si="71">SUM(N130:N132)</f>
        <v>342</v>
      </c>
      <c r="O20" s="345">
        <f t="shared" si="71"/>
        <v>158</v>
      </c>
      <c r="P20" s="345">
        <f t="shared" si="71"/>
        <v>223</v>
      </c>
      <c r="Q20" s="345">
        <f t="shared" si="71"/>
        <v>98</v>
      </c>
      <c r="R20" s="345">
        <f t="shared" si="71"/>
        <v>138</v>
      </c>
      <c r="S20" s="345">
        <f t="shared" si="71"/>
        <v>54</v>
      </c>
      <c r="T20" s="345">
        <f t="shared" si="71"/>
        <v>291</v>
      </c>
      <c r="U20" s="345">
        <f t="shared" si="71"/>
        <v>137</v>
      </c>
      <c r="V20" s="345">
        <f t="shared" si="71"/>
        <v>994</v>
      </c>
      <c r="W20" s="346">
        <f t="shared" si="71"/>
        <v>447</v>
      </c>
      <c r="X20" s="45"/>
      <c r="Y20" s="349" t="s">
        <v>170</v>
      </c>
      <c r="Z20" s="345">
        <f>SUM(Z130:Z132)</f>
        <v>37</v>
      </c>
      <c r="AA20" s="345">
        <f>SUM(AA130:AA132)</f>
        <v>33</v>
      </c>
      <c r="AB20" s="345">
        <f>SUM(AB130:AB132)</f>
        <v>29</v>
      </c>
      <c r="AC20" s="345">
        <f>SUM(AC130:AC132)</f>
        <v>26</v>
      </c>
      <c r="AD20" s="191">
        <f t="shared" si="6"/>
        <v>125</v>
      </c>
      <c r="AE20" s="345">
        <f>SUM(AE130:AE132)</f>
        <v>92</v>
      </c>
      <c r="AF20" s="345">
        <f>SUM(AF130:AF132)</f>
        <v>14</v>
      </c>
      <c r="AG20" s="346">
        <f>SUM(AG130:AG132)</f>
        <v>22</v>
      </c>
      <c r="AH20" s="257"/>
      <c r="AI20" s="349" t="s">
        <v>170</v>
      </c>
      <c r="AJ20" s="345">
        <f t="shared" ref="AJ20:AN20" si="72">SUM(AJ130:AJ132)</f>
        <v>49</v>
      </c>
      <c r="AK20" s="345">
        <f t="shared" si="72"/>
        <v>56</v>
      </c>
      <c r="AL20" s="345">
        <f t="shared" si="72"/>
        <v>16</v>
      </c>
      <c r="AM20" s="345">
        <f t="shared" si="72"/>
        <v>0</v>
      </c>
      <c r="AN20" s="345">
        <f t="shared" si="72"/>
        <v>65</v>
      </c>
      <c r="AO20" s="345">
        <f t="shared" ref="AO20" si="73">SUM(AO130:AO132)</f>
        <v>0</v>
      </c>
      <c r="AP20" s="105">
        <f t="shared" si="3"/>
        <v>186</v>
      </c>
      <c r="AQ20" s="346">
        <f t="shared" ref="AQ20" si="74">SUM(AQ130:AQ132)</f>
        <v>34</v>
      </c>
      <c r="AR20" s="49"/>
    </row>
    <row r="21" spans="1:44" ht="15" customHeight="1">
      <c r="A21" s="349" t="s">
        <v>171</v>
      </c>
      <c r="B21" s="345">
        <f>SUM(B134:B136)</f>
        <v>7007</v>
      </c>
      <c r="C21" s="345">
        <f t="shared" ref="C21:K21" si="75">SUM(C134:C136)</f>
        <v>3596</v>
      </c>
      <c r="D21" s="345">
        <f t="shared" si="75"/>
        <v>6108</v>
      </c>
      <c r="E21" s="345">
        <f t="shared" si="75"/>
        <v>3332</v>
      </c>
      <c r="F21" s="345">
        <f t="shared" si="75"/>
        <v>5130</v>
      </c>
      <c r="G21" s="345">
        <f t="shared" si="75"/>
        <v>2817</v>
      </c>
      <c r="H21" s="345">
        <f t="shared" si="75"/>
        <v>4800</v>
      </c>
      <c r="I21" s="345">
        <f t="shared" si="75"/>
        <v>2565</v>
      </c>
      <c r="J21" s="345">
        <f>SUM(J134:J136)</f>
        <v>23045</v>
      </c>
      <c r="K21" s="346">
        <f t="shared" si="75"/>
        <v>12310</v>
      </c>
      <c r="L21" s="45"/>
      <c r="M21" s="349" t="s">
        <v>171</v>
      </c>
      <c r="N21" s="345">
        <f t="shared" ref="N21:W21" si="76">SUM(N134:N136)</f>
        <v>936</v>
      </c>
      <c r="O21" s="345">
        <f t="shared" si="76"/>
        <v>423</v>
      </c>
      <c r="P21" s="345">
        <f t="shared" si="76"/>
        <v>640</v>
      </c>
      <c r="Q21" s="345">
        <f t="shared" si="76"/>
        <v>309</v>
      </c>
      <c r="R21" s="345">
        <f t="shared" si="76"/>
        <v>630</v>
      </c>
      <c r="S21" s="345">
        <f t="shared" si="76"/>
        <v>347</v>
      </c>
      <c r="T21" s="345">
        <f t="shared" si="76"/>
        <v>950</v>
      </c>
      <c r="U21" s="345">
        <f t="shared" si="76"/>
        <v>535</v>
      </c>
      <c r="V21" s="345">
        <f t="shared" si="76"/>
        <v>3156</v>
      </c>
      <c r="W21" s="346">
        <f t="shared" si="76"/>
        <v>1614</v>
      </c>
      <c r="X21" s="45"/>
      <c r="Y21" s="349" t="s">
        <v>171</v>
      </c>
      <c r="Z21" s="345">
        <f>SUM(Z134:Z136)</f>
        <v>156</v>
      </c>
      <c r="AA21" s="345">
        <f>SUM(AA134:AA136)</f>
        <v>133</v>
      </c>
      <c r="AB21" s="345">
        <f>SUM(AB134:AB136)</f>
        <v>114</v>
      </c>
      <c r="AC21" s="345">
        <f>SUM(AC134:AC136)</f>
        <v>111</v>
      </c>
      <c r="AD21" s="191">
        <f t="shared" si="6"/>
        <v>514</v>
      </c>
      <c r="AE21" s="345">
        <f>SUM(AE134:AE136)</f>
        <v>405</v>
      </c>
      <c r="AF21" s="345">
        <f>SUM(AF134:AF136)</f>
        <v>61</v>
      </c>
      <c r="AG21" s="346">
        <f>SUM(AG134:AG136)</f>
        <v>77</v>
      </c>
      <c r="AH21" s="257"/>
      <c r="AI21" s="349" t="s">
        <v>171</v>
      </c>
      <c r="AJ21" s="345">
        <f t="shared" ref="AJ21:AN21" si="77">SUM(AJ134:AJ136)</f>
        <v>119</v>
      </c>
      <c r="AK21" s="345">
        <f t="shared" si="77"/>
        <v>172</v>
      </c>
      <c r="AL21" s="345">
        <f t="shared" si="77"/>
        <v>263</v>
      </c>
      <c r="AM21" s="345">
        <f t="shared" si="77"/>
        <v>116</v>
      </c>
      <c r="AN21" s="345">
        <f t="shared" si="77"/>
        <v>244</v>
      </c>
      <c r="AO21" s="345">
        <f t="shared" ref="AO21" si="78">SUM(AO134:AO136)</f>
        <v>11</v>
      </c>
      <c r="AP21" s="105">
        <f t="shared" si="3"/>
        <v>925</v>
      </c>
      <c r="AQ21" s="346">
        <f t="shared" ref="AQ21" si="79">SUM(AQ134:AQ136)</f>
        <v>116</v>
      </c>
      <c r="AR21" s="49"/>
    </row>
    <row r="22" spans="1:44" ht="15" customHeight="1">
      <c r="A22" s="349" t="s">
        <v>172</v>
      </c>
      <c r="B22" s="345">
        <f>SUM(B138:B142)</f>
        <v>1199</v>
      </c>
      <c r="C22" s="345">
        <f t="shared" ref="C22:K22" si="80">SUM(C138:C142)</f>
        <v>584</v>
      </c>
      <c r="D22" s="345">
        <f t="shared" si="80"/>
        <v>1067</v>
      </c>
      <c r="E22" s="345">
        <f t="shared" si="80"/>
        <v>471</v>
      </c>
      <c r="F22" s="345">
        <f t="shared" si="80"/>
        <v>835</v>
      </c>
      <c r="G22" s="345">
        <f t="shared" si="80"/>
        <v>390</v>
      </c>
      <c r="H22" s="345">
        <f t="shared" si="80"/>
        <v>877</v>
      </c>
      <c r="I22" s="345">
        <f t="shared" si="80"/>
        <v>379</v>
      </c>
      <c r="J22" s="345">
        <f t="shared" si="80"/>
        <v>3978</v>
      </c>
      <c r="K22" s="346">
        <f t="shared" si="80"/>
        <v>1824</v>
      </c>
      <c r="L22" s="45"/>
      <c r="M22" s="349" t="s">
        <v>172</v>
      </c>
      <c r="N22" s="345">
        <f t="shared" ref="N22:W22" si="81">SUM(N138:N142)</f>
        <v>70</v>
      </c>
      <c r="O22" s="345">
        <f t="shared" si="81"/>
        <v>29</v>
      </c>
      <c r="P22" s="345">
        <f t="shared" si="81"/>
        <v>32</v>
      </c>
      <c r="Q22" s="345">
        <f t="shared" si="81"/>
        <v>12</v>
      </c>
      <c r="R22" s="345">
        <f t="shared" si="81"/>
        <v>20</v>
      </c>
      <c r="S22" s="345">
        <f t="shared" si="81"/>
        <v>13</v>
      </c>
      <c r="T22" s="345">
        <f t="shared" si="81"/>
        <v>151</v>
      </c>
      <c r="U22" s="345">
        <f t="shared" si="81"/>
        <v>58</v>
      </c>
      <c r="V22" s="345">
        <f t="shared" si="81"/>
        <v>273</v>
      </c>
      <c r="W22" s="346">
        <f t="shared" si="81"/>
        <v>112</v>
      </c>
      <c r="X22" s="45"/>
      <c r="Y22" s="349" t="s">
        <v>172</v>
      </c>
      <c r="Z22" s="345">
        <f>SUM(Z138:Z142)</f>
        <v>24</v>
      </c>
      <c r="AA22" s="345">
        <f>SUM(AA138:AA142)</f>
        <v>23</v>
      </c>
      <c r="AB22" s="345">
        <f>SUM(AB138:AB142)</f>
        <v>20</v>
      </c>
      <c r="AC22" s="345">
        <f>SUM(AC138:AC142)</f>
        <v>19</v>
      </c>
      <c r="AD22" s="191">
        <f t="shared" si="6"/>
        <v>86</v>
      </c>
      <c r="AE22" s="345">
        <f>SUM(AE138:AE142)</f>
        <v>79</v>
      </c>
      <c r="AF22" s="345">
        <f>SUM(AF138:AF142)</f>
        <v>6</v>
      </c>
      <c r="AG22" s="346">
        <f>SUM(AG138:AG142)</f>
        <v>13</v>
      </c>
      <c r="AH22" s="257"/>
      <c r="AI22" s="349" t="s">
        <v>172</v>
      </c>
      <c r="AJ22" s="345">
        <f t="shared" ref="AJ22:AN22" si="82">SUM(AJ138:AJ142)</f>
        <v>47</v>
      </c>
      <c r="AK22" s="345">
        <f t="shared" si="82"/>
        <v>44</v>
      </c>
      <c r="AL22" s="345">
        <f t="shared" si="82"/>
        <v>5</v>
      </c>
      <c r="AM22" s="345">
        <f t="shared" si="82"/>
        <v>5</v>
      </c>
      <c r="AN22" s="345">
        <f t="shared" si="82"/>
        <v>31</v>
      </c>
      <c r="AO22" s="345">
        <f t="shared" ref="AO22" si="83">SUM(AO138:AO142)</f>
        <v>0</v>
      </c>
      <c r="AP22" s="105">
        <f t="shared" si="3"/>
        <v>132</v>
      </c>
      <c r="AQ22" s="346">
        <f t="shared" ref="AQ22" si="84">SUM(AQ138:AQ142)</f>
        <v>25</v>
      </c>
      <c r="AR22" s="49"/>
    </row>
    <row r="23" spans="1:44" ht="15" customHeight="1">
      <c r="A23" s="349" t="s">
        <v>173</v>
      </c>
      <c r="B23" s="345">
        <f>SUM(B148:B152)</f>
        <v>3779</v>
      </c>
      <c r="C23" s="345">
        <f t="shared" ref="C23:K23" si="85">SUM(C148:C152)</f>
        <v>1883</v>
      </c>
      <c r="D23" s="345">
        <f t="shared" si="85"/>
        <v>2999</v>
      </c>
      <c r="E23" s="345">
        <f t="shared" si="85"/>
        <v>1412</v>
      </c>
      <c r="F23" s="345">
        <f t="shared" si="85"/>
        <v>2306</v>
      </c>
      <c r="G23" s="345">
        <f t="shared" si="85"/>
        <v>1034</v>
      </c>
      <c r="H23" s="345">
        <f t="shared" si="85"/>
        <v>2546</v>
      </c>
      <c r="I23" s="345">
        <f t="shared" si="85"/>
        <v>1103</v>
      </c>
      <c r="J23" s="345">
        <f t="shared" si="85"/>
        <v>11630</v>
      </c>
      <c r="K23" s="346">
        <f t="shared" si="85"/>
        <v>5432</v>
      </c>
      <c r="L23" s="45"/>
      <c r="M23" s="349" t="s">
        <v>173</v>
      </c>
      <c r="N23" s="345">
        <f t="shared" ref="N23:W23" si="86">SUM(N148:N152)</f>
        <v>561</v>
      </c>
      <c r="O23" s="345">
        <f t="shared" si="86"/>
        <v>281</v>
      </c>
      <c r="P23" s="345">
        <f t="shared" si="86"/>
        <v>216</v>
      </c>
      <c r="Q23" s="345">
        <f t="shared" si="86"/>
        <v>100</v>
      </c>
      <c r="R23" s="345">
        <f t="shared" si="86"/>
        <v>129</v>
      </c>
      <c r="S23" s="345">
        <f t="shared" si="86"/>
        <v>53</v>
      </c>
      <c r="T23" s="345">
        <f t="shared" si="86"/>
        <v>430</v>
      </c>
      <c r="U23" s="345">
        <f t="shared" si="86"/>
        <v>169</v>
      </c>
      <c r="V23" s="345">
        <f t="shared" si="86"/>
        <v>1336</v>
      </c>
      <c r="W23" s="346">
        <f t="shared" si="86"/>
        <v>603</v>
      </c>
      <c r="X23" s="45"/>
      <c r="Y23" s="349" t="s">
        <v>173</v>
      </c>
      <c r="Z23" s="345">
        <f>SUM(Z148:Z152)</f>
        <v>85</v>
      </c>
      <c r="AA23" s="345">
        <f>SUM(AA148:AA152)</f>
        <v>71</v>
      </c>
      <c r="AB23" s="345">
        <f>SUM(AB148:AB152)</f>
        <v>60</v>
      </c>
      <c r="AC23" s="345">
        <f>SUM(AC148:AC152)</f>
        <v>61</v>
      </c>
      <c r="AD23" s="191">
        <f t="shared" si="6"/>
        <v>277</v>
      </c>
      <c r="AE23" s="345">
        <f>SUM(AE148:AE152)</f>
        <v>174</v>
      </c>
      <c r="AF23" s="345">
        <f>SUM(AF148:AF152)</f>
        <v>51</v>
      </c>
      <c r="AG23" s="346">
        <f>SUM(AG148:AG152)</f>
        <v>35</v>
      </c>
      <c r="AH23" s="257"/>
      <c r="AI23" s="349" t="s">
        <v>173</v>
      </c>
      <c r="AJ23" s="345">
        <f t="shared" ref="AJ23:AN23" si="87">SUM(AJ148:AJ152)</f>
        <v>182</v>
      </c>
      <c r="AK23" s="345">
        <f t="shared" si="87"/>
        <v>101</v>
      </c>
      <c r="AL23" s="345">
        <f t="shared" si="87"/>
        <v>38</v>
      </c>
      <c r="AM23" s="345">
        <f t="shared" si="87"/>
        <v>53</v>
      </c>
      <c r="AN23" s="345">
        <f t="shared" si="87"/>
        <v>77</v>
      </c>
      <c r="AO23" s="345">
        <f t="shared" ref="AO23" si="88">SUM(AO148:AO152)</f>
        <v>1</v>
      </c>
      <c r="AP23" s="105">
        <f t="shared" si="3"/>
        <v>452</v>
      </c>
      <c r="AQ23" s="346">
        <f t="shared" ref="AQ23" si="89">SUM(AQ148:AQ152)</f>
        <v>113</v>
      </c>
      <c r="AR23" s="49"/>
    </row>
    <row r="24" spans="1:44" ht="15" customHeight="1">
      <c r="A24" s="349" t="s">
        <v>174</v>
      </c>
      <c r="B24" s="345">
        <f>SUM(B154:B157)</f>
        <v>11425</v>
      </c>
      <c r="C24" s="345">
        <f t="shared" ref="C24:K24" si="90">SUM(C154:C157)</f>
        <v>5485</v>
      </c>
      <c r="D24" s="345">
        <f t="shared" si="90"/>
        <v>6947</v>
      </c>
      <c r="E24" s="345">
        <f t="shared" si="90"/>
        <v>3088</v>
      </c>
      <c r="F24" s="345">
        <f t="shared" si="90"/>
        <v>10823</v>
      </c>
      <c r="G24" s="345">
        <f t="shared" si="90"/>
        <v>4630</v>
      </c>
      <c r="H24" s="345">
        <f t="shared" si="90"/>
        <v>10159</v>
      </c>
      <c r="I24" s="345">
        <f t="shared" si="90"/>
        <v>3981</v>
      </c>
      <c r="J24" s="345">
        <f t="shared" si="90"/>
        <v>39354</v>
      </c>
      <c r="K24" s="346">
        <f t="shared" si="90"/>
        <v>17184</v>
      </c>
      <c r="L24" s="45"/>
      <c r="M24" s="349" t="s">
        <v>174</v>
      </c>
      <c r="N24" s="345">
        <f t="shared" ref="N24:W24" si="91">SUM(N154:N157)</f>
        <v>1552</v>
      </c>
      <c r="O24" s="345">
        <f t="shared" si="91"/>
        <v>683</v>
      </c>
      <c r="P24" s="345">
        <f t="shared" si="91"/>
        <v>935</v>
      </c>
      <c r="Q24" s="345">
        <f t="shared" si="91"/>
        <v>388</v>
      </c>
      <c r="R24" s="345">
        <f t="shared" si="91"/>
        <v>1212</v>
      </c>
      <c r="S24" s="345">
        <f t="shared" si="91"/>
        <v>503</v>
      </c>
      <c r="T24" s="345">
        <f t="shared" si="91"/>
        <v>2623</v>
      </c>
      <c r="U24" s="345">
        <f t="shared" si="91"/>
        <v>980</v>
      </c>
      <c r="V24" s="345">
        <f t="shared" si="91"/>
        <v>6322</v>
      </c>
      <c r="W24" s="346">
        <f t="shared" si="91"/>
        <v>2554</v>
      </c>
      <c r="X24" s="45"/>
      <c r="Y24" s="349" t="s">
        <v>174</v>
      </c>
      <c r="Z24" s="345">
        <f>SUM(Z154:Z157)</f>
        <v>177</v>
      </c>
      <c r="AA24" s="345">
        <f>SUM(AA154:AA157)</f>
        <v>126</v>
      </c>
      <c r="AB24" s="345">
        <f>SUM(AB154:AB157)</f>
        <v>197</v>
      </c>
      <c r="AC24" s="345">
        <f>SUM(AC154:AC157)</f>
        <v>173</v>
      </c>
      <c r="AD24" s="191">
        <f t="shared" si="6"/>
        <v>673</v>
      </c>
      <c r="AE24" s="345">
        <f>SUM(AE154:AE157)</f>
        <v>566</v>
      </c>
      <c r="AF24" s="345">
        <f>SUM(AF154:AF157)</f>
        <v>60</v>
      </c>
      <c r="AG24" s="346">
        <f>SUM(AG154:AG157)</f>
        <v>101</v>
      </c>
      <c r="AH24" s="257"/>
      <c r="AI24" s="349" t="s">
        <v>174</v>
      </c>
      <c r="AJ24" s="345">
        <f t="shared" ref="AJ24:AN24" si="92">SUM(AJ154:AJ157)</f>
        <v>436</v>
      </c>
      <c r="AK24" s="345">
        <f t="shared" si="92"/>
        <v>151</v>
      </c>
      <c r="AL24" s="345">
        <f t="shared" si="92"/>
        <v>97</v>
      </c>
      <c r="AM24" s="345">
        <f t="shared" si="92"/>
        <v>172</v>
      </c>
      <c r="AN24" s="345">
        <f t="shared" si="92"/>
        <v>272</v>
      </c>
      <c r="AO24" s="345">
        <f t="shared" ref="AO24" si="93">SUM(AO154:AO157)</f>
        <v>2</v>
      </c>
      <c r="AP24" s="105">
        <f t="shared" si="3"/>
        <v>1130</v>
      </c>
      <c r="AQ24" s="346">
        <f t="shared" ref="AQ24" si="94">SUM(AQ154:AQ157)</f>
        <v>111</v>
      </c>
      <c r="AR24" s="49"/>
    </row>
    <row r="25" spans="1:44" ht="15" customHeight="1">
      <c r="A25" s="349" t="s">
        <v>175</v>
      </c>
      <c r="B25" s="345">
        <f>SUM(B159:B165)</f>
        <v>12917</v>
      </c>
      <c r="C25" s="345">
        <f t="shared" ref="C25:K25" si="95">SUM(C159:C165)</f>
        <v>6066</v>
      </c>
      <c r="D25" s="345">
        <f t="shared" si="95"/>
        <v>13399</v>
      </c>
      <c r="E25" s="345">
        <f t="shared" si="95"/>
        <v>5836</v>
      </c>
      <c r="F25" s="345">
        <f t="shared" si="95"/>
        <v>10061</v>
      </c>
      <c r="G25" s="345">
        <f t="shared" si="95"/>
        <v>4037</v>
      </c>
      <c r="H25" s="345">
        <f t="shared" si="95"/>
        <v>9714</v>
      </c>
      <c r="I25" s="345">
        <f t="shared" si="95"/>
        <v>3577</v>
      </c>
      <c r="J25" s="345">
        <f t="shared" si="95"/>
        <v>46091</v>
      </c>
      <c r="K25" s="346">
        <f t="shared" si="95"/>
        <v>19516</v>
      </c>
      <c r="L25" s="45"/>
      <c r="M25" s="349" t="s">
        <v>175</v>
      </c>
      <c r="N25" s="345">
        <f t="shared" ref="N25:W25" si="96">SUM(N159:N165)</f>
        <v>1694</v>
      </c>
      <c r="O25" s="345">
        <f t="shared" si="96"/>
        <v>700</v>
      </c>
      <c r="P25" s="345">
        <f t="shared" si="96"/>
        <v>979</v>
      </c>
      <c r="Q25" s="345">
        <f t="shared" si="96"/>
        <v>443</v>
      </c>
      <c r="R25" s="345">
        <f t="shared" si="96"/>
        <v>673</v>
      </c>
      <c r="S25" s="345">
        <f t="shared" si="96"/>
        <v>276</v>
      </c>
      <c r="T25" s="345">
        <f t="shared" si="96"/>
        <v>1729</v>
      </c>
      <c r="U25" s="345">
        <f t="shared" si="96"/>
        <v>555</v>
      </c>
      <c r="V25" s="345">
        <f t="shared" si="96"/>
        <v>5075</v>
      </c>
      <c r="W25" s="346">
        <f t="shared" si="96"/>
        <v>1974</v>
      </c>
      <c r="X25" s="45"/>
      <c r="Y25" s="349" t="s">
        <v>175</v>
      </c>
      <c r="Z25" s="345">
        <f>SUM(Z159:Z165)</f>
        <v>253</v>
      </c>
      <c r="AA25" s="345">
        <f>SUM(AA159:AA165)</f>
        <v>245</v>
      </c>
      <c r="AB25" s="345">
        <f>SUM(AB159:AB165)</f>
        <v>227</v>
      </c>
      <c r="AC25" s="345">
        <f>SUM(AC159:AC165)</f>
        <v>205</v>
      </c>
      <c r="AD25" s="191">
        <f t="shared" si="6"/>
        <v>930</v>
      </c>
      <c r="AE25" s="345">
        <f>SUM(AE159:AE165)</f>
        <v>820</v>
      </c>
      <c r="AF25" s="345">
        <f>SUM(AF159:AF165)</f>
        <v>119</v>
      </c>
      <c r="AG25" s="346">
        <f>SUM(AG159:AG165)</f>
        <v>149</v>
      </c>
      <c r="AH25" s="257"/>
      <c r="AI25" s="349" t="s">
        <v>175</v>
      </c>
      <c r="AJ25" s="345">
        <f t="shared" ref="AJ25:AN25" si="97">SUM(AJ159:AJ165)</f>
        <v>360</v>
      </c>
      <c r="AK25" s="345">
        <f t="shared" si="97"/>
        <v>366</v>
      </c>
      <c r="AL25" s="345">
        <f t="shared" si="97"/>
        <v>105</v>
      </c>
      <c r="AM25" s="345">
        <f t="shared" si="97"/>
        <v>192</v>
      </c>
      <c r="AN25" s="345">
        <f t="shared" si="97"/>
        <v>498</v>
      </c>
      <c r="AO25" s="345">
        <f t="shared" ref="AO25" si="98">SUM(AO159:AO165)</f>
        <v>2</v>
      </c>
      <c r="AP25" s="105">
        <f t="shared" si="3"/>
        <v>1523</v>
      </c>
      <c r="AQ25" s="346">
        <f t="shared" ref="AQ25" si="99">SUM(AQ159:AQ165)</f>
        <v>243</v>
      </c>
      <c r="AR25" s="49"/>
    </row>
    <row r="26" spans="1:44" ht="15" customHeight="1">
      <c r="A26" s="349" t="s">
        <v>176</v>
      </c>
      <c r="B26" s="345">
        <f>SUM(B167:B173)</f>
        <v>14965</v>
      </c>
      <c r="C26" s="345">
        <f t="shared" ref="C26:K26" si="100">SUM(C167:C173)</f>
        <v>7461</v>
      </c>
      <c r="D26" s="345">
        <f t="shared" si="100"/>
        <v>13111</v>
      </c>
      <c r="E26" s="345">
        <f t="shared" si="100"/>
        <v>6638</v>
      </c>
      <c r="F26" s="345">
        <f t="shared" si="100"/>
        <v>11169</v>
      </c>
      <c r="G26" s="345">
        <f t="shared" si="100"/>
        <v>5661</v>
      </c>
      <c r="H26" s="345">
        <f t="shared" si="100"/>
        <v>10118</v>
      </c>
      <c r="I26" s="345">
        <f t="shared" si="100"/>
        <v>5222</v>
      </c>
      <c r="J26" s="345">
        <f t="shared" si="100"/>
        <v>49363</v>
      </c>
      <c r="K26" s="346">
        <f t="shared" si="100"/>
        <v>24982</v>
      </c>
      <c r="L26" s="45"/>
      <c r="M26" s="349" t="s">
        <v>176</v>
      </c>
      <c r="N26" s="345">
        <f t="shared" ref="N26:W26" si="101">SUM(N167:N173)</f>
        <v>1361</v>
      </c>
      <c r="O26" s="345">
        <f t="shared" si="101"/>
        <v>629</v>
      </c>
      <c r="P26" s="345">
        <f t="shared" si="101"/>
        <v>955</v>
      </c>
      <c r="Q26" s="345">
        <f t="shared" si="101"/>
        <v>452</v>
      </c>
      <c r="R26" s="345">
        <f t="shared" si="101"/>
        <v>918</v>
      </c>
      <c r="S26" s="345">
        <f t="shared" si="101"/>
        <v>456</v>
      </c>
      <c r="T26" s="345">
        <f t="shared" si="101"/>
        <v>1979</v>
      </c>
      <c r="U26" s="345">
        <f t="shared" si="101"/>
        <v>1094</v>
      </c>
      <c r="V26" s="345">
        <f t="shared" si="101"/>
        <v>5213</v>
      </c>
      <c r="W26" s="346">
        <f t="shared" si="101"/>
        <v>2631</v>
      </c>
      <c r="X26" s="45"/>
      <c r="Y26" s="349" t="s">
        <v>211</v>
      </c>
      <c r="Z26" s="345">
        <f>SUM(Z167:Z173)</f>
        <v>322</v>
      </c>
      <c r="AA26" s="345">
        <f>SUM(AA167:AA173)</f>
        <v>295</v>
      </c>
      <c r="AB26" s="345">
        <f>SUM(AB167:AB173)</f>
        <v>255</v>
      </c>
      <c r="AC26" s="345">
        <f>SUM(AC167:AC173)</f>
        <v>245</v>
      </c>
      <c r="AD26" s="191">
        <f t="shared" si="6"/>
        <v>1117</v>
      </c>
      <c r="AE26" s="345">
        <f>SUM(AE167:AE173)</f>
        <v>902</v>
      </c>
      <c r="AF26" s="345">
        <f>SUM(AF167:AF173)</f>
        <v>80</v>
      </c>
      <c r="AG26" s="346">
        <f>SUM(AG167:AG173)</f>
        <v>160</v>
      </c>
      <c r="AH26" s="257"/>
      <c r="AI26" s="349" t="s">
        <v>211</v>
      </c>
      <c r="AJ26" s="345">
        <f t="shared" ref="AJ26:AN26" si="102">SUM(AJ167:AJ173)</f>
        <v>321</v>
      </c>
      <c r="AK26" s="345">
        <f t="shared" si="102"/>
        <v>504</v>
      </c>
      <c r="AL26" s="345">
        <f t="shared" si="102"/>
        <v>398</v>
      </c>
      <c r="AM26" s="345">
        <f t="shared" si="102"/>
        <v>181</v>
      </c>
      <c r="AN26" s="345">
        <f t="shared" si="102"/>
        <v>479</v>
      </c>
      <c r="AO26" s="345">
        <f t="shared" ref="AO26" si="103">SUM(AO167:AO173)</f>
        <v>43</v>
      </c>
      <c r="AP26" s="105">
        <f t="shared" si="3"/>
        <v>1926</v>
      </c>
      <c r="AQ26" s="346">
        <f t="shared" ref="AQ26" si="104">SUM(AQ167:AQ173)</f>
        <v>244</v>
      </c>
      <c r="AR26" s="49"/>
    </row>
    <row r="27" spans="1:44" ht="15" customHeight="1">
      <c r="A27" s="145" t="s">
        <v>177</v>
      </c>
      <c r="B27" s="191">
        <f>SUM(B175:B180)</f>
        <v>10041</v>
      </c>
      <c r="C27" s="191">
        <f t="shared" ref="C27:K27" si="105">SUM(C175:C180)</f>
        <v>4648</v>
      </c>
      <c r="D27" s="191">
        <f t="shared" si="105"/>
        <v>9507</v>
      </c>
      <c r="E27" s="191">
        <f t="shared" si="105"/>
        <v>4222</v>
      </c>
      <c r="F27" s="191">
        <f t="shared" si="105"/>
        <v>8656</v>
      </c>
      <c r="G27" s="191">
        <f t="shared" si="105"/>
        <v>3597</v>
      </c>
      <c r="H27" s="191">
        <f t="shared" si="105"/>
        <v>9894</v>
      </c>
      <c r="I27" s="191">
        <f t="shared" si="105"/>
        <v>3913</v>
      </c>
      <c r="J27" s="191">
        <f t="shared" si="105"/>
        <v>38098</v>
      </c>
      <c r="K27" s="194">
        <f t="shared" si="105"/>
        <v>16380</v>
      </c>
      <c r="L27" s="45"/>
      <c r="M27" s="145" t="s">
        <v>405</v>
      </c>
      <c r="N27" s="191">
        <f t="shared" ref="N27:W27" si="106">SUM(N175:N180)</f>
        <v>1886</v>
      </c>
      <c r="O27" s="191">
        <f t="shared" si="106"/>
        <v>649</v>
      </c>
      <c r="P27" s="191">
        <f t="shared" si="106"/>
        <v>1110</v>
      </c>
      <c r="Q27" s="191">
        <f t="shared" si="106"/>
        <v>508</v>
      </c>
      <c r="R27" s="191">
        <f t="shared" si="106"/>
        <v>1897</v>
      </c>
      <c r="S27" s="191">
        <f t="shared" si="106"/>
        <v>1406</v>
      </c>
      <c r="T27" s="191">
        <f t="shared" si="106"/>
        <v>2805</v>
      </c>
      <c r="U27" s="191">
        <f t="shared" si="106"/>
        <v>1117</v>
      </c>
      <c r="V27" s="191">
        <f t="shared" si="106"/>
        <v>7698</v>
      </c>
      <c r="W27" s="194">
        <f t="shared" si="106"/>
        <v>3680</v>
      </c>
      <c r="X27" s="45"/>
      <c r="Y27" s="145" t="s">
        <v>177</v>
      </c>
      <c r="Z27" s="191">
        <f>SUM(Z175:Z180)</f>
        <v>219</v>
      </c>
      <c r="AA27" s="191">
        <f>SUM(AA175:AA180)</f>
        <v>214</v>
      </c>
      <c r="AB27" s="191">
        <f>SUM(AB175:AB180)</f>
        <v>215</v>
      </c>
      <c r="AC27" s="191">
        <f>SUM(AC175:AC180)</f>
        <v>225</v>
      </c>
      <c r="AD27" s="191">
        <f t="shared" si="6"/>
        <v>873</v>
      </c>
      <c r="AE27" s="191">
        <f>SUM(AE175:AE180)</f>
        <v>762</v>
      </c>
      <c r="AF27" s="191">
        <f>SUM(AF175:AF180)</f>
        <v>86</v>
      </c>
      <c r="AG27" s="194">
        <f>SUM(AG175:AG180)</f>
        <v>159</v>
      </c>
      <c r="AH27" s="45"/>
      <c r="AI27" s="145" t="s">
        <v>177</v>
      </c>
      <c r="AJ27" s="191">
        <f t="shared" ref="AJ27:AN27" si="107">SUM(AJ175:AJ180)</f>
        <v>197</v>
      </c>
      <c r="AK27" s="191">
        <f t="shared" si="107"/>
        <v>415</v>
      </c>
      <c r="AL27" s="191">
        <f t="shared" si="107"/>
        <v>100</v>
      </c>
      <c r="AM27" s="191">
        <f t="shared" si="107"/>
        <v>142</v>
      </c>
      <c r="AN27" s="191">
        <f t="shared" si="107"/>
        <v>496</v>
      </c>
      <c r="AO27" s="191">
        <f t="shared" ref="AO27" si="108">SUM(AO175:AO180)</f>
        <v>2</v>
      </c>
      <c r="AP27" s="105">
        <f t="shared" si="3"/>
        <v>1352</v>
      </c>
      <c r="AQ27" s="194">
        <f t="shared" ref="AQ27" si="109">SUM(AQ175:AQ180)</f>
        <v>221</v>
      </c>
      <c r="AR27" s="49"/>
    </row>
    <row r="28" spans="1:44" ht="15" customHeight="1" thickBot="1">
      <c r="A28" s="190" t="s">
        <v>9</v>
      </c>
      <c r="B28" s="258">
        <f>SUM(B6:B27)</f>
        <v>180669</v>
      </c>
      <c r="C28" s="258">
        <f t="shared" ref="C28:K28" si="110">SUM(C6:C27)</f>
        <v>90392</v>
      </c>
      <c r="D28" s="258">
        <f t="shared" si="110"/>
        <v>158317</v>
      </c>
      <c r="E28" s="258">
        <f t="shared" si="110"/>
        <v>77706</v>
      </c>
      <c r="F28" s="258">
        <f t="shared" si="110"/>
        <v>154114</v>
      </c>
      <c r="G28" s="258">
        <f t="shared" si="110"/>
        <v>74749</v>
      </c>
      <c r="H28" s="258">
        <f t="shared" si="110"/>
        <v>152304</v>
      </c>
      <c r="I28" s="258">
        <f t="shared" si="110"/>
        <v>71725</v>
      </c>
      <c r="J28" s="258">
        <f>SUM(J6:J27)</f>
        <v>645404</v>
      </c>
      <c r="K28" s="259">
        <f t="shared" si="110"/>
        <v>314572</v>
      </c>
      <c r="L28" s="260"/>
      <c r="M28" s="190" t="s">
        <v>9</v>
      </c>
      <c r="N28" s="258">
        <f>SUM(N6:N27)</f>
        <v>27584</v>
      </c>
      <c r="O28" s="258">
        <f>SUM(O6:O27)</f>
        <v>12690</v>
      </c>
      <c r="P28" s="258">
        <f>SUM(P6:P27)</f>
        <v>16350</v>
      </c>
      <c r="Q28" s="258">
        <f>SUM(Q6:Q27)</f>
        <v>7831</v>
      </c>
      <c r="R28" s="258">
        <f t="shared" ref="R28:W28" si="111">SUM(R6:R27)</f>
        <v>17255</v>
      </c>
      <c r="S28" s="258">
        <f t="shared" si="111"/>
        <v>8829</v>
      </c>
      <c r="T28" s="258">
        <f t="shared" si="111"/>
        <v>35458</v>
      </c>
      <c r="U28" s="258">
        <f t="shared" si="111"/>
        <v>16555</v>
      </c>
      <c r="V28" s="258">
        <f t="shared" si="111"/>
        <v>96647</v>
      </c>
      <c r="W28" s="259">
        <f t="shared" si="111"/>
        <v>45905</v>
      </c>
      <c r="X28" s="45"/>
      <c r="Y28" s="190" t="s">
        <v>9</v>
      </c>
      <c r="Z28" s="258">
        <f>SUM(Z6:Z27)</f>
        <v>3786</v>
      </c>
      <c r="AA28" s="258">
        <f>SUM(AA6:AA27)</f>
        <v>3353</v>
      </c>
      <c r="AB28" s="258">
        <f t="shared" ref="AB28:AG28" si="112">SUM(AB6:AB27)</f>
        <v>3489</v>
      </c>
      <c r="AC28" s="258">
        <f t="shared" si="112"/>
        <v>3209</v>
      </c>
      <c r="AD28" s="258">
        <f t="shared" si="112"/>
        <v>13837</v>
      </c>
      <c r="AE28" s="258">
        <f t="shared" si="112"/>
        <v>10900</v>
      </c>
      <c r="AF28" s="258">
        <f t="shared" si="112"/>
        <v>1753</v>
      </c>
      <c r="AG28" s="259">
        <f t="shared" si="112"/>
        <v>2058</v>
      </c>
      <c r="AH28" s="261"/>
      <c r="AI28" s="190" t="s">
        <v>9</v>
      </c>
      <c r="AJ28" s="258">
        <f>SUM(AJ6:AJ27)</f>
        <v>5467</v>
      </c>
      <c r="AK28" s="258">
        <f t="shared" ref="AK28:AQ28" si="113">SUM(AK6:AK27)</f>
        <v>5271</v>
      </c>
      <c r="AL28" s="258">
        <f t="shared" si="113"/>
        <v>2425</v>
      </c>
      <c r="AM28" s="258">
        <f t="shared" si="113"/>
        <v>2602</v>
      </c>
      <c r="AN28" s="258">
        <f t="shared" si="113"/>
        <v>7048</v>
      </c>
      <c r="AO28" s="258">
        <f t="shared" si="113"/>
        <v>108</v>
      </c>
      <c r="AP28" s="258">
        <f t="shared" si="113"/>
        <v>22921</v>
      </c>
      <c r="AQ28" s="259">
        <f t="shared" si="113"/>
        <v>4452</v>
      </c>
      <c r="AR28" s="49"/>
    </row>
    <row r="29" spans="1:44" ht="11.25" customHeight="1">
      <c r="A29" s="478" t="s">
        <v>212</v>
      </c>
      <c r="B29" s="478"/>
      <c r="C29" s="478"/>
      <c r="D29" s="478"/>
      <c r="E29" s="478"/>
      <c r="F29" s="478"/>
      <c r="G29" s="478"/>
      <c r="H29" s="478"/>
      <c r="I29" s="478"/>
      <c r="J29" s="478"/>
      <c r="K29" s="478"/>
      <c r="L29" s="45"/>
      <c r="M29" s="478" t="s">
        <v>249</v>
      </c>
      <c r="N29" s="478"/>
      <c r="O29" s="478"/>
      <c r="P29" s="478"/>
      <c r="Q29" s="478"/>
      <c r="R29" s="478"/>
      <c r="S29" s="478"/>
      <c r="T29" s="478"/>
      <c r="U29" s="478"/>
      <c r="V29" s="478"/>
      <c r="W29" s="478"/>
      <c r="X29" s="41"/>
      <c r="Y29" s="478" t="s">
        <v>213</v>
      </c>
      <c r="Z29" s="478"/>
      <c r="AA29" s="478"/>
      <c r="AB29" s="478"/>
      <c r="AC29" s="478"/>
      <c r="AD29" s="478"/>
      <c r="AE29" s="478"/>
      <c r="AF29" s="478"/>
      <c r="AG29" s="478"/>
      <c r="AH29" s="41"/>
      <c r="AI29" s="478" t="s">
        <v>214</v>
      </c>
      <c r="AJ29" s="478"/>
      <c r="AK29" s="478"/>
      <c r="AL29" s="478"/>
      <c r="AM29" s="478"/>
      <c r="AN29" s="478"/>
      <c r="AO29" s="478"/>
      <c r="AP29" s="478"/>
      <c r="AQ29" s="45"/>
      <c r="AR29" s="49"/>
    </row>
    <row r="30" spans="1:44" ht="11.25" customHeight="1" thickBot="1">
      <c r="A30" s="487" t="s">
        <v>22</v>
      </c>
      <c r="B30" s="487"/>
      <c r="C30" s="487"/>
      <c r="D30" s="487"/>
      <c r="E30" s="487"/>
      <c r="F30" s="487"/>
      <c r="G30" s="487"/>
      <c r="H30" s="487"/>
      <c r="I30" s="487"/>
      <c r="J30" s="487"/>
      <c r="K30" s="30"/>
      <c r="L30" s="45"/>
      <c r="M30" s="487" t="s">
        <v>22</v>
      </c>
      <c r="N30" s="487"/>
      <c r="O30" s="487"/>
      <c r="P30" s="487"/>
      <c r="Q30" s="487"/>
      <c r="R30" s="487"/>
      <c r="S30" s="487"/>
      <c r="T30" s="487"/>
      <c r="U30" s="487"/>
      <c r="V30" s="487"/>
      <c r="W30" s="487"/>
      <c r="X30" s="41"/>
      <c r="Y30" s="487" t="s">
        <v>22</v>
      </c>
      <c r="Z30" s="487"/>
      <c r="AA30" s="487"/>
      <c r="AB30" s="487"/>
      <c r="AC30" s="487"/>
      <c r="AD30" s="487"/>
      <c r="AE30" s="487"/>
      <c r="AF30" s="487"/>
      <c r="AG30" s="487"/>
      <c r="AH30" s="41"/>
      <c r="AI30" s="487" t="s">
        <v>22</v>
      </c>
      <c r="AJ30" s="487"/>
      <c r="AK30" s="487"/>
      <c r="AL30" s="487"/>
      <c r="AM30" s="487"/>
      <c r="AN30" s="487"/>
      <c r="AO30" s="487"/>
      <c r="AP30" s="487"/>
      <c r="AQ30" s="45"/>
      <c r="AR30" s="49"/>
    </row>
    <row r="31" spans="1:44" ht="16.5" customHeight="1">
      <c r="A31" s="508" t="s">
        <v>137</v>
      </c>
      <c r="B31" s="495" t="s">
        <v>199</v>
      </c>
      <c r="C31" s="495"/>
      <c r="D31" s="495" t="s">
        <v>200</v>
      </c>
      <c r="E31" s="495"/>
      <c r="F31" s="495" t="s">
        <v>201</v>
      </c>
      <c r="G31" s="495"/>
      <c r="H31" s="495" t="s">
        <v>202</v>
      </c>
      <c r="I31" s="495"/>
      <c r="J31" s="495" t="s">
        <v>7</v>
      </c>
      <c r="K31" s="505"/>
      <c r="L31" s="45"/>
      <c r="M31" s="508" t="s">
        <v>137</v>
      </c>
      <c r="N31" s="495" t="s">
        <v>199</v>
      </c>
      <c r="O31" s="495"/>
      <c r="P31" s="495" t="s">
        <v>200</v>
      </c>
      <c r="Q31" s="495"/>
      <c r="R31" s="495" t="s">
        <v>201</v>
      </c>
      <c r="S31" s="495"/>
      <c r="T31" s="495" t="s">
        <v>202</v>
      </c>
      <c r="U31" s="495"/>
      <c r="V31" s="495" t="s">
        <v>7</v>
      </c>
      <c r="W31" s="505"/>
      <c r="X31" s="45"/>
      <c r="Y31" s="508" t="s">
        <v>137</v>
      </c>
      <c r="Z31" s="510" t="s">
        <v>203</v>
      </c>
      <c r="AA31" s="510"/>
      <c r="AB31" s="510"/>
      <c r="AC31" s="510"/>
      <c r="AD31" s="510"/>
      <c r="AE31" s="495" t="s">
        <v>204</v>
      </c>
      <c r="AF31" s="495"/>
      <c r="AG31" s="463" t="s">
        <v>205</v>
      </c>
      <c r="AH31" s="45"/>
      <c r="AI31" s="467" t="s">
        <v>137</v>
      </c>
      <c r="AJ31" s="506" t="s">
        <v>380</v>
      </c>
      <c r="AK31" s="506"/>
      <c r="AL31" s="506"/>
      <c r="AM31" s="506"/>
      <c r="AN31" s="506"/>
      <c r="AO31" s="506"/>
      <c r="AP31" s="506"/>
      <c r="AQ31" s="506"/>
      <c r="AR31" s="49"/>
    </row>
    <row r="32" spans="1:44" ht="49.5" customHeight="1">
      <c r="A32" s="509"/>
      <c r="B32" s="134" t="s">
        <v>154</v>
      </c>
      <c r="C32" s="134" t="s">
        <v>155</v>
      </c>
      <c r="D32" s="134" t="s">
        <v>154</v>
      </c>
      <c r="E32" s="134" t="s">
        <v>155</v>
      </c>
      <c r="F32" s="134" t="s">
        <v>154</v>
      </c>
      <c r="G32" s="134" t="s">
        <v>155</v>
      </c>
      <c r="H32" s="134" t="s">
        <v>154</v>
      </c>
      <c r="I32" s="134" t="s">
        <v>155</v>
      </c>
      <c r="J32" s="134" t="s">
        <v>154</v>
      </c>
      <c r="K32" s="9" t="s">
        <v>155</v>
      </c>
      <c r="L32" s="45"/>
      <c r="M32" s="509"/>
      <c r="N32" s="134" t="s">
        <v>154</v>
      </c>
      <c r="O32" s="134" t="s">
        <v>155</v>
      </c>
      <c r="P32" s="134" t="s">
        <v>154</v>
      </c>
      <c r="Q32" s="134" t="s">
        <v>155</v>
      </c>
      <c r="R32" s="134" t="s">
        <v>154</v>
      </c>
      <c r="S32" s="134" t="s">
        <v>155</v>
      </c>
      <c r="T32" s="134" t="s">
        <v>154</v>
      </c>
      <c r="U32" s="134" t="s">
        <v>155</v>
      </c>
      <c r="V32" s="134" t="s">
        <v>154</v>
      </c>
      <c r="W32" s="9" t="s">
        <v>155</v>
      </c>
      <c r="X32" s="45"/>
      <c r="Y32" s="509"/>
      <c r="Z32" s="228" t="s">
        <v>199</v>
      </c>
      <c r="AA32" s="228" t="s">
        <v>200</v>
      </c>
      <c r="AB32" s="228" t="s">
        <v>201</v>
      </c>
      <c r="AC32" s="228" t="s">
        <v>202</v>
      </c>
      <c r="AD32" s="134" t="s">
        <v>406</v>
      </c>
      <c r="AE32" s="390" t="s">
        <v>455</v>
      </c>
      <c r="AF32" s="390" t="s">
        <v>452</v>
      </c>
      <c r="AG32" s="464"/>
      <c r="AH32" s="45"/>
      <c r="AI32" s="471"/>
      <c r="AJ32" s="412" t="s">
        <v>14</v>
      </c>
      <c r="AK32" s="412" t="s">
        <v>15</v>
      </c>
      <c r="AL32" s="412" t="s">
        <v>206</v>
      </c>
      <c r="AM32" s="412" t="s">
        <v>459</v>
      </c>
      <c r="AN32" s="412" t="s">
        <v>368</v>
      </c>
      <c r="AO32" s="412" t="s">
        <v>17</v>
      </c>
      <c r="AP32" s="412" t="s">
        <v>407</v>
      </c>
      <c r="AQ32" s="412" t="s">
        <v>207</v>
      </c>
      <c r="AR32" s="49"/>
    </row>
    <row r="33" spans="1:44" ht="11.25" customHeight="1">
      <c r="A33" s="145" t="s">
        <v>208</v>
      </c>
      <c r="B33" s="192"/>
      <c r="C33" s="262"/>
      <c r="D33" s="192"/>
      <c r="E33" s="262"/>
      <c r="F33" s="192"/>
      <c r="G33" s="262"/>
      <c r="H33" s="192"/>
      <c r="I33" s="262"/>
      <c r="J33" s="263"/>
      <c r="K33" s="263"/>
      <c r="L33" s="45"/>
      <c r="M33" s="145" t="s">
        <v>208</v>
      </c>
      <c r="N33" s="192"/>
      <c r="O33" s="192"/>
      <c r="P33" s="192"/>
      <c r="Q33" s="192"/>
      <c r="R33" s="192"/>
      <c r="S33" s="192"/>
      <c r="T33" s="192"/>
      <c r="U33" s="192"/>
      <c r="V33" s="192"/>
      <c r="W33" s="265"/>
      <c r="X33" s="45"/>
      <c r="Y33" s="145" t="s">
        <v>208</v>
      </c>
      <c r="Z33" s="266"/>
      <c r="AA33" s="266"/>
      <c r="AB33" s="266"/>
      <c r="AC33" s="266"/>
      <c r="AD33" s="266"/>
      <c r="AE33" s="266"/>
      <c r="AF33" s="266"/>
      <c r="AG33" s="267"/>
      <c r="AH33" s="45"/>
      <c r="AI33" s="145" t="s">
        <v>208</v>
      </c>
      <c r="AJ33" s="268"/>
      <c r="AK33" s="268"/>
      <c r="AL33" s="268"/>
      <c r="AM33" s="268"/>
      <c r="AN33" s="268"/>
      <c r="AO33" s="268"/>
      <c r="AP33" s="268"/>
      <c r="AQ33" s="269"/>
      <c r="AR33" s="49"/>
    </row>
    <row r="34" spans="1:44" ht="11.25" customHeight="1">
      <c r="A34" s="270" t="s">
        <v>215</v>
      </c>
      <c r="B34" s="94">
        <v>3744</v>
      </c>
      <c r="C34" s="107">
        <v>1952</v>
      </c>
      <c r="D34" s="94">
        <v>3749</v>
      </c>
      <c r="E34" s="107">
        <v>1978</v>
      </c>
      <c r="F34" s="94">
        <v>3295</v>
      </c>
      <c r="G34" s="107">
        <v>1714</v>
      </c>
      <c r="H34" s="94">
        <v>3245</v>
      </c>
      <c r="I34" s="107">
        <v>1654</v>
      </c>
      <c r="J34" s="345">
        <f>+B34+D34+F34+H34</f>
        <v>14033</v>
      </c>
      <c r="K34" s="346">
        <f t="shared" ref="J34:K64" si="114">+C34+E34+G34+I34</f>
        <v>7298</v>
      </c>
      <c r="L34" s="45"/>
      <c r="M34" s="270" t="s">
        <v>215</v>
      </c>
      <c r="N34" s="94">
        <v>367</v>
      </c>
      <c r="O34" s="107">
        <v>185</v>
      </c>
      <c r="P34" s="94">
        <v>213</v>
      </c>
      <c r="Q34" s="107">
        <v>102</v>
      </c>
      <c r="R34" s="94">
        <v>250</v>
      </c>
      <c r="S34" s="107">
        <v>118</v>
      </c>
      <c r="T34" s="94">
        <v>583</v>
      </c>
      <c r="U34" s="107">
        <v>290</v>
      </c>
      <c r="V34" s="345">
        <f>+N34+P34+R34+T34</f>
        <v>1413</v>
      </c>
      <c r="W34" s="346">
        <f>+O34+Q34+S34+U34</f>
        <v>695</v>
      </c>
      <c r="X34" s="45"/>
      <c r="Y34" s="271" t="s">
        <v>215</v>
      </c>
      <c r="Z34" s="243">
        <v>77</v>
      </c>
      <c r="AA34" s="243">
        <v>76</v>
      </c>
      <c r="AB34" s="243">
        <v>66</v>
      </c>
      <c r="AC34" s="243">
        <v>63</v>
      </c>
      <c r="AD34" s="191">
        <f t="shared" ref="AD34:AD64" si="115">SUM(Z34:AC34)</f>
        <v>282</v>
      </c>
      <c r="AE34" s="393">
        <v>231</v>
      </c>
      <c r="AF34" s="272">
        <v>56</v>
      </c>
      <c r="AG34" s="269">
        <v>35</v>
      </c>
      <c r="AH34" s="45"/>
      <c r="AI34" s="271" t="s">
        <v>215</v>
      </c>
      <c r="AJ34" s="55">
        <v>133</v>
      </c>
      <c r="AK34" s="55">
        <v>71</v>
      </c>
      <c r="AL34" s="55">
        <v>9</v>
      </c>
      <c r="AM34" s="55">
        <v>63</v>
      </c>
      <c r="AN34" s="243">
        <v>204</v>
      </c>
      <c r="AO34" s="55">
        <v>0</v>
      </c>
      <c r="AP34" s="105">
        <f t="shared" ref="AP34:AP64" si="116">+AJ34+AK34+AL34+AM34+AN34+AO34</f>
        <v>480</v>
      </c>
      <c r="AQ34" s="143">
        <v>106</v>
      </c>
      <c r="AR34" s="49"/>
    </row>
    <row r="35" spans="1:44" ht="11.25" customHeight="1">
      <c r="A35" s="270" t="s">
        <v>216</v>
      </c>
      <c r="B35" s="94">
        <v>13</v>
      </c>
      <c r="C35" s="107">
        <v>12</v>
      </c>
      <c r="D35" s="94">
        <v>6</v>
      </c>
      <c r="E35" s="107">
        <v>3</v>
      </c>
      <c r="F35" s="94">
        <v>3233</v>
      </c>
      <c r="G35" s="107">
        <v>1706</v>
      </c>
      <c r="H35" s="94">
        <v>3597</v>
      </c>
      <c r="I35" s="107">
        <v>1897</v>
      </c>
      <c r="J35" s="345">
        <f t="shared" si="114"/>
        <v>6849</v>
      </c>
      <c r="K35" s="346">
        <f t="shared" si="114"/>
        <v>3618</v>
      </c>
      <c r="L35" s="45"/>
      <c r="M35" s="270" t="s">
        <v>216</v>
      </c>
      <c r="N35" s="94">
        <v>1</v>
      </c>
      <c r="O35" s="107">
        <v>1</v>
      </c>
      <c r="P35" s="94">
        <v>0</v>
      </c>
      <c r="Q35" s="107">
        <v>0</v>
      </c>
      <c r="R35" s="94">
        <v>214</v>
      </c>
      <c r="S35" s="107">
        <v>116</v>
      </c>
      <c r="T35" s="94">
        <v>817</v>
      </c>
      <c r="U35" s="107">
        <v>423</v>
      </c>
      <c r="V35" s="345">
        <f t="shared" ref="V35:V64" si="117">+N35+P35+R35+T35</f>
        <v>1032</v>
      </c>
      <c r="W35" s="346">
        <f t="shared" ref="W35:W64" si="118">+O35+Q35+S35+U35</f>
        <v>540</v>
      </c>
      <c r="X35" s="45"/>
      <c r="Y35" s="271" t="s">
        <v>216</v>
      </c>
      <c r="Z35" s="243">
        <v>1</v>
      </c>
      <c r="AA35" s="243">
        <v>1</v>
      </c>
      <c r="AB35" s="243">
        <v>78</v>
      </c>
      <c r="AC35" s="243">
        <v>79</v>
      </c>
      <c r="AD35" s="191">
        <f t="shared" si="115"/>
        <v>159</v>
      </c>
      <c r="AE35" s="393">
        <v>134</v>
      </c>
      <c r="AF35" s="272">
        <v>41</v>
      </c>
      <c r="AG35" s="269">
        <v>47</v>
      </c>
      <c r="AH35" s="45"/>
      <c r="AI35" s="271" t="s">
        <v>216</v>
      </c>
      <c r="AJ35" s="55">
        <v>76</v>
      </c>
      <c r="AK35" s="55">
        <v>47</v>
      </c>
      <c r="AL35" s="55">
        <v>8</v>
      </c>
      <c r="AM35" s="55">
        <v>54</v>
      </c>
      <c r="AN35" s="243">
        <v>102</v>
      </c>
      <c r="AO35" s="55">
        <v>0</v>
      </c>
      <c r="AP35" s="105">
        <f t="shared" si="116"/>
        <v>287</v>
      </c>
      <c r="AQ35" s="143">
        <v>63</v>
      </c>
      <c r="AR35" s="49"/>
    </row>
    <row r="36" spans="1:44" ht="11.25" customHeight="1">
      <c r="A36" s="270" t="s">
        <v>23</v>
      </c>
      <c r="B36" s="94">
        <v>831</v>
      </c>
      <c r="C36" s="107">
        <v>385</v>
      </c>
      <c r="D36" s="94">
        <v>982</v>
      </c>
      <c r="E36" s="107">
        <v>443</v>
      </c>
      <c r="F36" s="94">
        <v>664</v>
      </c>
      <c r="G36" s="107">
        <v>280</v>
      </c>
      <c r="H36" s="94">
        <v>891</v>
      </c>
      <c r="I36" s="107">
        <v>357</v>
      </c>
      <c r="J36" s="345">
        <f t="shared" si="114"/>
        <v>3368</v>
      </c>
      <c r="K36" s="346">
        <f t="shared" si="114"/>
        <v>1465</v>
      </c>
      <c r="L36" s="45"/>
      <c r="M36" s="270" t="s">
        <v>23</v>
      </c>
      <c r="N36" s="94">
        <v>88</v>
      </c>
      <c r="O36" s="107">
        <v>37</v>
      </c>
      <c r="P36" s="94">
        <v>44</v>
      </c>
      <c r="Q36" s="107">
        <v>26</v>
      </c>
      <c r="R36" s="94">
        <v>34</v>
      </c>
      <c r="S36" s="107">
        <v>14</v>
      </c>
      <c r="T36" s="94">
        <v>219</v>
      </c>
      <c r="U36" s="107">
        <v>92</v>
      </c>
      <c r="V36" s="345">
        <f t="shared" si="117"/>
        <v>385</v>
      </c>
      <c r="W36" s="346">
        <f t="shared" si="118"/>
        <v>169</v>
      </c>
      <c r="X36" s="45"/>
      <c r="Y36" s="271" t="s">
        <v>23</v>
      </c>
      <c r="Z36" s="243">
        <v>23</v>
      </c>
      <c r="AA36" s="243">
        <v>23</v>
      </c>
      <c r="AB36" s="243">
        <v>18</v>
      </c>
      <c r="AC36" s="243">
        <v>20</v>
      </c>
      <c r="AD36" s="191">
        <f t="shared" si="115"/>
        <v>84</v>
      </c>
      <c r="AE36" s="393">
        <v>51</v>
      </c>
      <c r="AF36" s="272">
        <v>19</v>
      </c>
      <c r="AG36" s="269">
        <v>14</v>
      </c>
      <c r="AH36" s="45"/>
      <c r="AI36" s="271" t="s">
        <v>23</v>
      </c>
      <c r="AJ36" s="55">
        <v>23</v>
      </c>
      <c r="AK36" s="55">
        <v>27</v>
      </c>
      <c r="AL36" s="55">
        <v>26</v>
      </c>
      <c r="AM36" s="55">
        <v>22</v>
      </c>
      <c r="AN36" s="243">
        <v>38</v>
      </c>
      <c r="AO36" s="55">
        <v>0</v>
      </c>
      <c r="AP36" s="105">
        <f t="shared" si="116"/>
        <v>136</v>
      </c>
      <c r="AQ36" s="143">
        <v>17</v>
      </c>
      <c r="AR36" s="49"/>
    </row>
    <row r="37" spans="1:44" ht="11.25" customHeight="1">
      <c r="A37" s="270" t="s">
        <v>217</v>
      </c>
      <c r="B37" s="94">
        <v>878</v>
      </c>
      <c r="C37" s="107">
        <v>434</v>
      </c>
      <c r="D37" s="94">
        <v>647</v>
      </c>
      <c r="E37" s="107">
        <v>312</v>
      </c>
      <c r="F37" s="94">
        <v>550</v>
      </c>
      <c r="G37" s="107">
        <v>250</v>
      </c>
      <c r="H37" s="94">
        <v>650</v>
      </c>
      <c r="I37" s="107">
        <v>282</v>
      </c>
      <c r="J37" s="345">
        <f t="shared" si="114"/>
        <v>2725</v>
      </c>
      <c r="K37" s="346">
        <f t="shared" si="114"/>
        <v>1278</v>
      </c>
      <c r="L37" s="45"/>
      <c r="M37" s="270" t="s">
        <v>217</v>
      </c>
      <c r="N37" s="94">
        <v>168</v>
      </c>
      <c r="O37" s="107">
        <v>83</v>
      </c>
      <c r="P37" s="94">
        <v>66</v>
      </c>
      <c r="Q37" s="107">
        <v>31</v>
      </c>
      <c r="R37" s="94">
        <v>78</v>
      </c>
      <c r="S37" s="107">
        <v>27</v>
      </c>
      <c r="T37" s="94">
        <v>208</v>
      </c>
      <c r="U37" s="107">
        <v>88</v>
      </c>
      <c r="V37" s="345">
        <f t="shared" si="117"/>
        <v>520</v>
      </c>
      <c r="W37" s="346">
        <f t="shared" si="118"/>
        <v>229</v>
      </c>
      <c r="X37" s="45"/>
      <c r="Y37" s="271" t="s">
        <v>217</v>
      </c>
      <c r="Z37" s="243">
        <v>24</v>
      </c>
      <c r="AA37" s="243">
        <v>22</v>
      </c>
      <c r="AB37" s="243">
        <v>19</v>
      </c>
      <c r="AC37" s="243">
        <v>20</v>
      </c>
      <c r="AD37" s="191">
        <f t="shared" si="115"/>
        <v>85</v>
      </c>
      <c r="AE37" s="393">
        <v>68</v>
      </c>
      <c r="AF37" s="272">
        <v>16</v>
      </c>
      <c r="AG37" s="269">
        <v>18</v>
      </c>
      <c r="AH37" s="45"/>
      <c r="AI37" s="271" t="s">
        <v>217</v>
      </c>
      <c r="AJ37" s="55">
        <v>20</v>
      </c>
      <c r="AK37" s="55">
        <v>20</v>
      </c>
      <c r="AL37" s="55">
        <v>23</v>
      </c>
      <c r="AM37" s="55">
        <v>22</v>
      </c>
      <c r="AN37" s="243">
        <v>41</v>
      </c>
      <c r="AO37" s="55">
        <v>0</v>
      </c>
      <c r="AP37" s="105">
        <f t="shared" si="116"/>
        <v>126</v>
      </c>
      <c r="AQ37" s="143">
        <v>8</v>
      </c>
      <c r="AR37" s="49"/>
    </row>
    <row r="38" spans="1:44" ht="11.25" customHeight="1">
      <c r="A38" s="270" t="s">
        <v>24</v>
      </c>
      <c r="B38" s="94">
        <v>0</v>
      </c>
      <c r="C38" s="107">
        <v>0</v>
      </c>
      <c r="D38" s="94">
        <v>0</v>
      </c>
      <c r="E38" s="107">
        <v>0</v>
      </c>
      <c r="F38" s="94">
        <v>2926</v>
      </c>
      <c r="G38" s="107">
        <v>1623</v>
      </c>
      <c r="H38" s="94">
        <v>3165</v>
      </c>
      <c r="I38" s="107">
        <v>1658</v>
      </c>
      <c r="J38" s="345">
        <f t="shared" si="114"/>
        <v>6091</v>
      </c>
      <c r="K38" s="346">
        <f t="shared" si="114"/>
        <v>3281</v>
      </c>
      <c r="L38" s="45"/>
      <c r="M38" s="270" t="s">
        <v>24</v>
      </c>
      <c r="N38" s="94">
        <v>0</v>
      </c>
      <c r="O38" s="107">
        <v>0</v>
      </c>
      <c r="P38" s="94">
        <v>0</v>
      </c>
      <c r="Q38" s="107">
        <v>0</v>
      </c>
      <c r="R38" s="94">
        <v>556</v>
      </c>
      <c r="S38" s="107">
        <v>310</v>
      </c>
      <c r="T38" s="94">
        <v>1102</v>
      </c>
      <c r="U38" s="107">
        <v>620</v>
      </c>
      <c r="V38" s="345">
        <f t="shared" si="117"/>
        <v>1658</v>
      </c>
      <c r="W38" s="346">
        <f t="shared" si="118"/>
        <v>930</v>
      </c>
      <c r="X38" s="45"/>
      <c r="Y38" s="271" t="s">
        <v>24</v>
      </c>
      <c r="Z38" s="243">
        <v>0</v>
      </c>
      <c r="AA38" s="243">
        <v>0</v>
      </c>
      <c r="AB38" s="243">
        <v>62</v>
      </c>
      <c r="AC38" s="243">
        <v>66</v>
      </c>
      <c r="AD38" s="191">
        <f t="shared" si="115"/>
        <v>128</v>
      </c>
      <c r="AE38" s="393">
        <v>156</v>
      </c>
      <c r="AF38" s="272">
        <v>16</v>
      </c>
      <c r="AG38" s="269">
        <v>28</v>
      </c>
      <c r="AH38" s="45"/>
      <c r="AI38" s="271" t="s">
        <v>24</v>
      </c>
      <c r="AJ38" s="55">
        <v>129</v>
      </c>
      <c r="AK38" s="55">
        <v>75</v>
      </c>
      <c r="AL38" s="55">
        <v>6</v>
      </c>
      <c r="AM38" s="55">
        <v>20</v>
      </c>
      <c r="AN38" s="243">
        <v>76</v>
      </c>
      <c r="AO38" s="55">
        <v>0</v>
      </c>
      <c r="AP38" s="105">
        <f t="shared" si="116"/>
        <v>306</v>
      </c>
      <c r="AQ38" s="143">
        <v>55</v>
      </c>
      <c r="AR38" s="49"/>
    </row>
    <row r="39" spans="1:44" ht="11.25" customHeight="1">
      <c r="A39" s="145" t="s">
        <v>157</v>
      </c>
      <c r="B39" s="94"/>
      <c r="C39" s="243"/>
      <c r="D39" s="94"/>
      <c r="E39" s="243"/>
      <c r="F39" s="94"/>
      <c r="G39" s="243"/>
      <c r="H39" s="94"/>
      <c r="I39" s="243"/>
      <c r="J39" s="345"/>
      <c r="K39" s="346"/>
      <c r="L39" s="45"/>
      <c r="M39" s="145" t="s">
        <v>157</v>
      </c>
      <c r="N39" s="94"/>
      <c r="O39" s="243"/>
      <c r="P39" s="94"/>
      <c r="Q39" s="243"/>
      <c r="R39" s="94"/>
      <c r="S39" s="243"/>
      <c r="T39" s="94"/>
      <c r="U39" s="243"/>
      <c r="V39" s="345"/>
      <c r="W39" s="346"/>
      <c r="X39" s="45"/>
      <c r="Y39" s="145" t="s">
        <v>157</v>
      </c>
      <c r="Z39" s="268"/>
      <c r="AA39" s="268"/>
      <c r="AB39" s="268"/>
      <c r="AC39" s="268"/>
      <c r="AD39" s="191"/>
      <c r="AE39" s="268"/>
      <c r="AF39" s="268"/>
      <c r="AG39" s="269"/>
      <c r="AH39" s="45"/>
      <c r="AI39" s="145" t="s">
        <v>157</v>
      </c>
      <c r="AJ39" s="268"/>
      <c r="AK39" s="268"/>
      <c r="AL39" s="268"/>
      <c r="AM39" s="268"/>
      <c r="AN39" s="268"/>
      <c r="AO39" s="268"/>
      <c r="AP39" s="105"/>
      <c r="AQ39" s="269"/>
      <c r="AR39" s="49"/>
    </row>
    <row r="40" spans="1:44" ht="11.25" customHeight="1">
      <c r="A40" s="270" t="s">
        <v>25</v>
      </c>
      <c r="B40" s="94">
        <v>841</v>
      </c>
      <c r="C40" s="107">
        <v>457</v>
      </c>
      <c r="D40" s="94">
        <v>1155</v>
      </c>
      <c r="E40" s="107">
        <v>605</v>
      </c>
      <c r="F40" s="94">
        <v>1067</v>
      </c>
      <c r="G40" s="107">
        <v>571</v>
      </c>
      <c r="H40" s="94">
        <v>1198</v>
      </c>
      <c r="I40" s="107">
        <v>628</v>
      </c>
      <c r="J40" s="345">
        <f t="shared" si="114"/>
        <v>4261</v>
      </c>
      <c r="K40" s="346">
        <f t="shared" si="114"/>
        <v>2261</v>
      </c>
      <c r="L40" s="45"/>
      <c r="M40" s="270" t="s">
        <v>25</v>
      </c>
      <c r="N40" s="94">
        <v>103</v>
      </c>
      <c r="O40" s="107">
        <v>67</v>
      </c>
      <c r="P40" s="94">
        <v>70</v>
      </c>
      <c r="Q40" s="107">
        <v>34</v>
      </c>
      <c r="R40" s="94">
        <v>83</v>
      </c>
      <c r="S40" s="107">
        <v>51</v>
      </c>
      <c r="T40" s="94">
        <v>332</v>
      </c>
      <c r="U40" s="107">
        <v>179</v>
      </c>
      <c r="V40" s="345">
        <f t="shared" si="117"/>
        <v>588</v>
      </c>
      <c r="W40" s="346">
        <f t="shared" si="118"/>
        <v>331</v>
      </c>
      <c r="X40" s="45"/>
      <c r="Y40" s="271" t="s">
        <v>25</v>
      </c>
      <c r="Z40" s="272">
        <v>41</v>
      </c>
      <c r="AA40" s="272">
        <v>37</v>
      </c>
      <c r="AB40" s="272">
        <v>34</v>
      </c>
      <c r="AC40" s="272">
        <v>24</v>
      </c>
      <c r="AD40" s="350">
        <f>SUM(Z40:AC40)</f>
        <v>136</v>
      </c>
      <c r="AE40" s="69">
        <v>109</v>
      </c>
      <c r="AF40" s="69">
        <v>11</v>
      </c>
      <c r="AG40" s="269">
        <v>23</v>
      </c>
      <c r="AH40" s="45"/>
      <c r="AI40" s="271" t="s">
        <v>25</v>
      </c>
      <c r="AJ40" s="55">
        <v>39</v>
      </c>
      <c r="AK40" s="55">
        <v>44</v>
      </c>
      <c r="AL40" s="55">
        <v>35</v>
      </c>
      <c r="AM40" s="55">
        <v>34</v>
      </c>
      <c r="AN40" s="243">
        <v>80</v>
      </c>
      <c r="AO40" s="55">
        <v>0</v>
      </c>
      <c r="AP40" s="105">
        <f t="shared" si="116"/>
        <v>232</v>
      </c>
      <c r="AQ40" s="143">
        <v>25</v>
      </c>
      <c r="AR40" s="49"/>
    </row>
    <row r="41" spans="1:44" ht="11.25" customHeight="1">
      <c r="A41" s="270" t="s">
        <v>218</v>
      </c>
      <c r="B41" s="94">
        <v>2422</v>
      </c>
      <c r="C41" s="107">
        <v>1270</v>
      </c>
      <c r="D41" s="94">
        <v>2763</v>
      </c>
      <c r="E41" s="107">
        <v>1427</v>
      </c>
      <c r="F41" s="94">
        <v>2696</v>
      </c>
      <c r="G41" s="107">
        <v>1399</v>
      </c>
      <c r="H41" s="94">
        <v>2523</v>
      </c>
      <c r="I41" s="107">
        <v>1315</v>
      </c>
      <c r="J41" s="345">
        <f t="shared" si="114"/>
        <v>10404</v>
      </c>
      <c r="K41" s="346">
        <f t="shared" si="114"/>
        <v>5411</v>
      </c>
      <c r="L41" s="45"/>
      <c r="M41" s="270" t="s">
        <v>218</v>
      </c>
      <c r="N41" s="94">
        <v>578</v>
      </c>
      <c r="O41" s="107">
        <v>286</v>
      </c>
      <c r="P41" s="94">
        <v>323</v>
      </c>
      <c r="Q41" s="107">
        <v>164</v>
      </c>
      <c r="R41" s="94">
        <v>341</v>
      </c>
      <c r="S41" s="107">
        <v>185</v>
      </c>
      <c r="T41" s="94">
        <v>719</v>
      </c>
      <c r="U41" s="107">
        <v>406</v>
      </c>
      <c r="V41" s="345">
        <f t="shared" si="117"/>
        <v>1961</v>
      </c>
      <c r="W41" s="346">
        <f t="shared" si="118"/>
        <v>1041</v>
      </c>
      <c r="X41" s="45"/>
      <c r="Y41" s="271" t="s">
        <v>218</v>
      </c>
      <c r="Z41" s="272">
        <v>94</v>
      </c>
      <c r="AA41" s="272">
        <v>81</v>
      </c>
      <c r="AB41" s="272">
        <v>76</v>
      </c>
      <c r="AC41" s="272">
        <v>65</v>
      </c>
      <c r="AD41" s="191">
        <f t="shared" si="115"/>
        <v>316</v>
      </c>
      <c r="AE41" s="69">
        <v>222</v>
      </c>
      <c r="AF41" s="69">
        <v>43</v>
      </c>
      <c r="AG41" s="269">
        <v>49</v>
      </c>
      <c r="AH41" s="45"/>
      <c r="AI41" s="271" t="s">
        <v>218</v>
      </c>
      <c r="AJ41" s="55">
        <v>112</v>
      </c>
      <c r="AK41" s="55">
        <v>133</v>
      </c>
      <c r="AL41" s="55">
        <v>122</v>
      </c>
      <c r="AM41" s="55">
        <v>22</v>
      </c>
      <c r="AN41" s="243">
        <v>139</v>
      </c>
      <c r="AO41" s="55">
        <v>0</v>
      </c>
      <c r="AP41" s="105">
        <f t="shared" si="116"/>
        <v>528</v>
      </c>
      <c r="AQ41" s="143">
        <v>67</v>
      </c>
      <c r="AR41" s="49"/>
    </row>
    <row r="42" spans="1:44" ht="11.25" customHeight="1">
      <c r="A42" s="270" t="s">
        <v>26</v>
      </c>
      <c r="B42" s="94">
        <v>2376</v>
      </c>
      <c r="C42" s="107">
        <v>1199</v>
      </c>
      <c r="D42" s="94">
        <v>2665</v>
      </c>
      <c r="E42" s="107">
        <v>1377</v>
      </c>
      <c r="F42" s="94">
        <v>2365</v>
      </c>
      <c r="G42" s="107">
        <v>1212</v>
      </c>
      <c r="H42" s="94">
        <v>2747</v>
      </c>
      <c r="I42" s="107">
        <v>1470</v>
      </c>
      <c r="J42" s="345">
        <f t="shared" si="114"/>
        <v>10153</v>
      </c>
      <c r="K42" s="346">
        <f t="shared" si="114"/>
        <v>5258</v>
      </c>
      <c r="L42" s="45"/>
      <c r="M42" s="270" t="s">
        <v>26</v>
      </c>
      <c r="N42" s="94">
        <v>841</v>
      </c>
      <c r="O42" s="107">
        <v>365</v>
      </c>
      <c r="P42" s="94">
        <v>301</v>
      </c>
      <c r="Q42" s="107">
        <v>156</v>
      </c>
      <c r="R42" s="94">
        <v>313</v>
      </c>
      <c r="S42" s="107">
        <v>159</v>
      </c>
      <c r="T42" s="94">
        <v>1049</v>
      </c>
      <c r="U42" s="107">
        <v>564</v>
      </c>
      <c r="V42" s="345">
        <f t="shared" si="117"/>
        <v>2504</v>
      </c>
      <c r="W42" s="346">
        <f t="shared" si="118"/>
        <v>1244</v>
      </c>
      <c r="X42" s="45"/>
      <c r="Y42" s="271" t="s">
        <v>26</v>
      </c>
      <c r="Z42" s="272">
        <v>100</v>
      </c>
      <c r="AA42" s="272">
        <v>79</v>
      </c>
      <c r="AB42" s="272">
        <v>74</v>
      </c>
      <c r="AC42" s="272">
        <v>74</v>
      </c>
      <c r="AD42" s="191">
        <f t="shared" si="115"/>
        <v>327</v>
      </c>
      <c r="AE42" s="69">
        <v>276</v>
      </c>
      <c r="AF42" s="69">
        <v>33</v>
      </c>
      <c r="AG42" s="269">
        <v>56</v>
      </c>
      <c r="AH42" s="45"/>
      <c r="AI42" s="271" t="s">
        <v>26</v>
      </c>
      <c r="AJ42" s="55">
        <v>101</v>
      </c>
      <c r="AK42" s="55">
        <v>123</v>
      </c>
      <c r="AL42" s="55">
        <v>70</v>
      </c>
      <c r="AM42" s="55">
        <v>22</v>
      </c>
      <c r="AN42" s="243">
        <v>258</v>
      </c>
      <c r="AO42" s="55">
        <v>0</v>
      </c>
      <c r="AP42" s="105">
        <f t="shared" si="116"/>
        <v>574</v>
      </c>
      <c r="AQ42" s="143">
        <v>88</v>
      </c>
      <c r="AR42" s="49"/>
    </row>
    <row r="43" spans="1:44" ht="11.25" customHeight="1">
      <c r="A43" s="270" t="s">
        <v>27</v>
      </c>
      <c r="B43" s="94">
        <v>1093</v>
      </c>
      <c r="C43" s="107">
        <v>592</v>
      </c>
      <c r="D43" s="94">
        <v>1184</v>
      </c>
      <c r="E43" s="107">
        <v>700</v>
      </c>
      <c r="F43" s="94">
        <v>986</v>
      </c>
      <c r="G43" s="107">
        <v>582</v>
      </c>
      <c r="H43" s="94">
        <v>976</v>
      </c>
      <c r="I43" s="107">
        <v>541</v>
      </c>
      <c r="J43" s="345">
        <f t="shared" si="114"/>
        <v>4239</v>
      </c>
      <c r="K43" s="346">
        <f t="shared" si="114"/>
        <v>2415</v>
      </c>
      <c r="L43" s="45"/>
      <c r="M43" s="270" t="s">
        <v>27</v>
      </c>
      <c r="N43" s="94">
        <v>342</v>
      </c>
      <c r="O43" s="107">
        <v>196</v>
      </c>
      <c r="P43" s="94">
        <v>144</v>
      </c>
      <c r="Q43" s="107">
        <v>81</v>
      </c>
      <c r="R43" s="94">
        <v>134</v>
      </c>
      <c r="S43" s="107">
        <v>86</v>
      </c>
      <c r="T43" s="94">
        <v>333</v>
      </c>
      <c r="U43" s="107">
        <v>190</v>
      </c>
      <c r="V43" s="345">
        <f t="shared" si="117"/>
        <v>953</v>
      </c>
      <c r="W43" s="346">
        <f t="shared" si="118"/>
        <v>553</v>
      </c>
      <c r="X43" s="45"/>
      <c r="Y43" s="271" t="s">
        <v>27</v>
      </c>
      <c r="Z43" s="272">
        <v>36</v>
      </c>
      <c r="AA43" s="272">
        <v>25</v>
      </c>
      <c r="AB43" s="272">
        <v>18</v>
      </c>
      <c r="AC43" s="272">
        <v>20</v>
      </c>
      <c r="AD43" s="191">
        <f t="shared" si="115"/>
        <v>99</v>
      </c>
      <c r="AE43" s="69">
        <v>74</v>
      </c>
      <c r="AF43" s="69">
        <v>7</v>
      </c>
      <c r="AG43" s="269">
        <v>16</v>
      </c>
      <c r="AH43" s="45"/>
      <c r="AI43" s="271" t="s">
        <v>27</v>
      </c>
      <c r="AJ43" s="55">
        <v>37</v>
      </c>
      <c r="AK43" s="55">
        <v>52</v>
      </c>
      <c r="AL43" s="55">
        <v>13</v>
      </c>
      <c r="AM43" s="55">
        <v>28</v>
      </c>
      <c r="AN43" s="243">
        <v>36</v>
      </c>
      <c r="AO43" s="55">
        <v>1</v>
      </c>
      <c r="AP43" s="105">
        <f t="shared" si="116"/>
        <v>167</v>
      </c>
      <c r="AQ43" s="143">
        <v>18</v>
      </c>
      <c r="AR43" s="49"/>
    </row>
    <row r="44" spans="1:44" ht="11.25" customHeight="1">
      <c r="A44" s="145" t="s">
        <v>158</v>
      </c>
      <c r="B44" s="94"/>
      <c r="C44" s="243"/>
      <c r="D44" s="94"/>
      <c r="E44" s="243"/>
      <c r="F44" s="94"/>
      <c r="G44" s="243"/>
      <c r="H44" s="94"/>
      <c r="I44" s="243"/>
      <c r="J44" s="345">
        <f t="shared" si="114"/>
        <v>0</v>
      </c>
      <c r="K44" s="346">
        <f t="shared" si="114"/>
        <v>0</v>
      </c>
      <c r="L44" s="45"/>
      <c r="M44" s="145" t="s">
        <v>158</v>
      </c>
      <c r="N44" s="94"/>
      <c r="O44" s="243"/>
      <c r="P44" s="94"/>
      <c r="Q44" s="243"/>
      <c r="R44" s="94"/>
      <c r="S44" s="243"/>
      <c r="T44" s="94"/>
      <c r="U44" s="243"/>
      <c r="V44" s="345"/>
      <c r="W44" s="346"/>
      <c r="X44" s="45"/>
      <c r="Y44" s="145" t="s">
        <v>158</v>
      </c>
      <c r="Z44" s="268"/>
      <c r="AA44" s="268"/>
      <c r="AB44" s="268"/>
      <c r="AC44" s="268"/>
      <c r="AD44" s="191"/>
      <c r="AE44" s="268"/>
      <c r="AF44" s="268"/>
      <c r="AG44" s="269"/>
      <c r="AH44" s="45"/>
      <c r="AI44" s="145" t="s">
        <v>158</v>
      </c>
      <c r="AJ44" s="268"/>
      <c r="AK44" s="268"/>
      <c r="AL44" s="268"/>
      <c r="AM44" s="268"/>
      <c r="AN44" s="268"/>
      <c r="AO44" s="268"/>
      <c r="AP44" s="105"/>
      <c r="AQ44" s="269"/>
      <c r="AR44" s="49"/>
    </row>
    <row r="45" spans="1:44" ht="11.25" customHeight="1">
      <c r="A45" s="270" t="s">
        <v>219</v>
      </c>
      <c r="B45" s="94">
        <v>3564</v>
      </c>
      <c r="C45" s="107">
        <v>1868</v>
      </c>
      <c r="D45" s="94">
        <v>3285</v>
      </c>
      <c r="E45" s="107">
        <v>1708</v>
      </c>
      <c r="F45" s="94">
        <v>3092</v>
      </c>
      <c r="G45" s="107">
        <v>1676</v>
      </c>
      <c r="H45" s="94">
        <v>2817</v>
      </c>
      <c r="I45" s="107">
        <v>1498</v>
      </c>
      <c r="J45" s="345">
        <f t="shared" si="114"/>
        <v>12758</v>
      </c>
      <c r="K45" s="346">
        <f t="shared" si="114"/>
        <v>6750</v>
      </c>
      <c r="L45" s="45"/>
      <c r="M45" s="270" t="s">
        <v>219</v>
      </c>
      <c r="N45" s="94">
        <v>328</v>
      </c>
      <c r="O45" s="107">
        <v>141</v>
      </c>
      <c r="P45" s="94">
        <v>307</v>
      </c>
      <c r="Q45" s="107">
        <v>149</v>
      </c>
      <c r="R45" s="94">
        <v>197</v>
      </c>
      <c r="S45" s="107">
        <v>95</v>
      </c>
      <c r="T45" s="94">
        <v>554</v>
      </c>
      <c r="U45" s="107">
        <v>294</v>
      </c>
      <c r="V45" s="345">
        <f t="shared" si="117"/>
        <v>1386</v>
      </c>
      <c r="W45" s="346">
        <f t="shared" si="118"/>
        <v>679</v>
      </c>
      <c r="X45" s="45"/>
      <c r="Y45" s="271" t="s">
        <v>219</v>
      </c>
      <c r="Z45" s="243">
        <v>69</v>
      </c>
      <c r="AA45" s="243">
        <v>65</v>
      </c>
      <c r="AB45" s="243">
        <v>60</v>
      </c>
      <c r="AC45" s="243">
        <v>55</v>
      </c>
      <c r="AD45" s="191">
        <f t="shared" si="115"/>
        <v>249</v>
      </c>
      <c r="AE45" s="243">
        <v>187</v>
      </c>
      <c r="AF45" s="243">
        <v>102</v>
      </c>
      <c r="AG45" s="269">
        <v>24</v>
      </c>
      <c r="AH45" s="45"/>
      <c r="AI45" s="271" t="s">
        <v>219</v>
      </c>
      <c r="AJ45" s="55">
        <v>183</v>
      </c>
      <c r="AK45" s="55">
        <v>42</v>
      </c>
      <c r="AL45" s="55">
        <v>18</v>
      </c>
      <c r="AM45" s="55">
        <v>50</v>
      </c>
      <c r="AN45" s="243">
        <v>137</v>
      </c>
      <c r="AO45" s="55">
        <v>0</v>
      </c>
      <c r="AP45" s="105">
        <f t="shared" si="116"/>
        <v>430</v>
      </c>
      <c r="AQ45" s="143">
        <v>98</v>
      </c>
      <c r="AR45" s="49"/>
    </row>
    <row r="46" spans="1:44" ht="11.25" customHeight="1">
      <c r="A46" s="270" t="s">
        <v>220</v>
      </c>
      <c r="B46" s="94">
        <v>2006</v>
      </c>
      <c r="C46" s="107">
        <v>1025</v>
      </c>
      <c r="D46" s="94">
        <v>1773</v>
      </c>
      <c r="E46" s="107">
        <v>915</v>
      </c>
      <c r="F46" s="94">
        <v>1412</v>
      </c>
      <c r="G46" s="107">
        <v>767</v>
      </c>
      <c r="H46" s="94">
        <v>1134</v>
      </c>
      <c r="I46" s="107">
        <v>655</v>
      </c>
      <c r="J46" s="345">
        <f t="shared" si="114"/>
        <v>6325</v>
      </c>
      <c r="K46" s="346">
        <f t="shared" si="114"/>
        <v>3362</v>
      </c>
      <c r="L46" s="45"/>
      <c r="M46" s="270" t="s">
        <v>220</v>
      </c>
      <c r="N46" s="94">
        <v>167</v>
      </c>
      <c r="O46" s="107">
        <v>63</v>
      </c>
      <c r="P46" s="94">
        <v>177</v>
      </c>
      <c r="Q46" s="107">
        <v>89</v>
      </c>
      <c r="R46" s="94">
        <v>85</v>
      </c>
      <c r="S46" s="107">
        <v>47</v>
      </c>
      <c r="T46" s="94">
        <v>163</v>
      </c>
      <c r="U46" s="107">
        <v>94</v>
      </c>
      <c r="V46" s="345">
        <f t="shared" si="117"/>
        <v>592</v>
      </c>
      <c r="W46" s="346">
        <f t="shared" si="118"/>
        <v>293</v>
      </c>
      <c r="X46" s="45"/>
      <c r="Y46" s="271" t="s">
        <v>220</v>
      </c>
      <c r="Z46" s="243">
        <v>46</v>
      </c>
      <c r="AA46" s="243">
        <v>44</v>
      </c>
      <c r="AB46" s="243">
        <v>37</v>
      </c>
      <c r="AC46" s="243">
        <v>29</v>
      </c>
      <c r="AD46" s="191">
        <f t="shared" si="115"/>
        <v>156</v>
      </c>
      <c r="AE46" s="243">
        <v>109</v>
      </c>
      <c r="AF46" s="243">
        <v>29</v>
      </c>
      <c r="AG46" s="269">
        <v>29</v>
      </c>
      <c r="AH46" s="45"/>
      <c r="AI46" s="271" t="s">
        <v>220</v>
      </c>
      <c r="AJ46" s="55">
        <v>25</v>
      </c>
      <c r="AK46" s="55">
        <v>40</v>
      </c>
      <c r="AL46" s="55">
        <v>56</v>
      </c>
      <c r="AM46" s="55">
        <v>38</v>
      </c>
      <c r="AN46" s="243">
        <v>91</v>
      </c>
      <c r="AO46" s="55">
        <v>0</v>
      </c>
      <c r="AP46" s="105">
        <f t="shared" si="116"/>
        <v>250</v>
      </c>
      <c r="AQ46" s="143">
        <v>26</v>
      </c>
      <c r="AR46" s="49"/>
    </row>
    <row r="47" spans="1:44" ht="11.25" customHeight="1">
      <c r="A47" s="270" t="s">
        <v>28</v>
      </c>
      <c r="B47" s="94">
        <v>2764</v>
      </c>
      <c r="C47" s="107">
        <v>1483</v>
      </c>
      <c r="D47" s="94">
        <v>2300</v>
      </c>
      <c r="E47" s="107">
        <v>1206</v>
      </c>
      <c r="F47" s="94">
        <v>1949</v>
      </c>
      <c r="G47" s="107">
        <v>1081</v>
      </c>
      <c r="H47" s="94">
        <v>1704</v>
      </c>
      <c r="I47" s="107">
        <v>959</v>
      </c>
      <c r="J47" s="345">
        <f t="shared" si="114"/>
        <v>8717</v>
      </c>
      <c r="K47" s="346">
        <f t="shared" si="114"/>
        <v>4729</v>
      </c>
      <c r="L47" s="45"/>
      <c r="M47" s="270" t="s">
        <v>28</v>
      </c>
      <c r="N47" s="94">
        <v>283</v>
      </c>
      <c r="O47" s="107">
        <v>136</v>
      </c>
      <c r="P47" s="94">
        <v>244</v>
      </c>
      <c r="Q47" s="107">
        <v>132</v>
      </c>
      <c r="R47" s="94">
        <v>182</v>
      </c>
      <c r="S47" s="107">
        <v>98</v>
      </c>
      <c r="T47" s="94">
        <v>300</v>
      </c>
      <c r="U47" s="107">
        <v>170</v>
      </c>
      <c r="V47" s="345">
        <f t="shared" si="117"/>
        <v>1009</v>
      </c>
      <c r="W47" s="346">
        <f t="shared" si="118"/>
        <v>536</v>
      </c>
      <c r="X47" s="45"/>
      <c r="Y47" s="271" t="s">
        <v>28</v>
      </c>
      <c r="Z47" s="243">
        <v>61</v>
      </c>
      <c r="AA47" s="243">
        <v>54</v>
      </c>
      <c r="AB47" s="243">
        <v>50</v>
      </c>
      <c r="AC47" s="243">
        <v>46</v>
      </c>
      <c r="AD47" s="191">
        <f t="shared" si="115"/>
        <v>211</v>
      </c>
      <c r="AE47" s="243">
        <v>191</v>
      </c>
      <c r="AF47" s="243">
        <v>20</v>
      </c>
      <c r="AG47" s="269">
        <v>32</v>
      </c>
      <c r="AH47" s="45"/>
      <c r="AI47" s="271" t="s">
        <v>28</v>
      </c>
      <c r="AJ47" s="55">
        <v>51</v>
      </c>
      <c r="AK47" s="55">
        <v>42</v>
      </c>
      <c r="AL47" s="55">
        <v>72</v>
      </c>
      <c r="AM47" s="55">
        <v>47</v>
      </c>
      <c r="AN47" s="243">
        <v>132</v>
      </c>
      <c r="AO47" s="55">
        <v>3</v>
      </c>
      <c r="AP47" s="105">
        <f t="shared" si="116"/>
        <v>347</v>
      </c>
      <c r="AQ47" s="143">
        <v>48</v>
      </c>
      <c r="AR47" s="49"/>
    </row>
    <row r="48" spans="1:44" ht="11.25" customHeight="1">
      <c r="A48" s="270" t="s">
        <v>221</v>
      </c>
      <c r="B48" s="94">
        <v>1613</v>
      </c>
      <c r="C48" s="107">
        <v>796</v>
      </c>
      <c r="D48" s="94">
        <v>1156</v>
      </c>
      <c r="E48" s="107">
        <v>629</v>
      </c>
      <c r="F48" s="94">
        <v>1097</v>
      </c>
      <c r="G48" s="107">
        <v>562</v>
      </c>
      <c r="H48" s="94">
        <v>916</v>
      </c>
      <c r="I48" s="107">
        <v>484</v>
      </c>
      <c r="J48" s="345">
        <f t="shared" si="114"/>
        <v>4782</v>
      </c>
      <c r="K48" s="346">
        <f t="shared" si="114"/>
        <v>2471</v>
      </c>
      <c r="L48" s="45"/>
      <c r="M48" s="270" t="s">
        <v>221</v>
      </c>
      <c r="N48" s="94">
        <v>219</v>
      </c>
      <c r="O48" s="107">
        <v>96</v>
      </c>
      <c r="P48" s="94">
        <v>65</v>
      </c>
      <c r="Q48" s="107">
        <v>29</v>
      </c>
      <c r="R48" s="94">
        <v>118</v>
      </c>
      <c r="S48" s="107">
        <v>59</v>
      </c>
      <c r="T48" s="94">
        <v>228</v>
      </c>
      <c r="U48" s="107">
        <v>122</v>
      </c>
      <c r="V48" s="345">
        <f t="shared" si="117"/>
        <v>630</v>
      </c>
      <c r="W48" s="346">
        <f t="shared" si="118"/>
        <v>306</v>
      </c>
      <c r="X48" s="45"/>
      <c r="Y48" s="271" t="s">
        <v>221</v>
      </c>
      <c r="Z48" s="243">
        <v>44</v>
      </c>
      <c r="AA48" s="243">
        <v>39</v>
      </c>
      <c r="AB48" s="243">
        <v>39</v>
      </c>
      <c r="AC48" s="243">
        <v>40</v>
      </c>
      <c r="AD48" s="191">
        <f t="shared" si="115"/>
        <v>162</v>
      </c>
      <c r="AE48" s="243">
        <v>104</v>
      </c>
      <c r="AF48" s="243">
        <v>33</v>
      </c>
      <c r="AG48" s="269">
        <v>32</v>
      </c>
      <c r="AH48" s="45"/>
      <c r="AI48" s="271" t="s">
        <v>221</v>
      </c>
      <c r="AJ48" s="55">
        <v>31</v>
      </c>
      <c r="AK48" s="55">
        <v>28</v>
      </c>
      <c r="AL48" s="55">
        <v>97</v>
      </c>
      <c r="AM48" s="55">
        <v>8</v>
      </c>
      <c r="AN48" s="243">
        <v>74</v>
      </c>
      <c r="AO48" s="55">
        <v>1</v>
      </c>
      <c r="AP48" s="105">
        <f t="shared" si="116"/>
        <v>239</v>
      </c>
      <c r="AQ48" s="143">
        <v>15</v>
      </c>
      <c r="AR48" s="49"/>
    </row>
    <row r="49" spans="1:44" ht="11.25" customHeight="1">
      <c r="A49" s="270" t="s">
        <v>222</v>
      </c>
      <c r="B49" s="94">
        <v>4569</v>
      </c>
      <c r="C49" s="107">
        <v>2339</v>
      </c>
      <c r="D49" s="94">
        <v>3870</v>
      </c>
      <c r="E49" s="107">
        <v>2010</v>
      </c>
      <c r="F49" s="94">
        <v>3652</v>
      </c>
      <c r="G49" s="107">
        <v>1905</v>
      </c>
      <c r="H49" s="94">
        <v>3240</v>
      </c>
      <c r="I49" s="107">
        <v>1676</v>
      </c>
      <c r="J49" s="345">
        <f t="shared" si="114"/>
        <v>15331</v>
      </c>
      <c r="K49" s="346">
        <f t="shared" si="114"/>
        <v>7930</v>
      </c>
      <c r="L49" s="45"/>
      <c r="M49" s="270" t="s">
        <v>222</v>
      </c>
      <c r="N49" s="94">
        <v>580</v>
      </c>
      <c r="O49" s="107">
        <v>257</v>
      </c>
      <c r="P49" s="94">
        <v>361</v>
      </c>
      <c r="Q49" s="107">
        <v>159</v>
      </c>
      <c r="R49" s="94">
        <v>453</v>
      </c>
      <c r="S49" s="107">
        <v>244</v>
      </c>
      <c r="T49" s="94">
        <v>498</v>
      </c>
      <c r="U49" s="107">
        <v>236</v>
      </c>
      <c r="V49" s="345">
        <f t="shared" si="117"/>
        <v>1892</v>
      </c>
      <c r="W49" s="346">
        <f t="shared" si="118"/>
        <v>896</v>
      </c>
      <c r="X49" s="45"/>
      <c r="Y49" s="271" t="s">
        <v>222</v>
      </c>
      <c r="Z49" s="243">
        <v>84</v>
      </c>
      <c r="AA49" s="243">
        <v>71</v>
      </c>
      <c r="AB49" s="243">
        <v>69</v>
      </c>
      <c r="AC49" s="243">
        <v>61</v>
      </c>
      <c r="AD49" s="191">
        <f t="shared" si="115"/>
        <v>285</v>
      </c>
      <c r="AE49" s="243">
        <v>212</v>
      </c>
      <c r="AF49" s="243">
        <v>17</v>
      </c>
      <c r="AG49" s="269">
        <v>24</v>
      </c>
      <c r="AH49" s="45"/>
      <c r="AI49" s="271" t="s">
        <v>222</v>
      </c>
      <c r="AJ49" s="55">
        <v>273</v>
      </c>
      <c r="AK49" s="55">
        <v>65</v>
      </c>
      <c r="AL49" s="55">
        <v>28</v>
      </c>
      <c r="AM49" s="55">
        <v>42</v>
      </c>
      <c r="AN49" s="243">
        <v>104</v>
      </c>
      <c r="AO49" s="55">
        <v>5</v>
      </c>
      <c r="AP49" s="105">
        <f t="shared" si="116"/>
        <v>517</v>
      </c>
      <c r="AQ49" s="143">
        <v>165</v>
      </c>
      <c r="AR49" s="49"/>
    </row>
    <row r="50" spans="1:44" ht="11.25" customHeight="1">
      <c r="A50" s="270" t="s">
        <v>223</v>
      </c>
      <c r="B50" s="94">
        <v>4168</v>
      </c>
      <c r="C50" s="107">
        <v>2115</v>
      </c>
      <c r="D50" s="94">
        <v>3620</v>
      </c>
      <c r="E50" s="107">
        <v>1863</v>
      </c>
      <c r="F50" s="94">
        <v>3207</v>
      </c>
      <c r="G50" s="107">
        <v>1692</v>
      </c>
      <c r="H50" s="94">
        <v>2846</v>
      </c>
      <c r="I50" s="107">
        <v>1579</v>
      </c>
      <c r="J50" s="345">
        <f t="shared" si="114"/>
        <v>13841</v>
      </c>
      <c r="K50" s="346">
        <f t="shared" si="114"/>
        <v>7249</v>
      </c>
      <c r="L50" s="45"/>
      <c r="M50" s="270" t="s">
        <v>223</v>
      </c>
      <c r="N50" s="94">
        <v>623</v>
      </c>
      <c r="O50" s="107">
        <v>289</v>
      </c>
      <c r="P50" s="94">
        <v>413</v>
      </c>
      <c r="Q50" s="107">
        <v>213</v>
      </c>
      <c r="R50" s="94">
        <v>322</v>
      </c>
      <c r="S50" s="107">
        <v>167</v>
      </c>
      <c r="T50" s="94">
        <v>616</v>
      </c>
      <c r="U50" s="107">
        <v>359</v>
      </c>
      <c r="V50" s="345">
        <f t="shared" si="117"/>
        <v>1974</v>
      </c>
      <c r="W50" s="346">
        <f t="shared" si="118"/>
        <v>1028</v>
      </c>
      <c r="X50" s="45"/>
      <c r="Y50" s="271" t="s">
        <v>223</v>
      </c>
      <c r="Z50" s="243">
        <v>87</v>
      </c>
      <c r="AA50" s="243">
        <v>78</v>
      </c>
      <c r="AB50" s="243">
        <v>67</v>
      </c>
      <c r="AC50" s="243">
        <v>60</v>
      </c>
      <c r="AD50" s="191">
        <f t="shared" si="115"/>
        <v>292</v>
      </c>
      <c r="AE50" s="69">
        <v>209</v>
      </c>
      <c r="AF50" s="243">
        <v>9</v>
      </c>
      <c r="AG50" s="269">
        <v>25</v>
      </c>
      <c r="AH50" s="45"/>
      <c r="AI50" s="271" t="s">
        <v>223</v>
      </c>
      <c r="AJ50" s="55">
        <v>190</v>
      </c>
      <c r="AK50" s="55">
        <v>76</v>
      </c>
      <c r="AL50" s="55">
        <v>16</v>
      </c>
      <c r="AM50" s="55">
        <v>45</v>
      </c>
      <c r="AN50" s="243">
        <v>152</v>
      </c>
      <c r="AO50" s="55">
        <v>8</v>
      </c>
      <c r="AP50" s="105">
        <f t="shared" si="116"/>
        <v>487</v>
      </c>
      <c r="AQ50" s="143">
        <v>146</v>
      </c>
      <c r="AR50" s="49"/>
    </row>
    <row r="51" spans="1:44" ht="11.25" customHeight="1">
      <c r="A51" s="270" t="s">
        <v>224</v>
      </c>
      <c r="B51" s="94">
        <v>5688</v>
      </c>
      <c r="C51" s="107">
        <v>2979</v>
      </c>
      <c r="D51" s="94">
        <v>5239</v>
      </c>
      <c r="E51" s="107">
        <v>2633</v>
      </c>
      <c r="F51" s="94">
        <v>5350</v>
      </c>
      <c r="G51" s="107">
        <v>2790</v>
      </c>
      <c r="H51" s="94">
        <v>5026</v>
      </c>
      <c r="I51" s="107">
        <v>2599</v>
      </c>
      <c r="J51" s="345">
        <f t="shared" si="114"/>
        <v>21303</v>
      </c>
      <c r="K51" s="346">
        <f t="shared" si="114"/>
        <v>11001</v>
      </c>
      <c r="L51" s="45"/>
      <c r="M51" s="270" t="s">
        <v>224</v>
      </c>
      <c r="N51" s="94">
        <v>607</v>
      </c>
      <c r="O51" s="107">
        <v>269</v>
      </c>
      <c r="P51" s="94">
        <v>433</v>
      </c>
      <c r="Q51" s="107">
        <v>192</v>
      </c>
      <c r="R51" s="94">
        <v>435</v>
      </c>
      <c r="S51" s="107">
        <v>208</v>
      </c>
      <c r="T51" s="94">
        <v>795</v>
      </c>
      <c r="U51" s="107">
        <v>399</v>
      </c>
      <c r="V51" s="345">
        <f t="shared" si="117"/>
        <v>2270</v>
      </c>
      <c r="W51" s="346">
        <f t="shared" si="118"/>
        <v>1068</v>
      </c>
      <c r="X51" s="45"/>
      <c r="Y51" s="271" t="s">
        <v>224</v>
      </c>
      <c r="Z51" s="243">
        <v>101</v>
      </c>
      <c r="AA51" s="243">
        <v>96</v>
      </c>
      <c r="AB51" s="243">
        <v>166</v>
      </c>
      <c r="AC51" s="243">
        <v>91</v>
      </c>
      <c r="AD51" s="191">
        <f t="shared" si="115"/>
        <v>454</v>
      </c>
      <c r="AE51" s="69">
        <v>296</v>
      </c>
      <c r="AF51" s="243">
        <v>3</v>
      </c>
      <c r="AG51" s="269">
        <v>14</v>
      </c>
      <c r="AH51" s="45"/>
      <c r="AI51" s="271" t="s">
        <v>224</v>
      </c>
      <c r="AJ51" s="55">
        <v>336</v>
      </c>
      <c r="AK51" s="55">
        <v>87</v>
      </c>
      <c r="AL51" s="55">
        <v>31</v>
      </c>
      <c r="AM51" s="55">
        <v>27</v>
      </c>
      <c r="AN51" s="243">
        <v>90</v>
      </c>
      <c r="AO51" s="55">
        <v>0</v>
      </c>
      <c r="AP51" s="105">
        <f t="shared" si="116"/>
        <v>571</v>
      </c>
      <c r="AQ51" s="143">
        <v>393</v>
      </c>
      <c r="AR51" s="49"/>
    </row>
    <row r="52" spans="1:44" ht="11.25" customHeight="1">
      <c r="A52" s="270" t="s">
        <v>225</v>
      </c>
      <c r="B52" s="94">
        <v>4210</v>
      </c>
      <c r="C52" s="107">
        <v>2087</v>
      </c>
      <c r="D52" s="94">
        <v>3564</v>
      </c>
      <c r="E52" s="107">
        <v>1886</v>
      </c>
      <c r="F52" s="94">
        <v>3065</v>
      </c>
      <c r="G52" s="107">
        <v>1643</v>
      </c>
      <c r="H52" s="94">
        <v>2896</v>
      </c>
      <c r="I52" s="107">
        <v>1619</v>
      </c>
      <c r="J52" s="345">
        <f t="shared" si="114"/>
        <v>13735</v>
      </c>
      <c r="K52" s="346">
        <f t="shared" si="114"/>
        <v>7235</v>
      </c>
      <c r="L52" s="45"/>
      <c r="M52" s="270" t="s">
        <v>225</v>
      </c>
      <c r="N52" s="94">
        <v>766</v>
      </c>
      <c r="O52" s="107">
        <v>329</v>
      </c>
      <c r="P52" s="94">
        <v>393</v>
      </c>
      <c r="Q52" s="107">
        <v>203</v>
      </c>
      <c r="R52" s="94">
        <v>410</v>
      </c>
      <c r="S52" s="107">
        <v>211</v>
      </c>
      <c r="T52" s="94">
        <v>624</v>
      </c>
      <c r="U52" s="107">
        <v>375</v>
      </c>
      <c r="V52" s="345">
        <f t="shared" si="117"/>
        <v>2193</v>
      </c>
      <c r="W52" s="346">
        <f t="shared" si="118"/>
        <v>1118</v>
      </c>
      <c r="X52" s="45"/>
      <c r="Y52" s="271" t="s">
        <v>225</v>
      </c>
      <c r="Z52" s="243">
        <v>95</v>
      </c>
      <c r="AA52" s="243">
        <v>86</v>
      </c>
      <c r="AB52" s="243">
        <v>75</v>
      </c>
      <c r="AC52" s="243">
        <v>72</v>
      </c>
      <c r="AD52" s="191">
        <f t="shared" si="115"/>
        <v>328</v>
      </c>
      <c r="AE52" s="69">
        <v>255</v>
      </c>
      <c r="AF52" s="243">
        <v>40</v>
      </c>
      <c r="AG52" s="269">
        <v>28</v>
      </c>
      <c r="AH52" s="45"/>
      <c r="AI52" s="271" t="s">
        <v>225</v>
      </c>
      <c r="AJ52" s="55">
        <v>93</v>
      </c>
      <c r="AK52" s="55">
        <v>81</v>
      </c>
      <c r="AL52" s="55">
        <v>115</v>
      </c>
      <c r="AM52" s="55">
        <v>76</v>
      </c>
      <c r="AN52" s="243">
        <v>189</v>
      </c>
      <c r="AO52" s="55">
        <v>1</v>
      </c>
      <c r="AP52" s="105">
        <f t="shared" si="116"/>
        <v>555</v>
      </c>
      <c r="AQ52" s="143">
        <v>91</v>
      </c>
      <c r="AR52" s="49"/>
    </row>
    <row r="53" spans="1:44" ht="11.25" customHeight="1">
      <c r="A53" s="145" t="s">
        <v>159</v>
      </c>
      <c r="B53" s="94"/>
      <c r="C53" s="243"/>
      <c r="D53" s="94"/>
      <c r="E53" s="243"/>
      <c r="F53" s="94"/>
      <c r="G53" s="243"/>
      <c r="H53" s="94"/>
      <c r="I53" s="243"/>
      <c r="J53" s="345">
        <f t="shared" si="114"/>
        <v>0</v>
      </c>
      <c r="K53" s="346">
        <f t="shared" si="114"/>
        <v>0</v>
      </c>
      <c r="L53" s="45"/>
      <c r="M53" s="145" t="s">
        <v>159</v>
      </c>
      <c r="N53" s="94"/>
      <c r="O53" s="243"/>
      <c r="P53" s="94"/>
      <c r="Q53" s="243"/>
      <c r="R53" s="94"/>
      <c r="S53" s="243"/>
      <c r="T53" s="94"/>
      <c r="U53" s="243"/>
      <c r="V53" s="345"/>
      <c r="W53" s="346"/>
      <c r="X53" s="45"/>
      <c r="Y53" s="145" t="s">
        <v>159</v>
      </c>
      <c r="Z53" s="268"/>
      <c r="AA53" s="268"/>
      <c r="AB53" s="268"/>
      <c r="AC53" s="268"/>
      <c r="AD53" s="191"/>
      <c r="AE53" s="268"/>
      <c r="AF53" s="268"/>
      <c r="AG53" s="269"/>
      <c r="AH53" s="45"/>
      <c r="AI53" s="145" t="s">
        <v>159</v>
      </c>
      <c r="AJ53" s="268"/>
      <c r="AK53" s="268"/>
      <c r="AL53" s="268"/>
      <c r="AM53" s="268"/>
      <c r="AN53" s="268"/>
      <c r="AO53" s="268"/>
      <c r="AP53" s="105"/>
      <c r="AQ53" s="269"/>
      <c r="AR53" s="49"/>
    </row>
    <row r="54" spans="1:44" ht="11.25" customHeight="1">
      <c r="A54" s="270" t="s">
        <v>29</v>
      </c>
      <c r="B54" s="94">
        <v>814</v>
      </c>
      <c r="C54" s="107">
        <v>399</v>
      </c>
      <c r="D54" s="94">
        <v>723</v>
      </c>
      <c r="E54" s="107">
        <v>328</v>
      </c>
      <c r="F54" s="94">
        <v>3352</v>
      </c>
      <c r="G54" s="107">
        <v>1649</v>
      </c>
      <c r="H54" s="94">
        <v>3604</v>
      </c>
      <c r="I54" s="107">
        <v>1742</v>
      </c>
      <c r="J54" s="345">
        <f t="shared" si="114"/>
        <v>8493</v>
      </c>
      <c r="K54" s="346">
        <f t="shared" si="114"/>
        <v>4118</v>
      </c>
      <c r="L54" s="45"/>
      <c r="M54" s="270" t="s">
        <v>29</v>
      </c>
      <c r="N54" s="94">
        <v>111</v>
      </c>
      <c r="O54" s="107">
        <v>44</v>
      </c>
      <c r="P54" s="94">
        <v>42</v>
      </c>
      <c r="Q54" s="107">
        <v>19</v>
      </c>
      <c r="R54" s="94">
        <v>424</v>
      </c>
      <c r="S54" s="107">
        <v>202</v>
      </c>
      <c r="T54" s="94">
        <v>1101</v>
      </c>
      <c r="U54" s="107">
        <v>483</v>
      </c>
      <c r="V54" s="345">
        <f t="shared" si="117"/>
        <v>1678</v>
      </c>
      <c r="W54" s="346">
        <f t="shared" si="118"/>
        <v>748</v>
      </c>
      <c r="X54" s="45"/>
      <c r="Y54" s="271" t="s">
        <v>29</v>
      </c>
      <c r="Z54" s="243">
        <v>17</v>
      </c>
      <c r="AA54" s="243">
        <v>15</v>
      </c>
      <c r="AB54" s="243">
        <v>62</v>
      </c>
      <c r="AC54" s="243">
        <v>66</v>
      </c>
      <c r="AD54" s="191">
        <f t="shared" si="115"/>
        <v>160</v>
      </c>
      <c r="AE54" s="243">
        <v>129</v>
      </c>
      <c r="AF54" s="243">
        <v>24</v>
      </c>
      <c r="AG54" s="269">
        <v>28</v>
      </c>
      <c r="AH54" s="45"/>
      <c r="AI54" s="271" t="s">
        <v>29</v>
      </c>
      <c r="AJ54" s="55">
        <v>46</v>
      </c>
      <c r="AK54" s="55">
        <v>70</v>
      </c>
      <c r="AL54" s="55">
        <v>30</v>
      </c>
      <c r="AM54" s="55">
        <v>49</v>
      </c>
      <c r="AN54" s="243">
        <v>83</v>
      </c>
      <c r="AO54" s="55">
        <v>0</v>
      </c>
      <c r="AP54" s="105">
        <f t="shared" si="116"/>
        <v>278</v>
      </c>
      <c r="AQ54" s="143">
        <v>57</v>
      </c>
      <c r="AR54" s="49"/>
    </row>
    <row r="55" spans="1:44" ht="11.25" customHeight="1">
      <c r="A55" s="270" t="s">
        <v>226</v>
      </c>
      <c r="B55" s="94">
        <v>2551</v>
      </c>
      <c r="C55" s="107">
        <v>1279</v>
      </c>
      <c r="D55" s="94">
        <v>2115</v>
      </c>
      <c r="E55" s="107">
        <v>993</v>
      </c>
      <c r="F55" s="94">
        <v>1800</v>
      </c>
      <c r="G55" s="107">
        <v>845</v>
      </c>
      <c r="H55" s="94">
        <v>1717</v>
      </c>
      <c r="I55" s="107">
        <v>766</v>
      </c>
      <c r="J55" s="345">
        <f t="shared" si="114"/>
        <v>8183</v>
      </c>
      <c r="K55" s="346">
        <f t="shared" si="114"/>
        <v>3883</v>
      </c>
      <c r="L55" s="45"/>
      <c r="M55" s="270" t="s">
        <v>226</v>
      </c>
      <c r="N55" s="94">
        <v>872</v>
      </c>
      <c r="O55" s="107">
        <v>411</v>
      </c>
      <c r="P55" s="94">
        <v>398</v>
      </c>
      <c r="Q55" s="107">
        <v>182</v>
      </c>
      <c r="R55" s="94">
        <v>316</v>
      </c>
      <c r="S55" s="107">
        <v>123</v>
      </c>
      <c r="T55" s="94">
        <v>495</v>
      </c>
      <c r="U55" s="107">
        <v>209</v>
      </c>
      <c r="V55" s="345">
        <f t="shared" si="117"/>
        <v>2081</v>
      </c>
      <c r="W55" s="346">
        <f t="shared" si="118"/>
        <v>925</v>
      </c>
      <c r="X55" s="45"/>
      <c r="Y55" s="271" t="s">
        <v>226</v>
      </c>
      <c r="Z55" s="243">
        <v>53</v>
      </c>
      <c r="AA55" s="243">
        <v>44</v>
      </c>
      <c r="AB55" s="243">
        <v>37</v>
      </c>
      <c r="AC55" s="243">
        <v>35</v>
      </c>
      <c r="AD55" s="191">
        <f t="shared" si="115"/>
        <v>169</v>
      </c>
      <c r="AE55" s="243">
        <v>154</v>
      </c>
      <c r="AF55" s="243">
        <v>7</v>
      </c>
      <c r="AG55" s="269">
        <v>15</v>
      </c>
      <c r="AH55" s="45"/>
      <c r="AI55" s="271" t="s">
        <v>226</v>
      </c>
      <c r="AJ55" s="55">
        <v>21</v>
      </c>
      <c r="AK55" s="55">
        <v>61</v>
      </c>
      <c r="AL55" s="55">
        <v>65</v>
      </c>
      <c r="AM55" s="55">
        <v>63</v>
      </c>
      <c r="AN55" s="243">
        <v>39</v>
      </c>
      <c r="AO55" s="55">
        <v>0</v>
      </c>
      <c r="AP55" s="105">
        <f t="shared" si="116"/>
        <v>249</v>
      </c>
      <c r="AQ55" s="143">
        <v>25</v>
      </c>
      <c r="AR55" s="49"/>
    </row>
    <row r="56" spans="1:44" ht="11.25" customHeight="1">
      <c r="A56" s="270" t="s">
        <v>30</v>
      </c>
      <c r="B56" s="94">
        <v>3257</v>
      </c>
      <c r="C56" s="107">
        <v>1605</v>
      </c>
      <c r="D56" s="94">
        <v>2985</v>
      </c>
      <c r="E56" s="107">
        <v>1357</v>
      </c>
      <c r="F56" s="94">
        <v>2222</v>
      </c>
      <c r="G56" s="107">
        <v>910</v>
      </c>
      <c r="H56" s="94">
        <v>2391</v>
      </c>
      <c r="I56" s="107">
        <v>891</v>
      </c>
      <c r="J56" s="345">
        <f t="shared" si="114"/>
        <v>10855</v>
      </c>
      <c r="K56" s="346">
        <f t="shared" si="114"/>
        <v>4763</v>
      </c>
      <c r="L56" s="45"/>
      <c r="M56" s="270" t="s">
        <v>30</v>
      </c>
      <c r="N56" s="94">
        <v>1092</v>
      </c>
      <c r="O56" s="107">
        <v>527</v>
      </c>
      <c r="P56" s="94">
        <v>423</v>
      </c>
      <c r="Q56" s="107">
        <v>169</v>
      </c>
      <c r="R56" s="94">
        <v>476</v>
      </c>
      <c r="S56" s="107">
        <v>184</v>
      </c>
      <c r="T56" s="94">
        <v>817</v>
      </c>
      <c r="U56" s="107">
        <v>305</v>
      </c>
      <c r="V56" s="345">
        <f t="shared" si="117"/>
        <v>2808</v>
      </c>
      <c r="W56" s="346">
        <f t="shared" si="118"/>
        <v>1185</v>
      </c>
      <c r="X56" s="45"/>
      <c r="Y56" s="271" t="s">
        <v>30</v>
      </c>
      <c r="Z56" s="243">
        <v>56</v>
      </c>
      <c r="AA56" s="243">
        <v>49</v>
      </c>
      <c r="AB56" s="243">
        <v>38</v>
      </c>
      <c r="AC56" s="243">
        <v>41</v>
      </c>
      <c r="AD56" s="191">
        <f t="shared" si="115"/>
        <v>184</v>
      </c>
      <c r="AE56" s="243">
        <v>173</v>
      </c>
      <c r="AF56" s="243">
        <v>8</v>
      </c>
      <c r="AG56" s="269">
        <v>21</v>
      </c>
      <c r="AH56" s="45"/>
      <c r="AI56" s="271" t="s">
        <v>30</v>
      </c>
      <c r="AJ56" s="55">
        <v>56</v>
      </c>
      <c r="AK56" s="55">
        <v>74</v>
      </c>
      <c r="AL56" s="55">
        <v>0</v>
      </c>
      <c r="AM56" s="55">
        <v>25</v>
      </c>
      <c r="AN56" s="243">
        <v>143</v>
      </c>
      <c r="AO56" s="55">
        <v>4</v>
      </c>
      <c r="AP56" s="105">
        <f t="shared" si="116"/>
        <v>302</v>
      </c>
      <c r="AQ56" s="143">
        <v>43</v>
      </c>
      <c r="AR56" s="49"/>
    </row>
    <row r="57" spans="1:44" ht="11.25" customHeight="1">
      <c r="A57" s="270" t="s">
        <v>227</v>
      </c>
      <c r="B57" s="94">
        <v>806</v>
      </c>
      <c r="C57" s="107">
        <v>407</v>
      </c>
      <c r="D57" s="94">
        <v>569</v>
      </c>
      <c r="E57" s="107">
        <v>290</v>
      </c>
      <c r="F57" s="94">
        <v>433</v>
      </c>
      <c r="G57" s="107">
        <v>232</v>
      </c>
      <c r="H57" s="94">
        <v>393</v>
      </c>
      <c r="I57" s="107">
        <v>190</v>
      </c>
      <c r="J57" s="345">
        <f t="shared" si="114"/>
        <v>2201</v>
      </c>
      <c r="K57" s="346">
        <f t="shared" si="114"/>
        <v>1119</v>
      </c>
      <c r="L57" s="45"/>
      <c r="M57" s="270" t="s">
        <v>227</v>
      </c>
      <c r="N57" s="94">
        <v>280</v>
      </c>
      <c r="O57" s="107">
        <v>129</v>
      </c>
      <c r="P57" s="94">
        <v>106</v>
      </c>
      <c r="Q57" s="107">
        <v>57</v>
      </c>
      <c r="R57" s="94">
        <v>103</v>
      </c>
      <c r="S57" s="107">
        <v>52</v>
      </c>
      <c r="T57" s="94">
        <v>67</v>
      </c>
      <c r="U57" s="107">
        <v>35</v>
      </c>
      <c r="V57" s="345">
        <f t="shared" si="117"/>
        <v>556</v>
      </c>
      <c r="W57" s="346">
        <f t="shared" si="118"/>
        <v>273</v>
      </c>
      <c r="X57" s="45"/>
      <c r="Y57" s="271" t="s">
        <v>227</v>
      </c>
      <c r="Z57" s="243">
        <v>14</v>
      </c>
      <c r="AA57" s="243">
        <v>9</v>
      </c>
      <c r="AB57" s="243">
        <v>8</v>
      </c>
      <c r="AC57" s="243">
        <v>8</v>
      </c>
      <c r="AD57" s="191">
        <f t="shared" si="115"/>
        <v>39</v>
      </c>
      <c r="AE57" s="243">
        <v>30</v>
      </c>
      <c r="AF57" s="243">
        <v>3</v>
      </c>
      <c r="AG57" s="269">
        <v>4</v>
      </c>
      <c r="AH57" s="45"/>
      <c r="AI57" s="271" t="s">
        <v>227</v>
      </c>
      <c r="AJ57" s="55">
        <v>6</v>
      </c>
      <c r="AK57" s="55">
        <v>14</v>
      </c>
      <c r="AL57" s="55">
        <v>19</v>
      </c>
      <c r="AM57" s="55">
        <v>14</v>
      </c>
      <c r="AN57" s="243">
        <v>0</v>
      </c>
      <c r="AO57" s="55">
        <v>0</v>
      </c>
      <c r="AP57" s="105">
        <f t="shared" si="116"/>
        <v>53</v>
      </c>
      <c r="AQ57" s="143">
        <v>8</v>
      </c>
      <c r="AR57" s="49"/>
    </row>
    <row r="58" spans="1:44" ht="11.25" customHeight="1">
      <c r="A58" s="270" t="s">
        <v>31</v>
      </c>
      <c r="B58" s="94">
        <v>2355</v>
      </c>
      <c r="C58" s="107">
        <v>1207</v>
      </c>
      <c r="D58" s="94">
        <v>2073</v>
      </c>
      <c r="E58" s="107">
        <v>1079</v>
      </c>
      <c r="F58" s="94">
        <v>1672</v>
      </c>
      <c r="G58" s="107">
        <v>727</v>
      </c>
      <c r="H58" s="94">
        <v>1636</v>
      </c>
      <c r="I58" s="107">
        <v>693</v>
      </c>
      <c r="J58" s="345">
        <f t="shared" si="114"/>
        <v>7736</v>
      </c>
      <c r="K58" s="346">
        <f t="shared" si="114"/>
        <v>3706</v>
      </c>
      <c r="L58" s="45"/>
      <c r="M58" s="270" t="s">
        <v>31</v>
      </c>
      <c r="N58" s="94">
        <v>452</v>
      </c>
      <c r="O58" s="107">
        <v>208</v>
      </c>
      <c r="P58" s="94">
        <v>251</v>
      </c>
      <c r="Q58" s="107">
        <v>109</v>
      </c>
      <c r="R58" s="94">
        <v>201</v>
      </c>
      <c r="S58" s="107">
        <v>82</v>
      </c>
      <c r="T58" s="94">
        <v>293</v>
      </c>
      <c r="U58" s="107">
        <v>115</v>
      </c>
      <c r="V58" s="345">
        <f t="shared" si="117"/>
        <v>1197</v>
      </c>
      <c r="W58" s="346">
        <f t="shared" si="118"/>
        <v>514</v>
      </c>
      <c r="X58" s="45"/>
      <c r="Y58" s="271" t="s">
        <v>31</v>
      </c>
      <c r="Z58" s="243">
        <v>50</v>
      </c>
      <c r="AA58" s="243">
        <v>49</v>
      </c>
      <c r="AB58" s="243">
        <v>40</v>
      </c>
      <c r="AC58" s="243">
        <v>41</v>
      </c>
      <c r="AD58" s="191">
        <f t="shared" si="115"/>
        <v>180</v>
      </c>
      <c r="AE58" s="243">
        <v>164</v>
      </c>
      <c r="AF58" s="243">
        <v>7</v>
      </c>
      <c r="AG58" s="269">
        <v>25</v>
      </c>
      <c r="AH58" s="45"/>
      <c r="AI58" s="271" t="s">
        <v>31</v>
      </c>
      <c r="AJ58" s="55">
        <v>22</v>
      </c>
      <c r="AK58" s="55">
        <v>71</v>
      </c>
      <c r="AL58" s="55">
        <v>31</v>
      </c>
      <c r="AM58" s="55">
        <v>33</v>
      </c>
      <c r="AN58" s="243">
        <v>101</v>
      </c>
      <c r="AO58" s="55">
        <v>0</v>
      </c>
      <c r="AP58" s="105">
        <f t="shared" si="116"/>
        <v>258</v>
      </c>
      <c r="AQ58" s="143">
        <v>21</v>
      </c>
      <c r="AR58" s="49"/>
    </row>
    <row r="59" spans="1:44" ht="11.25" customHeight="1">
      <c r="A59" s="270" t="s">
        <v>32</v>
      </c>
      <c r="B59" s="94">
        <v>2378</v>
      </c>
      <c r="C59" s="107">
        <v>1203</v>
      </c>
      <c r="D59" s="94">
        <v>2926</v>
      </c>
      <c r="E59" s="107">
        <v>1424</v>
      </c>
      <c r="F59" s="94">
        <v>2220</v>
      </c>
      <c r="G59" s="107">
        <v>1101</v>
      </c>
      <c r="H59" s="94">
        <v>2352</v>
      </c>
      <c r="I59" s="107">
        <v>1056</v>
      </c>
      <c r="J59" s="345">
        <f t="shared" si="114"/>
        <v>9876</v>
      </c>
      <c r="K59" s="346">
        <f t="shared" si="114"/>
        <v>4784</v>
      </c>
      <c r="L59" s="45"/>
      <c r="M59" s="270" t="s">
        <v>32</v>
      </c>
      <c r="N59" s="94">
        <v>131</v>
      </c>
      <c r="O59" s="107">
        <v>59</v>
      </c>
      <c r="P59" s="94">
        <v>66</v>
      </c>
      <c r="Q59" s="107">
        <v>31</v>
      </c>
      <c r="R59" s="94">
        <v>17</v>
      </c>
      <c r="S59" s="107">
        <v>4</v>
      </c>
      <c r="T59" s="94">
        <v>351</v>
      </c>
      <c r="U59" s="107">
        <v>135</v>
      </c>
      <c r="V59" s="345">
        <f t="shared" si="117"/>
        <v>565</v>
      </c>
      <c r="W59" s="346">
        <f t="shared" si="118"/>
        <v>229</v>
      </c>
      <c r="X59" s="45"/>
      <c r="Y59" s="271" t="s">
        <v>32</v>
      </c>
      <c r="Z59" s="243">
        <v>49</v>
      </c>
      <c r="AA59" s="243">
        <v>55</v>
      </c>
      <c r="AB59" s="243">
        <v>46</v>
      </c>
      <c r="AC59" s="243">
        <v>41</v>
      </c>
      <c r="AD59" s="191">
        <f t="shared" si="115"/>
        <v>191</v>
      </c>
      <c r="AE59" s="243">
        <v>121</v>
      </c>
      <c r="AF59" s="243">
        <v>33</v>
      </c>
      <c r="AG59" s="269">
        <v>23</v>
      </c>
      <c r="AH59" s="45"/>
      <c r="AI59" s="271" t="s">
        <v>32</v>
      </c>
      <c r="AJ59" s="55">
        <v>18</v>
      </c>
      <c r="AK59" s="55">
        <v>95</v>
      </c>
      <c r="AL59" s="55">
        <v>36</v>
      </c>
      <c r="AM59" s="55">
        <v>77</v>
      </c>
      <c r="AN59" s="243">
        <v>99</v>
      </c>
      <c r="AO59" s="55">
        <v>0</v>
      </c>
      <c r="AP59" s="105">
        <f t="shared" si="116"/>
        <v>325</v>
      </c>
      <c r="AQ59" s="143">
        <v>40</v>
      </c>
      <c r="AR59" s="49"/>
    </row>
    <row r="60" spans="1:44" ht="11.25" customHeight="1">
      <c r="A60" s="145" t="s">
        <v>160</v>
      </c>
      <c r="B60" s="94"/>
      <c r="C60" s="243"/>
      <c r="D60" s="94"/>
      <c r="E60" s="243"/>
      <c r="F60" s="94"/>
      <c r="G60" s="243"/>
      <c r="H60" s="94"/>
      <c r="I60" s="243"/>
      <c r="J60" s="345"/>
      <c r="K60" s="346"/>
      <c r="L60" s="45"/>
      <c r="M60" s="145" t="s">
        <v>160</v>
      </c>
      <c r="N60" s="94"/>
      <c r="O60" s="243"/>
      <c r="P60" s="94"/>
      <c r="Q60" s="243"/>
      <c r="R60" s="94"/>
      <c r="S60" s="243"/>
      <c r="T60" s="94"/>
      <c r="U60" s="243"/>
      <c r="V60" s="345"/>
      <c r="W60" s="346"/>
      <c r="X60" s="45"/>
      <c r="Y60" s="145" t="s">
        <v>160</v>
      </c>
      <c r="Z60" s="268"/>
      <c r="AA60" s="268"/>
      <c r="AB60" s="268"/>
      <c r="AC60" s="268"/>
      <c r="AD60" s="191"/>
      <c r="AE60" s="268"/>
      <c r="AF60" s="268"/>
      <c r="AG60" s="269"/>
      <c r="AH60" s="45"/>
      <c r="AI60" s="145" t="s">
        <v>160</v>
      </c>
      <c r="AJ60" s="268"/>
      <c r="AK60" s="268"/>
      <c r="AL60" s="268"/>
      <c r="AM60" s="268"/>
      <c r="AN60" s="268"/>
      <c r="AO60" s="268"/>
      <c r="AP60" s="105"/>
      <c r="AQ60" s="269"/>
      <c r="AR60" s="49"/>
    </row>
    <row r="61" spans="1:44" ht="11.25" customHeight="1">
      <c r="A61" s="270" t="s">
        <v>228</v>
      </c>
      <c r="B61" s="94">
        <v>2501</v>
      </c>
      <c r="C61" s="107">
        <v>1402</v>
      </c>
      <c r="D61" s="94">
        <v>1598</v>
      </c>
      <c r="E61" s="107">
        <v>809</v>
      </c>
      <c r="F61" s="94">
        <v>1216</v>
      </c>
      <c r="G61" s="107">
        <v>572</v>
      </c>
      <c r="H61" s="94">
        <v>1087</v>
      </c>
      <c r="I61" s="107">
        <v>460</v>
      </c>
      <c r="J61" s="345">
        <f t="shared" si="114"/>
        <v>6402</v>
      </c>
      <c r="K61" s="346">
        <f t="shared" si="114"/>
        <v>3243</v>
      </c>
      <c r="L61" s="45"/>
      <c r="M61" s="270" t="s">
        <v>228</v>
      </c>
      <c r="N61" s="94">
        <v>272</v>
      </c>
      <c r="O61" s="107">
        <v>149</v>
      </c>
      <c r="P61" s="94">
        <v>148</v>
      </c>
      <c r="Q61" s="107">
        <v>90</v>
      </c>
      <c r="R61" s="94">
        <v>109</v>
      </c>
      <c r="S61" s="107">
        <v>62</v>
      </c>
      <c r="T61" s="94">
        <v>144</v>
      </c>
      <c r="U61" s="107">
        <v>62</v>
      </c>
      <c r="V61" s="345">
        <f t="shared" si="117"/>
        <v>673</v>
      </c>
      <c r="W61" s="346">
        <f t="shared" si="118"/>
        <v>363</v>
      </c>
      <c r="X61" s="45"/>
      <c r="Y61" s="271" t="s">
        <v>228</v>
      </c>
      <c r="Z61" s="243">
        <v>32</v>
      </c>
      <c r="AA61" s="243">
        <v>28</v>
      </c>
      <c r="AB61" s="243">
        <v>21</v>
      </c>
      <c r="AC61" s="243">
        <v>17</v>
      </c>
      <c r="AD61" s="191">
        <f t="shared" si="115"/>
        <v>98</v>
      </c>
      <c r="AE61" s="243">
        <v>66</v>
      </c>
      <c r="AF61" s="243">
        <v>21</v>
      </c>
      <c r="AG61" s="269">
        <v>21</v>
      </c>
      <c r="AH61" s="45"/>
      <c r="AI61" s="271" t="s">
        <v>228</v>
      </c>
      <c r="AJ61" s="55">
        <v>27</v>
      </c>
      <c r="AK61" s="55">
        <v>33</v>
      </c>
      <c r="AL61" s="55">
        <v>0</v>
      </c>
      <c r="AM61" s="55">
        <v>5</v>
      </c>
      <c r="AN61" s="243">
        <v>67</v>
      </c>
      <c r="AO61" s="55">
        <v>0</v>
      </c>
      <c r="AP61" s="105">
        <f t="shared" si="116"/>
        <v>132</v>
      </c>
      <c r="AQ61" s="143">
        <v>19</v>
      </c>
      <c r="AR61" s="49"/>
    </row>
    <row r="62" spans="1:44" ht="11.25" customHeight="1">
      <c r="A62" s="270" t="s">
        <v>229</v>
      </c>
      <c r="B62" s="94">
        <v>660</v>
      </c>
      <c r="C62" s="107">
        <v>295</v>
      </c>
      <c r="D62" s="94">
        <v>527</v>
      </c>
      <c r="E62" s="107">
        <v>218</v>
      </c>
      <c r="F62" s="94">
        <v>454</v>
      </c>
      <c r="G62" s="107">
        <v>204</v>
      </c>
      <c r="H62" s="94">
        <v>441</v>
      </c>
      <c r="I62" s="107">
        <v>165</v>
      </c>
      <c r="J62" s="345">
        <f t="shared" si="114"/>
        <v>2082</v>
      </c>
      <c r="K62" s="346">
        <f t="shared" si="114"/>
        <v>882</v>
      </c>
      <c r="L62" s="45"/>
      <c r="M62" s="270" t="s">
        <v>229</v>
      </c>
      <c r="N62" s="94">
        <v>51</v>
      </c>
      <c r="O62" s="107">
        <v>25</v>
      </c>
      <c r="P62" s="94">
        <v>27</v>
      </c>
      <c r="Q62" s="107">
        <v>11</v>
      </c>
      <c r="R62" s="94">
        <v>15</v>
      </c>
      <c r="S62" s="107">
        <v>5</v>
      </c>
      <c r="T62" s="94">
        <v>55</v>
      </c>
      <c r="U62" s="107">
        <v>19</v>
      </c>
      <c r="V62" s="345">
        <f t="shared" si="117"/>
        <v>148</v>
      </c>
      <c r="W62" s="346">
        <f t="shared" si="118"/>
        <v>60</v>
      </c>
      <c r="X62" s="45"/>
      <c r="Y62" s="271" t="s">
        <v>229</v>
      </c>
      <c r="Z62" s="243">
        <v>13</v>
      </c>
      <c r="AA62" s="243">
        <v>9</v>
      </c>
      <c r="AB62" s="243">
        <v>9</v>
      </c>
      <c r="AC62" s="243">
        <v>7</v>
      </c>
      <c r="AD62" s="191">
        <f t="shared" si="115"/>
        <v>38</v>
      </c>
      <c r="AE62" s="243">
        <v>26</v>
      </c>
      <c r="AF62" s="243">
        <v>4</v>
      </c>
      <c r="AG62" s="269">
        <v>8</v>
      </c>
      <c r="AH62" s="45"/>
      <c r="AI62" s="271" t="s">
        <v>229</v>
      </c>
      <c r="AJ62" s="55">
        <v>20</v>
      </c>
      <c r="AK62" s="55">
        <v>12</v>
      </c>
      <c r="AL62" s="55">
        <v>0</v>
      </c>
      <c r="AM62" s="55">
        <v>6</v>
      </c>
      <c r="AN62" s="243">
        <v>18</v>
      </c>
      <c r="AO62" s="55">
        <v>0</v>
      </c>
      <c r="AP62" s="105">
        <f t="shared" si="116"/>
        <v>56</v>
      </c>
      <c r="AQ62" s="143">
        <v>20</v>
      </c>
      <c r="AR62" s="49"/>
    </row>
    <row r="63" spans="1:44" ht="11.25" customHeight="1">
      <c r="A63" s="270" t="s">
        <v>230</v>
      </c>
      <c r="B63" s="94">
        <v>570</v>
      </c>
      <c r="C63" s="107">
        <v>360</v>
      </c>
      <c r="D63" s="94">
        <v>430</v>
      </c>
      <c r="E63" s="107">
        <v>253</v>
      </c>
      <c r="F63" s="94">
        <v>255</v>
      </c>
      <c r="G63" s="107">
        <v>149</v>
      </c>
      <c r="H63" s="94">
        <v>265</v>
      </c>
      <c r="I63" s="107">
        <v>141</v>
      </c>
      <c r="J63" s="345">
        <f t="shared" si="114"/>
        <v>1520</v>
      </c>
      <c r="K63" s="346">
        <f t="shared" si="114"/>
        <v>903</v>
      </c>
      <c r="L63" s="45"/>
      <c r="M63" s="270" t="s">
        <v>230</v>
      </c>
      <c r="N63" s="94">
        <v>109</v>
      </c>
      <c r="O63" s="107">
        <v>71</v>
      </c>
      <c r="P63" s="94">
        <v>71</v>
      </c>
      <c r="Q63" s="107">
        <v>50</v>
      </c>
      <c r="R63" s="94">
        <v>36</v>
      </c>
      <c r="S63" s="107">
        <v>26</v>
      </c>
      <c r="T63" s="94">
        <v>82</v>
      </c>
      <c r="U63" s="107">
        <v>37</v>
      </c>
      <c r="V63" s="345">
        <f t="shared" si="117"/>
        <v>298</v>
      </c>
      <c r="W63" s="346">
        <f t="shared" si="118"/>
        <v>184</v>
      </c>
      <c r="X63" s="45"/>
      <c r="Y63" s="271" t="s">
        <v>230</v>
      </c>
      <c r="Z63" s="243">
        <v>7</v>
      </c>
      <c r="AA63" s="243">
        <v>6</v>
      </c>
      <c r="AB63" s="243">
        <v>5</v>
      </c>
      <c r="AC63" s="243">
        <v>5</v>
      </c>
      <c r="AD63" s="191">
        <f t="shared" si="115"/>
        <v>23</v>
      </c>
      <c r="AE63" s="243">
        <v>5</v>
      </c>
      <c r="AF63" s="243">
        <v>6</v>
      </c>
      <c r="AG63" s="269">
        <v>4</v>
      </c>
      <c r="AH63" s="45"/>
      <c r="AI63" s="271" t="s">
        <v>230</v>
      </c>
      <c r="AJ63" s="55">
        <v>3</v>
      </c>
      <c r="AK63" s="55">
        <v>16</v>
      </c>
      <c r="AL63" s="55">
        <v>0</v>
      </c>
      <c r="AM63" s="55">
        <v>9</v>
      </c>
      <c r="AN63" s="243">
        <v>16</v>
      </c>
      <c r="AO63" s="55">
        <v>0</v>
      </c>
      <c r="AP63" s="105">
        <f t="shared" si="116"/>
        <v>44</v>
      </c>
      <c r="AQ63" s="143">
        <v>5</v>
      </c>
      <c r="AR63" s="49"/>
    </row>
    <row r="64" spans="1:44" ht="11.25" customHeight="1" thickBot="1">
      <c r="A64" s="273" t="s">
        <v>231</v>
      </c>
      <c r="B64" s="168">
        <v>1720</v>
      </c>
      <c r="C64" s="274">
        <v>972</v>
      </c>
      <c r="D64" s="168">
        <v>795</v>
      </c>
      <c r="E64" s="274">
        <v>414</v>
      </c>
      <c r="F64" s="168">
        <v>666</v>
      </c>
      <c r="G64" s="274">
        <v>333</v>
      </c>
      <c r="H64" s="168">
        <v>768</v>
      </c>
      <c r="I64" s="274">
        <v>405</v>
      </c>
      <c r="J64" s="275">
        <f t="shared" si="114"/>
        <v>3949</v>
      </c>
      <c r="K64" s="276">
        <f t="shared" si="114"/>
        <v>2124</v>
      </c>
      <c r="L64" s="45"/>
      <c r="M64" s="273" t="s">
        <v>231</v>
      </c>
      <c r="N64" s="168">
        <v>481</v>
      </c>
      <c r="O64" s="274">
        <v>284</v>
      </c>
      <c r="P64" s="168">
        <v>98</v>
      </c>
      <c r="Q64" s="274">
        <v>55</v>
      </c>
      <c r="R64" s="168">
        <v>96</v>
      </c>
      <c r="S64" s="274">
        <v>45</v>
      </c>
      <c r="T64" s="168">
        <v>187</v>
      </c>
      <c r="U64" s="274">
        <v>97</v>
      </c>
      <c r="V64" s="345">
        <f t="shared" si="117"/>
        <v>862</v>
      </c>
      <c r="W64" s="346">
        <f t="shared" si="118"/>
        <v>481</v>
      </c>
      <c r="X64" s="45"/>
      <c r="Y64" s="277" t="s">
        <v>231</v>
      </c>
      <c r="Z64" s="278">
        <v>25</v>
      </c>
      <c r="AA64" s="278">
        <v>13</v>
      </c>
      <c r="AB64" s="278">
        <v>12</v>
      </c>
      <c r="AC64" s="278">
        <v>12</v>
      </c>
      <c r="AD64" s="168">
        <f t="shared" si="115"/>
        <v>62</v>
      </c>
      <c r="AE64" s="278">
        <v>33</v>
      </c>
      <c r="AF64" s="278">
        <v>5</v>
      </c>
      <c r="AG64" s="351">
        <v>8</v>
      </c>
      <c r="AH64" s="45"/>
      <c r="AI64" s="277" t="s">
        <v>231</v>
      </c>
      <c r="AJ64" s="149">
        <v>6</v>
      </c>
      <c r="AK64" s="149">
        <v>29</v>
      </c>
      <c r="AL64" s="149">
        <v>0</v>
      </c>
      <c r="AM64" s="149">
        <v>8</v>
      </c>
      <c r="AN64" s="278">
        <v>31</v>
      </c>
      <c r="AO64" s="149">
        <v>0</v>
      </c>
      <c r="AP64" s="352">
        <f t="shared" si="116"/>
        <v>74</v>
      </c>
      <c r="AQ64" s="150">
        <v>27</v>
      </c>
      <c r="AR64" s="49"/>
    </row>
    <row r="65" spans="1:44" ht="11.25" customHeight="1">
      <c r="A65" s="512" t="s">
        <v>212</v>
      </c>
      <c r="B65" s="478"/>
      <c r="C65" s="478"/>
      <c r="D65" s="478"/>
      <c r="E65" s="478"/>
      <c r="F65" s="478"/>
      <c r="G65" s="478"/>
      <c r="H65" s="478"/>
      <c r="I65" s="478"/>
      <c r="J65" s="478"/>
      <c r="K65" s="478"/>
      <c r="L65" s="41"/>
      <c r="M65" s="478" t="s">
        <v>249</v>
      </c>
      <c r="N65" s="478"/>
      <c r="O65" s="478"/>
      <c r="P65" s="478"/>
      <c r="Q65" s="478"/>
      <c r="R65" s="478"/>
      <c r="S65" s="478"/>
      <c r="T65" s="478"/>
      <c r="U65" s="478"/>
      <c r="V65" s="478"/>
      <c r="W65" s="478"/>
      <c r="X65" s="41"/>
      <c r="Y65" s="478" t="s">
        <v>213</v>
      </c>
      <c r="Z65" s="478"/>
      <c r="AA65" s="478"/>
      <c r="AB65" s="478"/>
      <c r="AC65" s="478"/>
      <c r="AD65" s="478"/>
      <c r="AE65" s="478"/>
      <c r="AF65" s="478"/>
      <c r="AG65" s="478"/>
      <c r="AH65" s="41"/>
      <c r="AI65" s="478" t="s">
        <v>214</v>
      </c>
      <c r="AJ65" s="478"/>
      <c r="AK65" s="478"/>
      <c r="AL65" s="478"/>
      <c r="AM65" s="478"/>
      <c r="AN65" s="478"/>
      <c r="AO65" s="478"/>
      <c r="AP65" s="478"/>
      <c r="AQ65" s="45"/>
      <c r="AR65" s="49"/>
    </row>
    <row r="66" spans="1:44" ht="11.25" customHeight="1" thickBot="1">
      <c r="A66" s="511" t="s">
        <v>22</v>
      </c>
      <c r="B66" s="487"/>
      <c r="C66" s="487"/>
      <c r="D66" s="487"/>
      <c r="E66" s="487"/>
      <c r="F66" s="487"/>
      <c r="G66" s="487"/>
      <c r="H66" s="487"/>
      <c r="I66" s="487"/>
      <c r="J66" s="487"/>
      <c r="K66" s="30"/>
      <c r="L66" s="41"/>
      <c r="M66" s="487" t="s">
        <v>22</v>
      </c>
      <c r="N66" s="487"/>
      <c r="O66" s="487"/>
      <c r="P66" s="487"/>
      <c r="Q66" s="487"/>
      <c r="R66" s="487"/>
      <c r="S66" s="487"/>
      <c r="T66" s="487"/>
      <c r="U66" s="487"/>
      <c r="V66" s="487"/>
      <c r="W66" s="487"/>
      <c r="X66" s="41"/>
      <c r="Y66" s="487" t="s">
        <v>22</v>
      </c>
      <c r="Z66" s="487"/>
      <c r="AA66" s="487"/>
      <c r="AB66" s="487"/>
      <c r="AC66" s="487"/>
      <c r="AD66" s="487"/>
      <c r="AE66" s="487"/>
      <c r="AF66" s="487"/>
      <c r="AG66" s="487"/>
      <c r="AH66" s="41"/>
      <c r="AI66" s="487" t="s">
        <v>22</v>
      </c>
      <c r="AJ66" s="487"/>
      <c r="AK66" s="487"/>
      <c r="AL66" s="487"/>
      <c r="AM66" s="487"/>
      <c r="AN66" s="487"/>
      <c r="AO66" s="487"/>
      <c r="AP66" s="487"/>
      <c r="AQ66" s="45"/>
      <c r="AR66" s="49"/>
    </row>
    <row r="67" spans="1:44" ht="16.5" customHeight="1">
      <c r="A67" s="508" t="s">
        <v>137</v>
      </c>
      <c r="B67" s="495" t="s">
        <v>199</v>
      </c>
      <c r="C67" s="495"/>
      <c r="D67" s="495" t="s">
        <v>200</v>
      </c>
      <c r="E67" s="495"/>
      <c r="F67" s="495" t="s">
        <v>201</v>
      </c>
      <c r="G67" s="495"/>
      <c r="H67" s="495" t="s">
        <v>202</v>
      </c>
      <c r="I67" s="495"/>
      <c r="J67" s="495" t="s">
        <v>7</v>
      </c>
      <c r="K67" s="505"/>
      <c r="L67" s="45"/>
      <c r="M67" s="508" t="s">
        <v>137</v>
      </c>
      <c r="N67" s="495" t="s">
        <v>199</v>
      </c>
      <c r="O67" s="495"/>
      <c r="P67" s="495" t="s">
        <v>200</v>
      </c>
      <c r="Q67" s="495"/>
      <c r="R67" s="495" t="s">
        <v>201</v>
      </c>
      <c r="S67" s="495"/>
      <c r="T67" s="495" t="s">
        <v>202</v>
      </c>
      <c r="U67" s="495"/>
      <c r="V67" s="495" t="s">
        <v>7</v>
      </c>
      <c r="W67" s="505"/>
      <c r="X67" s="45"/>
      <c r="Y67" s="508" t="s">
        <v>137</v>
      </c>
      <c r="Z67" s="510" t="s">
        <v>203</v>
      </c>
      <c r="AA67" s="510"/>
      <c r="AB67" s="510"/>
      <c r="AC67" s="510"/>
      <c r="AD67" s="510"/>
      <c r="AE67" s="495" t="s">
        <v>204</v>
      </c>
      <c r="AF67" s="495"/>
      <c r="AG67" s="463" t="s">
        <v>205</v>
      </c>
      <c r="AH67" s="45"/>
      <c r="AI67" s="467" t="s">
        <v>137</v>
      </c>
      <c r="AJ67" s="506" t="s">
        <v>380</v>
      </c>
      <c r="AK67" s="506"/>
      <c r="AL67" s="506"/>
      <c r="AM67" s="506"/>
      <c r="AN67" s="506"/>
      <c r="AO67" s="506"/>
      <c r="AP67" s="506"/>
      <c r="AQ67" s="506"/>
      <c r="AR67" s="49"/>
    </row>
    <row r="68" spans="1:44" ht="51" customHeight="1">
      <c r="A68" s="509"/>
      <c r="B68" s="134" t="s">
        <v>154</v>
      </c>
      <c r="C68" s="134" t="s">
        <v>155</v>
      </c>
      <c r="D68" s="134" t="s">
        <v>154</v>
      </c>
      <c r="E68" s="134" t="s">
        <v>155</v>
      </c>
      <c r="F68" s="134" t="s">
        <v>154</v>
      </c>
      <c r="G68" s="134" t="s">
        <v>155</v>
      </c>
      <c r="H68" s="134" t="s">
        <v>154</v>
      </c>
      <c r="I68" s="134" t="s">
        <v>155</v>
      </c>
      <c r="J68" s="134" t="s">
        <v>154</v>
      </c>
      <c r="K68" s="9" t="s">
        <v>155</v>
      </c>
      <c r="L68" s="45"/>
      <c r="M68" s="509"/>
      <c r="N68" s="134" t="s">
        <v>154</v>
      </c>
      <c r="O68" s="134" t="s">
        <v>155</v>
      </c>
      <c r="P68" s="134" t="s">
        <v>154</v>
      </c>
      <c r="Q68" s="134" t="s">
        <v>155</v>
      </c>
      <c r="R68" s="134" t="s">
        <v>154</v>
      </c>
      <c r="S68" s="134" t="s">
        <v>155</v>
      </c>
      <c r="T68" s="134" t="s">
        <v>154</v>
      </c>
      <c r="U68" s="134" t="s">
        <v>155</v>
      </c>
      <c r="V68" s="134" t="s">
        <v>154</v>
      </c>
      <c r="W68" s="9" t="s">
        <v>155</v>
      </c>
      <c r="X68" s="45"/>
      <c r="Y68" s="509"/>
      <c r="Z68" s="228" t="s">
        <v>199</v>
      </c>
      <c r="AA68" s="228" t="s">
        <v>200</v>
      </c>
      <c r="AB68" s="228" t="s">
        <v>201</v>
      </c>
      <c r="AC68" s="228" t="s">
        <v>202</v>
      </c>
      <c r="AD68" s="134" t="s">
        <v>406</v>
      </c>
      <c r="AE68" s="390" t="s">
        <v>455</v>
      </c>
      <c r="AF68" s="390" t="s">
        <v>452</v>
      </c>
      <c r="AG68" s="464"/>
      <c r="AH68" s="41"/>
      <c r="AI68" s="471"/>
      <c r="AJ68" s="412" t="s">
        <v>14</v>
      </c>
      <c r="AK68" s="412" t="s">
        <v>15</v>
      </c>
      <c r="AL68" s="412" t="s">
        <v>206</v>
      </c>
      <c r="AM68" s="412" t="s">
        <v>459</v>
      </c>
      <c r="AN68" s="412" t="s">
        <v>368</v>
      </c>
      <c r="AO68" s="412" t="s">
        <v>17</v>
      </c>
      <c r="AP68" s="412" t="s">
        <v>407</v>
      </c>
      <c r="AQ68" s="412" t="s">
        <v>207</v>
      </c>
      <c r="AR68" s="49"/>
    </row>
    <row r="69" spans="1:44" ht="11.25" customHeight="1">
      <c r="A69" s="33" t="s">
        <v>161</v>
      </c>
      <c r="B69" s="134"/>
      <c r="C69" s="134"/>
      <c r="D69" s="134"/>
      <c r="E69" s="134"/>
      <c r="F69" s="134"/>
      <c r="G69" s="134"/>
      <c r="H69" s="134"/>
      <c r="I69" s="134"/>
      <c r="J69" s="134"/>
      <c r="K69" s="9"/>
      <c r="L69" s="45"/>
      <c r="M69" s="33" t="s">
        <v>161</v>
      </c>
      <c r="N69" s="134"/>
      <c r="O69" s="134"/>
      <c r="P69" s="134"/>
      <c r="Q69" s="134"/>
      <c r="R69" s="134"/>
      <c r="S69" s="134"/>
      <c r="T69" s="134"/>
      <c r="U69" s="134"/>
      <c r="V69" s="134"/>
      <c r="W69" s="9"/>
      <c r="X69" s="45"/>
      <c r="Y69" s="33" t="s">
        <v>161</v>
      </c>
      <c r="Z69" s="228"/>
      <c r="AA69" s="228"/>
      <c r="AB69" s="228"/>
      <c r="AC69" s="228"/>
      <c r="AD69" s="157"/>
      <c r="AE69" s="391"/>
      <c r="AF69" s="390"/>
      <c r="AG69" s="222"/>
      <c r="AH69" s="41"/>
      <c r="AI69" s="158" t="s">
        <v>161</v>
      </c>
      <c r="AJ69" s="268"/>
      <c r="AK69" s="268"/>
      <c r="AL69" s="268"/>
      <c r="AM69" s="268"/>
      <c r="AN69" s="268"/>
      <c r="AO69" s="268"/>
      <c r="AP69" s="268"/>
      <c r="AQ69" s="269"/>
      <c r="AR69" s="49"/>
    </row>
    <row r="70" spans="1:44" ht="11.25" customHeight="1">
      <c r="A70" s="270" t="s">
        <v>33</v>
      </c>
      <c r="B70" s="94">
        <v>1901</v>
      </c>
      <c r="C70" s="107">
        <v>1015</v>
      </c>
      <c r="D70" s="94">
        <v>1110</v>
      </c>
      <c r="E70" s="107">
        <v>539</v>
      </c>
      <c r="F70" s="94">
        <v>824</v>
      </c>
      <c r="G70" s="107">
        <v>381</v>
      </c>
      <c r="H70" s="94">
        <v>702</v>
      </c>
      <c r="I70" s="107">
        <v>330</v>
      </c>
      <c r="J70" s="345">
        <f t="shared" ref="J70:K100" si="119">+B70+D70+F70+H70</f>
        <v>4537</v>
      </c>
      <c r="K70" s="346">
        <f t="shared" si="119"/>
        <v>2265</v>
      </c>
      <c r="L70" s="280"/>
      <c r="M70" s="270" t="s">
        <v>33</v>
      </c>
      <c r="N70" s="94">
        <v>261</v>
      </c>
      <c r="O70" s="107">
        <v>153</v>
      </c>
      <c r="P70" s="94">
        <v>51</v>
      </c>
      <c r="Q70" s="107">
        <v>25</v>
      </c>
      <c r="R70" s="94">
        <v>24</v>
      </c>
      <c r="S70" s="107">
        <v>6</v>
      </c>
      <c r="T70" s="94">
        <v>44</v>
      </c>
      <c r="U70" s="107">
        <v>22</v>
      </c>
      <c r="V70" s="345">
        <f>+N70+P70+R70+T70</f>
        <v>380</v>
      </c>
      <c r="W70" s="345">
        <f>+O70+Q70+S70+U70</f>
        <v>206</v>
      </c>
      <c r="X70" s="280"/>
      <c r="Y70" s="271" t="s">
        <v>33</v>
      </c>
      <c r="Z70" s="243">
        <v>24</v>
      </c>
      <c r="AA70" s="243">
        <v>18</v>
      </c>
      <c r="AB70" s="243">
        <v>16</v>
      </c>
      <c r="AC70" s="243">
        <v>15</v>
      </c>
      <c r="AD70" s="191">
        <f t="shared" ref="AD70:AD100" si="120">SUM(Z70:AC70)</f>
        <v>73</v>
      </c>
      <c r="AE70" s="243">
        <v>45</v>
      </c>
      <c r="AF70" s="243">
        <v>20</v>
      </c>
      <c r="AG70" s="269">
        <v>15</v>
      </c>
      <c r="AH70" s="41"/>
      <c r="AI70" s="271" t="s">
        <v>33</v>
      </c>
      <c r="AJ70" s="55">
        <v>19</v>
      </c>
      <c r="AK70" s="55">
        <v>29</v>
      </c>
      <c r="AL70" s="55">
        <v>11</v>
      </c>
      <c r="AM70" s="55">
        <v>11</v>
      </c>
      <c r="AN70" s="243">
        <v>39</v>
      </c>
      <c r="AO70" s="55">
        <v>0</v>
      </c>
      <c r="AP70" s="105">
        <f t="shared" ref="AP70:AP100" si="121">+AJ70+AK70+AL70+AM70+AN70+AO70</f>
        <v>109</v>
      </c>
      <c r="AQ70" s="143">
        <v>20</v>
      </c>
      <c r="AR70" s="49"/>
    </row>
    <row r="71" spans="1:44" ht="11.25" customHeight="1">
      <c r="A71" s="270" t="s">
        <v>232</v>
      </c>
      <c r="B71" s="94">
        <v>690</v>
      </c>
      <c r="C71" s="107">
        <v>337</v>
      </c>
      <c r="D71" s="94">
        <v>413</v>
      </c>
      <c r="E71" s="107">
        <v>189</v>
      </c>
      <c r="F71" s="94">
        <v>574</v>
      </c>
      <c r="G71" s="107">
        <v>235</v>
      </c>
      <c r="H71" s="94">
        <v>425</v>
      </c>
      <c r="I71" s="107">
        <v>211</v>
      </c>
      <c r="J71" s="345">
        <f t="shared" si="119"/>
        <v>2102</v>
      </c>
      <c r="K71" s="346">
        <f t="shared" si="119"/>
        <v>972</v>
      </c>
      <c r="L71" s="45"/>
      <c r="M71" s="270" t="s">
        <v>232</v>
      </c>
      <c r="N71" s="94">
        <v>50</v>
      </c>
      <c r="O71" s="107">
        <v>20</v>
      </c>
      <c r="P71" s="94">
        <v>24</v>
      </c>
      <c r="Q71" s="107">
        <v>11</v>
      </c>
      <c r="R71" s="94">
        <v>28</v>
      </c>
      <c r="S71" s="107">
        <v>13</v>
      </c>
      <c r="T71" s="94">
        <v>9</v>
      </c>
      <c r="U71" s="107">
        <v>3</v>
      </c>
      <c r="V71" s="345">
        <f t="shared" ref="V71:V100" si="122">+N71+P71+R71+T71</f>
        <v>111</v>
      </c>
      <c r="W71" s="345">
        <f t="shared" ref="W71:W99" si="123">+O71+Q71+S71+U71</f>
        <v>47</v>
      </c>
      <c r="X71" s="45"/>
      <c r="Y71" s="271" t="s">
        <v>232</v>
      </c>
      <c r="Z71" s="243">
        <v>13</v>
      </c>
      <c r="AA71" s="243">
        <v>13</v>
      </c>
      <c r="AB71" s="243">
        <v>19</v>
      </c>
      <c r="AC71" s="243">
        <v>12</v>
      </c>
      <c r="AD71" s="191">
        <f t="shared" si="120"/>
        <v>57</v>
      </c>
      <c r="AE71" s="243">
        <v>48</v>
      </c>
      <c r="AF71" s="243">
        <v>9</v>
      </c>
      <c r="AG71" s="269">
        <v>13</v>
      </c>
      <c r="AH71" s="45"/>
      <c r="AI71" s="271" t="s">
        <v>232</v>
      </c>
      <c r="AJ71" s="55">
        <v>23</v>
      </c>
      <c r="AK71" s="55">
        <v>26</v>
      </c>
      <c r="AL71" s="55">
        <v>26</v>
      </c>
      <c r="AM71" s="55">
        <v>4</v>
      </c>
      <c r="AN71" s="243">
        <v>22</v>
      </c>
      <c r="AO71" s="55">
        <v>2</v>
      </c>
      <c r="AP71" s="105">
        <f t="shared" si="121"/>
        <v>103</v>
      </c>
      <c r="AQ71" s="143">
        <v>41</v>
      </c>
      <c r="AR71" s="49"/>
    </row>
    <row r="72" spans="1:44" ht="11.25" customHeight="1">
      <c r="A72" s="270" t="s">
        <v>34</v>
      </c>
      <c r="B72" s="94">
        <v>1869</v>
      </c>
      <c r="C72" s="107">
        <v>854</v>
      </c>
      <c r="D72" s="94">
        <v>1670</v>
      </c>
      <c r="E72" s="107">
        <v>695</v>
      </c>
      <c r="F72" s="94">
        <v>1189</v>
      </c>
      <c r="G72" s="107">
        <v>427</v>
      </c>
      <c r="H72" s="94">
        <v>1195</v>
      </c>
      <c r="I72" s="107">
        <v>444</v>
      </c>
      <c r="J72" s="345">
        <f t="shared" si="119"/>
        <v>5923</v>
      </c>
      <c r="K72" s="346">
        <f t="shared" si="119"/>
        <v>2420</v>
      </c>
      <c r="L72" s="45"/>
      <c r="M72" s="270" t="s">
        <v>34</v>
      </c>
      <c r="N72" s="94">
        <v>170</v>
      </c>
      <c r="O72" s="107">
        <v>68</v>
      </c>
      <c r="P72" s="94">
        <v>95</v>
      </c>
      <c r="Q72" s="107">
        <v>44</v>
      </c>
      <c r="R72" s="94">
        <v>70</v>
      </c>
      <c r="S72" s="107">
        <v>28</v>
      </c>
      <c r="T72" s="94">
        <v>213</v>
      </c>
      <c r="U72" s="107">
        <v>79</v>
      </c>
      <c r="V72" s="345">
        <f t="shared" si="122"/>
        <v>548</v>
      </c>
      <c r="W72" s="345">
        <f t="shared" si="123"/>
        <v>219</v>
      </c>
      <c r="X72" s="45"/>
      <c r="Y72" s="271" t="s">
        <v>34</v>
      </c>
      <c r="Z72" s="243">
        <v>36</v>
      </c>
      <c r="AA72" s="243">
        <v>30</v>
      </c>
      <c r="AB72" s="243">
        <v>23</v>
      </c>
      <c r="AC72" s="243">
        <v>20</v>
      </c>
      <c r="AD72" s="191">
        <f>SUM(Z72:AC72)</f>
        <v>109</v>
      </c>
      <c r="AE72" s="243">
        <v>74</v>
      </c>
      <c r="AF72" s="243">
        <v>7</v>
      </c>
      <c r="AG72" s="269">
        <v>25</v>
      </c>
      <c r="AH72" s="45"/>
      <c r="AI72" s="271" t="s">
        <v>34</v>
      </c>
      <c r="AJ72" s="55">
        <v>52</v>
      </c>
      <c r="AK72" s="55">
        <v>21</v>
      </c>
      <c r="AL72" s="55">
        <v>22</v>
      </c>
      <c r="AM72" s="55">
        <v>9</v>
      </c>
      <c r="AN72" s="243">
        <v>59</v>
      </c>
      <c r="AO72" s="55">
        <v>0</v>
      </c>
      <c r="AP72" s="105">
        <f t="shared" si="121"/>
        <v>163</v>
      </c>
      <c r="AQ72" s="143">
        <v>73</v>
      </c>
      <c r="AR72" s="49"/>
    </row>
    <row r="73" spans="1:44" ht="11.25" customHeight="1">
      <c r="A73" s="145" t="s">
        <v>209</v>
      </c>
      <c r="B73" s="94"/>
      <c r="C73" s="243"/>
      <c r="D73" s="94"/>
      <c r="E73" s="243"/>
      <c r="F73" s="94"/>
      <c r="G73" s="243"/>
      <c r="H73" s="94"/>
      <c r="I73" s="243"/>
      <c r="J73" s="345">
        <f t="shared" si="119"/>
        <v>0</v>
      </c>
      <c r="K73" s="346">
        <f t="shared" si="119"/>
        <v>0</v>
      </c>
      <c r="L73" s="45"/>
      <c r="M73" s="145" t="s">
        <v>209</v>
      </c>
      <c r="N73" s="94"/>
      <c r="O73" s="243"/>
      <c r="P73" s="94"/>
      <c r="Q73" s="243"/>
      <c r="R73" s="94"/>
      <c r="S73" s="243"/>
      <c r="T73" s="94"/>
      <c r="U73" s="243"/>
      <c r="V73" s="345"/>
      <c r="W73" s="345"/>
      <c r="X73" s="45"/>
      <c r="Y73" s="145" t="s">
        <v>209</v>
      </c>
      <c r="Z73" s="268"/>
      <c r="AA73" s="268"/>
      <c r="AB73" s="268"/>
      <c r="AC73" s="268"/>
      <c r="AD73" s="191"/>
      <c r="AE73" s="409"/>
      <c r="AF73" s="268"/>
      <c r="AG73" s="269"/>
      <c r="AH73" s="45"/>
      <c r="AI73" s="145" t="s">
        <v>209</v>
      </c>
      <c r="AJ73" s="268"/>
      <c r="AK73" s="268"/>
      <c r="AL73" s="268"/>
      <c r="AM73" s="268"/>
      <c r="AN73" s="268"/>
      <c r="AO73" s="268"/>
      <c r="AP73" s="105">
        <f t="shared" si="121"/>
        <v>0</v>
      </c>
      <c r="AQ73" s="269"/>
      <c r="AR73" s="49"/>
    </row>
    <row r="74" spans="1:44" ht="11.25" customHeight="1">
      <c r="A74" s="270" t="s">
        <v>35</v>
      </c>
      <c r="B74" s="94">
        <v>1757</v>
      </c>
      <c r="C74" s="107">
        <v>889</v>
      </c>
      <c r="D74" s="94">
        <v>896</v>
      </c>
      <c r="E74" s="107">
        <v>475</v>
      </c>
      <c r="F74" s="94">
        <v>820</v>
      </c>
      <c r="G74" s="107">
        <v>417</v>
      </c>
      <c r="H74" s="94">
        <v>650</v>
      </c>
      <c r="I74" s="107">
        <v>291</v>
      </c>
      <c r="J74" s="345">
        <f t="shared" si="119"/>
        <v>4123</v>
      </c>
      <c r="K74" s="346">
        <f t="shared" si="119"/>
        <v>2072</v>
      </c>
      <c r="L74" s="45"/>
      <c r="M74" s="270" t="s">
        <v>35</v>
      </c>
      <c r="N74" s="94">
        <v>241</v>
      </c>
      <c r="O74" s="107">
        <v>146</v>
      </c>
      <c r="P74" s="94">
        <v>130</v>
      </c>
      <c r="Q74" s="107">
        <v>74</v>
      </c>
      <c r="R74" s="94">
        <v>98</v>
      </c>
      <c r="S74" s="107">
        <v>37</v>
      </c>
      <c r="T74" s="94">
        <v>3</v>
      </c>
      <c r="U74" s="107">
        <v>2</v>
      </c>
      <c r="V74" s="345">
        <f t="shared" si="122"/>
        <v>472</v>
      </c>
      <c r="W74" s="345">
        <f t="shared" si="123"/>
        <v>259</v>
      </c>
      <c r="X74" s="45"/>
      <c r="Y74" s="271" t="s">
        <v>35</v>
      </c>
      <c r="Z74" s="243">
        <v>24</v>
      </c>
      <c r="AA74" s="243">
        <v>15</v>
      </c>
      <c r="AB74" s="243">
        <v>14</v>
      </c>
      <c r="AC74" s="243">
        <v>9</v>
      </c>
      <c r="AD74" s="407">
        <f t="shared" si="120"/>
        <v>62</v>
      </c>
      <c r="AE74" s="56">
        <v>37</v>
      </c>
      <c r="AF74" s="408">
        <v>8</v>
      </c>
      <c r="AG74" s="269">
        <v>8</v>
      </c>
      <c r="AH74" s="45"/>
      <c r="AI74" s="271" t="s">
        <v>35</v>
      </c>
      <c r="AJ74" s="55">
        <v>20</v>
      </c>
      <c r="AK74" s="55">
        <v>24</v>
      </c>
      <c r="AL74" s="55">
        <v>5</v>
      </c>
      <c r="AM74" s="55">
        <v>30</v>
      </c>
      <c r="AN74" s="243">
        <v>9</v>
      </c>
      <c r="AO74" s="55">
        <v>0</v>
      </c>
      <c r="AP74" s="105">
        <f t="shared" si="121"/>
        <v>88</v>
      </c>
      <c r="AQ74" s="143">
        <v>17</v>
      </c>
      <c r="AR74" s="49"/>
    </row>
    <row r="75" spans="1:44" ht="11.25" customHeight="1">
      <c r="A75" s="270" t="s">
        <v>233</v>
      </c>
      <c r="B75" s="94">
        <v>245</v>
      </c>
      <c r="C75" s="107">
        <v>133</v>
      </c>
      <c r="D75" s="94">
        <v>292</v>
      </c>
      <c r="E75" s="107">
        <v>143</v>
      </c>
      <c r="F75" s="94">
        <v>177</v>
      </c>
      <c r="G75" s="107">
        <v>92</v>
      </c>
      <c r="H75" s="94">
        <v>297</v>
      </c>
      <c r="I75" s="107">
        <v>143</v>
      </c>
      <c r="J75" s="345">
        <f t="shared" si="119"/>
        <v>1011</v>
      </c>
      <c r="K75" s="346">
        <f t="shared" si="119"/>
        <v>511</v>
      </c>
      <c r="L75" s="45"/>
      <c r="M75" s="270" t="s">
        <v>233</v>
      </c>
      <c r="N75" s="94">
        <v>14</v>
      </c>
      <c r="O75" s="107">
        <v>10</v>
      </c>
      <c r="P75" s="94">
        <v>11</v>
      </c>
      <c r="Q75" s="107">
        <v>5</v>
      </c>
      <c r="R75" s="94">
        <v>6</v>
      </c>
      <c r="S75" s="107">
        <v>4</v>
      </c>
      <c r="T75" s="94">
        <v>35</v>
      </c>
      <c r="U75" s="107">
        <v>21</v>
      </c>
      <c r="V75" s="345">
        <f t="shared" si="122"/>
        <v>66</v>
      </c>
      <c r="W75" s="345">
        <f t="shared" si="123"/>
        <v>40</v>
      </c>
      <c r="X75" s="45"/>
      <c r="Y75" s="271" t="s">
        <v>233</v>
      </c>
      <c r="Z75" s="243">
        <v>6</v>
      </c>
      <c r="AA75" s="243">
        <v>6</v>
      </c>
      <c r="AB75" s="243">
        <v>4</v>
      </c>
      <c r="AC75" s="243">
        <v>5</v>
      </c>
      <c r="AD75" s="407">
        <f t="shared" si="120"/>
        <v>21</v>
      </c>
      <c r="AE75" s="56">
        <v>12</v>
      </c>
      <c r="AF75" s="408">
        <v>3</v>
      </c>
      <c r="AG75" s="269">
        <v>3</v>
      </c>
      <c r="AH75" s="45"/>
      <c r="AI75" s="271" t="s">
        <v>233</v>
      </c>
      <c r="AJ75" s="55">
        <v>10</v>
      </c>
      <c r="AK75" s="55">
        <v>7</v>
      </c>
      <c r="AL75" s="55">
        <v>4</v>
      </c>
      <c r="AM75" s="55">
        <v>5</v>
      </c>
      <c r="AN75" s="243">
        <v>15</v>
      </c>
      <c r="AO75" s="55">
        <v>3</v>
      </c>
      <c r="AP75" s="105">
        <f t="shared" si="121"/>
        <v>44</v>
      </c>
      <c r="AQ75" s="143">
        <v>13</v>
      </c>
      <c r="AR75" s="49"/>
    </row>
    <row r="76" spans="1:44" ht="11.25" customHeight="1">
      <c r="A76" s="270" t="s">
        <v>234</v>
      </c>
      <c r="B76" s="94">
        <v>106</v>
      </c>
      <c r="C76" s="107">
        <v>56</v>
      </c>
      <c r="D76" s="94">
        <v>107</v>
      </c>
      <c r="E76" s="107">
        <v>49</v>
      </c>
      <c r="F76" s="94">
        <v>98</v>
      </c>
      <c r="G76" s="107">
        <v>38</v>
      </c>
      <c r="H76" s="94">
        <v>112</v>
      </c>
      <c r="I76" s="107">
        <v>52</v>
      </c>
      <c r="J76" s="345">
        <f t="shared" si="119"/>
        <v>423</v>
      </c>
      <c r="K76" s="346">
        <f t="shared" si="119"/>
        <v>195</v>
      </c>
      <c r="L76" s="45"/>
      <c r="M76" s="270" t="s">
        <v>234</v>
      </c>
      <c r="N76" s="94">
        <v>0</v>
      </c>
      <c r="O76" s="107">
        <v>0</v>
      </c>
      <c r="P76" s="94">
        <v>0</v>
      </c>
      <c r="Q76" s="107">
        <v>0</v>
      </c>
      <c r="R76" s="94">
        <v>0</v>
      </c>
      <c r="S76" s="107">
        <v>0</v>
      </c>
      <c r="T76" s="94">
        <v>32</v>
      </c>
      <c r="U76" s="107">
        <v>18</v>
      </c>
      <c r="V76" s="345">
        <f t="shared" si="122"/>
        <v>32</v>
      </c>
      <c r="W76" s="345">
        <f t="shared" si="123"/>
        <v>18</v>
      </c>
      <c r="X76" s="45"/>
      <c r="Y76" s="271" t="s">
        <v>234</v>
      </c>
      <c r="Z76" s="243">
        <v>2</v>
      </c>
      <c r="AA76" s="243">
        <v>2</v>
      </c>
      <c r="AB76" s="243">
        <v>2</v>
      </c>
      <c r="AC76" s="243">
        <v>5</v>
      </c>
      <c r="AD76" s="407">
        <f t="shared" si="120"/>
        <v>11</v>
      </c>
      <c r="AE76" s="56">
        <v>4</v>
      </c>
      <c r="AF76" s="408">
        <v>0</v>
      </c>
      <c r="AG76" s="269">
        <v>2</v>
      </c>
      <c r="AH76" s="45"/>
      <c r="AI76" s="271" t="s">
        <v>234</v>
      </c>
      <c r="AJ76" s="55">
        <v>1</v>
      </c>
      <c r="AK76" s="55">
        <v>8</v>
      </c>
      <c r="AL76" s="55">
        <v>5</v>
      </c>
      <c r="AM76" s="55">
        <v>4</v>
      </c>
      <c r="AN76" s="243">
        <v>1</v>
      </c>
      <c r="AO76" s="55">
        <v>0</v>
      </c>
      <c r="AP76" s="105">
        <f t="shared" si="121"/>
        <v>19</v>
      </c>
      <c r="AQ76" s="143">
        <v>6</v>
      </c>
      <c r="AR76" s="49"/>
    </row>
    <row r="77" spans="1:44" ht="11.25" customHeight="1">
      <c r="A77" s="270" t="s">
        <v>235</v>
      </c>
      <c r="B77" s="94">
        <v>387</v>
      </c>
      <c r="C77" s="107">
        <v>176</v>
      </c>
      <c r="D77" s="94">
        <v>243</v>
      </c>
      <c r="E77" s="107">
        <v>104</v>
      </c>
      <c r="F77" s="94">
        <v>177</v>
      </c>
      <c r="G77" s="107">
        <v>70</v>
      </c>
      <c r="H77" s="94">
        <v>137</v>
      </c>
      <c r="I77" s="107">
        <v>60</v>
      </c>
      <c r="J77" s="345">
        <f t="shared" si="119"/>
        <v>944</v>
      </c>
      <c r="K77" s="346">
        <f t="shared" si="119"/>
        <v>410</v>
      </c>
      <c r="L77" s="45"/>
      <c r="M77" s="270" t="s">
        <v>235</v>
      </c>
      <c r="N77" s="94">
        <v>65</v>
      </c>
      <c r="O77" s="107">
        <v>33</v>
      </c>
      <c r="P77" s="94">
        <v>31</v>
      </c>
      <c r="Q77" s="107">
        <v>14</v>
      </c>
      <c r="R77" s="94">
        <v>9</v>
      </c>
      <c r="S77" s="107">
        <v>3</v>
      </c>
      <c r="T77" s="94">
        <v>11</v>
      </c>
      <c r="U77" s="107">
        <v>6</v>
      </c>
      <c r="V77" s="345">
        <f t="shared" si="122"/>
        <v>116</v>
      </c>
      <c r="W77" s="345">
        <f t="shared" si="123"/>
        <v>56</v>
      </c>
      <c r="X77" s="45"/>
      <c r="Y77" s="271" t="s">
        <v>235</v>
      </c>
      <c r="Z77" s="243">
        <v>8</v>
      </c>
      <c r="AA77" s="243">
        <v>6</v>
      </c>
      <c r="AB77" s="243">
        <v>5</v>
      </c>
      <c r="AC77" s="243">
        <v>4</v>
      </c>
      <c r="AD77" s="407">
        <f t="shared" si="120"/>
        <v>23</v>
      </c>
      <c r="AE77" s="56">
        <v>13</v>
      </c>
      <c r="AF77" s="408">
        <v>8</v>
      </c>
      <c r="AG77" s="269">
        <v>5</v>
      </c>
      <c r="AH77" s="45"/>
      <c r="AI77" s="271" t="s">
        <v>235</v>
      </c>
      <c r="AJ77" s="55">
        <v>16</v>
      </c>
      <c r="AK77" s="55">
        <v>17</v>
      </c>
      <c r="AL77" s="55">
        <v>0</v>
      </c>
      <c r="AM77" s="55">
        <v>3</v>
      </c>
      <c r="AN77" s="243">
        <v>14</v>
      </c>
      <c r="AO77" s="55">
        <v>0</v>
      </c>
      <c r="AP77" s="105">
        <f t="shared" si="121"/>
        <v>50</v>
      </c>
      <c r="AQ77" s="143">
        <v>17</v>
      </c>
      <c r="AR77" s="49"/>
    </row>
    <row r="78" spans="1:44" ht="11.25" customHeight="1">
      <c r="A78" s="270" t="s">
        <v>36</v>
      </c>
      <c r="B78" s="94">
        <v>1782</v>
      </c>
      <c r="C78" s="107">
        <v>761</v>
      </c>
      <c r="D78" s="94">
        <v>1079</v>
      </c>
      <c r="E78" s="107">
        <v>511</v>
      </c>
      <c r="F78" s="94">
        <v>794</v>
      </c>
      <c r="G78" s="107">
        <v>300</v>
      </c>
      <c r="H78" s="94">
        <v>907</v>
      </c>
      <c r="I78" s="107">
        <v>377</v>
      </c>
      <c r="J78" s="345">
        <f t="shared" si="119"/>
        <v>4562</v>
      </c>
      <c r="K78" s="346">
        <f t="shared" si="119"/>
        <v>1949</v>
      </c>
      <c r="L78" s="45"/>
      <c r="M78" s="270" t="s">
        <v>36</v>
      </c>
      <c r="N78" s="94">
        <v>290</v>
      </c>
      <c r="O78" s="107">
        <v>108</v>
      </c>
      <c r="P78" s="94">
        <v>203</v>
      </c>
      <c r="Q78" s="107">
        <v>106</v>
      </c>
      <c r="R78" s="94">
        <v>159</v>
      </c>
      <c r="S78" s="107">
        <v>57</v>
      </c>
      <c r="T78" s="94">
        <v>95</v>
      </c>
      <c r="U78" s="107">
        <v>52</v>
      </c>
      <c r="V78" s="345">
        <f t="shared" si="122"/>
        <v>747</v>
      </c>
      <c r="W78" s="345">
        <f t="shared" si="123"/>
        <v>323</v>
      </c>
      <c r="X78" s="45"/>
      <c r="Y78" s="271" t="s">
        <v>36</v>
      </c>
      <c r="Z78" s="243">
        <v>28</v>
      </c>
      <c r="AA78" s="243">
        <v>23</v>
      </c>
      <c r="AB78" s="243">
        <v>14</v>
      </c>
      <c r="AC78" s="243">
        <v>16</v>
      </c>
      <c r="AD78" s="407">
        <f t="shared" si="120"/>
        <v>81</v>
      </c>
      <c r="AE78" s="56">
        <v>31</v>
      </c>
      <c r="AF78" s="408">
        <v>26</v>
      </c>
      <c r="AG78" s="269">
        <v>15</v>
      </c>
      <c r="AH78" s="45"/>
      <c r="AI78" s="271" t="s">
        <v>36</v>
      </c>
      <c r="AJ78" s="55">
        <v>25</v>
      </c>
      <c r="AK78" s="55">
        <v>50</v>
      </c>
      <c r="AL78" s="55">
        <v>2</v>
      </c>
      <c r="AM78" s="55">
        <v>27</v>
      </c>
      <c r="AN78" s="243">
        <v>40</v>
      </c>
      <c r="AO78" s="55">
        <v>0</v>
      </c>
      <c r="AP78" s="105">
        <f t="shared" si="121"/>
        <v>144</v>
      </c>
      <c r="AQ78" s="143">
        <v>46</v>
      </c>
      <c r="AR78" s="49"/>
    </row>
    <row r="79" spans="1:44" ht="11.25" customHeight="1">
      <c r="A79" s="270" t="s">
        <v>37</v>
      </c>
      <c r="B79" s="94">
        <v>761</v>
      </c>
      <c r="C79" s="107">
        <v>419</v>
      </c>
      <c r="D79" s="94">
        <v>637</v>
      </c>
      <c r="E79" s="107">
        <v>307</v>
      </c>
      <c r="F79" s="94">
        <v>493</v>
      </c>
      <c r="G79" s="107">
        <v>237</v>
      </c>
      <c r="H79" s="94">
        <v>541</v>
      </c>
      <c r="I79" s="107">
        <v>247</v>
      </c>
      <c r="J79" s="345">
        <f t="shared" si="119"/>
        <v>2432</v>
      </c>
      <c r="K79" s="346">
        <f t="shared" si="119"/>
        <v>1210</v>
      </c>
      <c r="L79" s="45"/>
      <c r="M79" s="270" t="s">
        <v>37</v>
      </c>
      <c r="N79" s="94">
        <v>132</v>
      </c>
      <c r="O79" s="107">
        <v>70</v>
      </c>
      <c r="P79" s="94">
        <v>36</v>
      </c>
      <c r="Q79" s="107">
        <v>22</v>
      </c>
      <c r="R79" s="94">
        <v>24</v>
      </c>
      <c r="S79" s="107">
        <v>14</v>
      </c>
      <c r="T79" s="94">
        <v>127</v>
      </c>
      <c r="U79" s="107">
        <v>63</v>
      </c>
      <c r="V79" s="345">
        <f t="shared" si="122"/>
        <v>319</v>
      </c>
      <c r="W79" s="345">
        <f t="shared" si="123"/>
        <v>169</v>
      </c>
      <c r="X79" s="45"/>
      <c r="Y79" s="271" t="s">
        <v>37</v>
      </c>
      <c r="Z79" s="243">
        <v>12</v>
      </c>
      <c r="AA79" s="243">
        <v>10</v>
      </c>
      <c r="AB79" s="243">
        <v>9</v>
      </c>
      <c r="AC79" s="243">
        <v>10</v>
      </c>
      <c r="AD79" s="407">
        <f t="shared" si="120"/>
        <v>41</v>
      </c>
      <c r="AE79" s="56">
        <v>29</v>
      </c>
      <c r="AF79" s="408">
        <v>8</v>
      </c>
      <c r="AG79" s="269">
        <v>7</v>
      </c>
      <c r="AH79" s="45"/>
      <c r="AI79" s="271" t="s">
        <v>37</v>
      </c>
      <c r="AJ79" s="55">
        <v>33</v>
      </c>
      <c r="AK79" s="55">
        <v>14</v>
      </c>
      <c r="AL79" s="55">
        <v>1</v>
      </c>
      <c r="AM79" s="55">
        <v>8</v>
      </c>
      <c r="AN79" s="243">
        <v>22</v>
      </c>
      <c r="AO79" s="55">
        <v>0</v>
      </c>
      <c r="AP79" s="105">
        <f t="shared" si="121"/>
        <v>78</v>
      </c>
      <c r="AQ79" s="143">
        <v>24</v>
      </c>
      <c r="AR79" s="49"/>
    </row>
    <row r="80" spans="1:44" ht="11.25" customHeight="1">
      <c r="A80" s="270" t="s">
        <v>236</v>
      </c>
      <c r="B80" s="94">
        <v>34</v>
      </c>
      <c r="C80" s="107">
        <v>16</v>
      </c>
      <c r="D80" s="94">
        <v>181</v>
      </c>
      <c r="E80" s="107">
        <v>82</v>
      </c>
      <c r="F80" s="94">
        <v>345</v>
      </c>
      <c r="G80" s="107">
        <v>155</v>
      </c>
      <c r="H80" s="94">
        <v>274</v>
      </c>
      <c r="I80" s="107">
        <v>116</v>
      </c>
      <c r="J80" s="345">
        <f t="shared" si="119"/>
        <v>834</v>
      </c>
      <c r="K80" s="346">
        <f t="shared" si="119"/>
        <v>369</v>
      </c>
      <c r="L80" s="45"/>
      <c r="M80" s="270" t="s">
        <v>236</v>
      </c>
      <c r="N80" s="94">
        <v>1</v>
      </c>
      <c r="O80" s="107">
        <v>1</v>
      </c>
      <c r="P80" s="94">
        <v>90</v>
      </c>
      <c r="Q80" s="107">
        <v>36</v>
      </c>
      <c r="R80" s="94">
        <v>23</v>
      </c>
      <c r="S80" s="107">
        <v>9</v>
      </c>
      <c r="T80" s="94">
        <v>60</v>
      </c>
      <c r="U80" s="107">
        <v>27</v>
      </c>
      <c r="V80" s="345">
        <f t="shared" si="122"/>
        <v>174</v>
      </c>
      <c r="W80" s="345">
        <f t="shared" si="123"/>
        <v>73</v>
      </c>
      <c r="X80" s="45"/>
      <c r="Y80" s="271" t="s">
        <v>236</v>
      </c>
      <c r="Z80" s="243">
        <v>2</v>
      </c>
      <c r="AA80" s="243">
        <v>5</v>
      </c>
      <c r="AB80" s="243">
        <v>10</v>
      </c>
      <c r="AC80" s="243">
        <v>8</v>
      </c>
      <c r="AD80" s="407">
        <f t="shared" si="120"/>
        <v>25</v>
      </c>
      <c r="AE80" s="56">
        <v>24</v>
      </c>
      <c r="AF80" s="408">
        <v>14</v>
      </c>
      <c r="AG80" s="269">
        <v>9</v>
      </c>
      <c r="AH80" s="45"/>
      <c r="AI80" s="271" t="s">
        <v>236</v>
      </c>
      <c r="AJ80" s="55">
        <v>13</v>
      </c>
      <c r="AK80" s="55">
        <v>18</v>
      </c>
      <c r="AL80" s="55">
        <v>1</v>
      </c>
      <c r="AM80" s="55">
        <v>3</v>
      </c>
      <c r="AN80" s="243">
        <v>9</v>
      </c>
      <c r="AO80" s="55">
        <v>2</v>
      </c>
      <c r="AP80" s="105">
        <f t="shared" si="121"/>
        <v>46</v>
      </c>
      <c r="AQ80" s="143">
        <v>10</v>
      </c>
      <c r="AR80" s="49"/>
    </row>
    <row r="81" spans="1:44" ht="11.25" customHeight="1">
      <c r="A81" s="270" t="s">
        <v>237</v>
      </c>
      <c r="B81" s="94">
        <v>1248</v>
      </c>
      <c r="C81" s="107">
        <v>615</v>
      </c>
      <c r="D81" s="94">
        <v>1324</v>
      </c>
      <c r="E81" s="107">
        <v>636</v>
      </c>
      <c r="F81" s="94">
        <v>977</v>
      </c>
      <c r="G81" s="107">
        <v>491</v>
      </c>
      <c r="H81" s="94">
        <v>1183</v>
      </c>
      <c r="I81" s="107">
        <v>627</v>
      </c>
      <c r="J81" s="345">
        <f t="shared" si="119"/>
        <v>4732</v>
      </c>
      <c r="K81" s="346">
        <f t="shared" si="119"/>
        <v>2369</v>
      </c>
      <c r="L81" s="45"/>
      <c r="M81" s="270" t="s">
        <v>237</v>
      </c>
      <c r="N81" s="94">
        <v>189</v>
      </c>
      <c r="O81" s="107">
        <v>83</v>
      </c>
      <c r="P81" s="94">
        <v>175</v>
      </c>
      <c r="Q81" s="107">
        <v>85</v>
      </c>
      <c r="R81" s="94">
        <v>159</v>
      </c>
      <c r="S81" s="107">
        <v>86</v>
      </c>
      <c r="T81" s="94">
        <v>153</v>
      </c>
      <c r="U81" s="107">
        <v>81</v>
      </c>
      <c r="V81" s="345">
        <f t="shared" si="122"/>
        <v>676</v>
      </c>
      <c r="W81" s="345">
        <f t="shared" si="123"/>
        <v>335</v>
      </c>
      <c r="X81" s="45"/>
      <c r="Y81" s="271" t="s">
        <v>237</v>
      </c>
      <c r="Z81" s="243">
        <v>25</v>
      </c>
      <c r="AA81" s="243">
        <v>21</v>
      </c>
      <c r="AB81" s="243">
        <v>18</v>
      </c>
      <c r="AC81" s="243">
        <v>19</v>
      </c>
      <c r="AD81" s="407">
        <f t="shared" si="120"/>
        <v>83</v>
      </c>
      <c r="AE81" s="56">
        <v>60</v>
      </c>
      <c r="AF81" s="408">
        <v>0</v>
      </c>
      <c r="AG81" s="269">
        <v>7</v>
      </c>
      <c r="AH81" s="45"/>
      <c r="AI81" s="271" t="s">
        <v>237</v>
      </c>
      <c r="AJ81" s="55">
        <v>152</v>
      </c>
      <c r="AK81" s="55">
        <v>27</v>
      </c>
      <c r="AL81" s="55">
        <v>0</v>
      </c>
      <c r="AM81" s="55">
        <v>4</v>
      </c>
      <c r="AN81" s="243">
        <v>11</v>
      </c>
      <c r="AO81" s="55">
        <v>0</v>
      </c>
      <c r="AP81" s="105">
        <f t="shared" si="121"/>
        <v>194</v>
      </c>
      <c r="AQ81" s="143">
        <v>126</v>
      </c>
      <c r="AR81" s="49"/>
    </row>
    <row r="82" spans="1:44" ht="11.25" customHeight="1">
      <c r="A82" s="270" t="s">
        <v>238</v>
      </c>
      <c r="B82" s="94">
        <v>2979</v>
      </c>
      <c r="C82" s="107">
        <v>1539</v>
      </c>
      <c r="D82" s="94">
        <v>2305</v>
      </c>
      <c r="E82" s="107">
        <v>1168</v>
      </c>
      <c r="F82" s="94">
        <v>1792</v>
      </c>
      <c r="G82" s="107">
        <v>820</v>
      </c>
      <c r="H82" s="94">
        <v>2308</v>
      </c>
      <c r="I82" s="107">
        <v>947</v>
      </c>
      <c r="J82" s="345">
        <f t="shared" si="119"/>
        <v>9384</v>
      </c>
      <c r="K82" s="346">
        <f t="shared" si="119"/>
        <v>4474</v>
      </c>
      <c r="L82" s="45"/>
      <c r="M82" s="270" t="s">
        <v>238</v>
      </c>
      <c r="N82" s="94">
        <v>406</v>
      </c>
      <c r="O82" s="107">
        <v>232</v>
      </c>
      <c r="P82" s="94">
        <v>166</v>
      </c>
      <c r="Q82" s="107">
        <v>89</v>
      </c>
      <c r="R82" s="94">
        <v>97</v>
      </c>
      <c r="S82" s="107">
        <v>50</v>
      </c>
      <c r="T82" s="94">
        <v>345</v>
      </c>
      <c r="U82" s="107">
        <v>121</v>
      </c>
      <c r="V82" s="345">
        <f t="shared" si="122"/>
        <v>1014</v>
      </c>
      <c r="W82" s="345">
        <f t="shared" si="123"/>
        <v>492</v>
      </c>
      <c r="X82" s="45"/>
      <c r="Y82" s="271" t="s">
        <v>238</v>
      </c>
      <c r="Z82" s="243">
        <v>51</v>
      </c>
      <c r="AA82" s="243">
        <v>41</v>
      </c>
      <c r="AB82" s="243">
        <v>36</v>
      </c>
      <c r="AC82" s="243">
        <v>37</v>
      </c>
      <c r="AD82" s="407">
        <f t="shared" si="120"/>
        <v>165</v>
      </c>
      <c r="AE82" s="56">
        <v>121</v>
      </c>
      <c r="AF82" s="408">
        <v>12</v>
      </c>
      <c r="AG82" s="269">
        <v>27</v>
      </c>
      <c r="AH82" s="45"/>
      <c r="AI82" s="271" t="s">
        <v>238</v>
      </c>
      <c r="AJ82" s="55">
        <v>111</v>
      </c>
      <c r="AK82" s="55">
        <v>82</v>
      </c>
      <c r="AL82" s="55">
        <v>18</v>
      </c>
      <c r="AM82" s="55">
        <v>24</v>
      </c>
      <c r="AN82" s="243">
        <v>101</v>
      </c>
      <c r="AO82" s="55">
        <v>0</v>
      </c>
      <c r="AP82" s="105">
        <f t="shared" si="121"/>
        <v>336</v>
      </c>
      <c r="AQ82" s="143">
        <v>106</v>
      </c>
      <c r="AR82" s="49"/>
    </row>
    <row r="83" spans="1:44" ht="11.25" customHeight="1">
      <c r="A83" s="145" t="s">
        <v>210</v>
      </c>
      <c r="B83" s="94"/>
      <c r="C83" s="243"/>
      <c r="D83" s="94"/>
      <c r="E83" s="243"/>
      <c r="F83" s="94"/>
      <c r="G83" s="243"/>
      <c r="H83" s="94"/>
      <c r="I83" s="243"/>
      <c r="J83" s="345">
        <f t="shared" si="119"/>
        <v>0</v>
      </c>
      <c r="K83" s="346">
        <f t="shared" si="119"/>
        <v>0</v>
      </c>
      <c r="L83" s="45"/>
      <c r="M83" s="145" t="s">
        <v>210</v>
      </c>
      <c r="N83" s="94"/>
      <c r="O83" s="243"/>
      <c r="P83" s="94"/>
      <c r="Q83" s="243"/>
      <c r="R83" s="94"/>
      <c r="S83" s="243"/>
      <c r="T83" s="94"/>
      <c r="U83" s="243"/>
      <c r="V83" s="345"/>
      <c r="W83" s="345"/>
      <c r="X83" s="45"/>
      <c r="Y83" s="145" t="s">
        <v>210</v>
      </c>
      <c r="Z83" s="268"/>
      <c r="AA83" s="268"/>
      <c r="AB83" s="268"/>
      <c r="AC83" s="268"/>
      <c r="AD83" s="191"/>
      <c r="AE83" s="410"/>
      <c r="AF83" s="268"/>
      <c r="AG83" s="269"/>
      <c r="AH83" s="45"/>
      <c r="AI83" s="145" t="s">
        <v>210</v>
      </c>
      <c r="AJ83" s="268"/>
      <c r="AK83" s="268"/>
      <c r="AL83" s="268"/>
      <c r="AM83" s="268"/>
      <c r="AN83" s="268"/>
      <c r="AO83" s="268"/>
      <c r="AP83" s="105"/>
      <c r="AQ83" s="269"/>
      <c r="AR83" s="49"/>
    </row>
    <row r="84" spans="1:44" ht="11.25" customHeight="1">
      <c r="A84" s="270" t="s">
        <v>38</v>
      </c>
      <c r="B84" s="94">
        <v>288</v>
      </c>
      <c r="C84" s="107">
        <v>98</v>
      </c>
      <c r="D84" s="94">
        <v>226</v>
      </c>
      <c r="E84" s="107">
        <v>81</v>
      </c>
      <c r="F84" s="94">
        <v>220</v>
      </c>
      <c r="G84" s="107">
        <v>76</v>
      </c>
      <c r="H84" s="94">
        <v>157</v>
      </c>
      <c r="I84" s="107">
        <v>46</v>
      </c>
      <c r="J84" s="345">
        <f>+B84+D84+F84+H84</f>
        <v>891</v>
      </c>
      <c r="K84" s="345">
        <f>+C84+E84+G84+I84</f>
        <v>301</v>
      </c>
      <c r="L84" s="45"/>
      <c r="M84" s="270" t="s">
        <v>38</v>
      </c>
      <c r="N84" s="94">
        <v>54</v>
      </c>
      <c r="O84" s="107">
        <v>19</v>
      </c>
      <c r="P84" s="94">
        <v>16</v>
      </c>
      <c r="Q84" s="107">
        <v>4</v>
      </c>
      <c r="R84" s="94">
        <v>18</v>
      </c>
      <c r="S84" s="107">
        <v>6</v>
      </c>
      <c r="T84" s="94">
        <v>0</v>
      </c>
      <c r="U84" s="107">
        <v>0</v>
      </c>
      <c r="V84" s="345">
        <f t="shared" si="122"/>
        <v>88</v>
      </c>
      <c r="W84" s="345">
        <f t="shared" si="123"/>
        <v>29</v>
      </c>
      <c r="X84" s="45"/>
      <c r="Y84" s="271" t="s">
        <v>38</v>
      </c>
      <c r="Z84" s="243">
        <v>6</v>
      </c>
      <c r="AA84" s="243">
        <v>4</v>
      </c>
      <c r="AB84" s="243">
        <v>4</v>
      </c>
      <c r="AC84" s="243">
        <v>3</v>
      </c>
      <c r="AD84" s="191">
        <f t="shared" si="120"/>
        <v>17</v>
      </c>
      <c r="AE84" s="243">
        <v>16</v>
      </c>
      <c r="AF84" s="243">
        <v>2</v>
      </c>
      <c r="AG84" s="269">
        <v>4</v>
      </c>
      <c r="AH84" s="45"/>
      <c r="AI84" s="271" t="s">
        <v>38</v>
      </c>
      <c r="AJ84" s="55">
        <v>2</v>
      </c>
      <c r="AK84" s="55">
        <v>9</v>
      </c>
      <c r="AL84" s="55">
        <v>0</v>
      </c>
      <c r="AM84" s="55">
        <v>2</v>
      </c>
      <c r="AN84" s="243">
        <v>16</v>
      </c>
      <c r="AO84" s="55">
        <v>0</v>
      </c>
      <c r="AP84" s="105">
        <f t="shared" si="121"/>
        <v>29</v>
      </c>
      <c r="AQ84" s="143">
        <v>3</v>
      </c>
      <c r="AR84" s="49"/>
    </row>
    <row r="85" spans="1:44" ht="11.25" customHeight="1">
      <c r="A85" s="270" t="s">
        <v>239</v>
      </c>
      <c r="B85" s="94">
        <v>3855</v>
      </c>
      <c r="C85" s="107">
        <v>1912</v>
      </c>
      <c r="D85" s="94">
        <v>2520</v>
      </c>
      <c r="E85" s="107">
        <v>1128</v>
      </c>
      <c r="F85" s="94">
        <v>2215</v>
      </c>
      <c r="G85" s="107">
        <v>973</v>
      </c>
      <c r="H85" s="94">
        <v>2114</v>
      </c>
      <c r="I85" s="107">
        <v>839</v>
      </c>
      <c r="J85" s="345">
        <f t="shared" ref="J85:J88" si="124">+B85+D85+F85+H85</f>
        <v>10704</v>
      </c>
      <c r="K85" s="345">
        <f t="shared" ref="K85:K88" si="125">+C85+E85+G85+I85</f>
        <v>4852</v>
      </c>
      <c r="L85" s="45"/>
      <c r="M85" s="270" t="s">
        <v>239</v>
      </c>
      <c r="N85" s="94">
        <v>540</v>
      </c>
      <c r="O85" s="107">
        <v>281</v>
      </c>
      <c r="P85" s="94">
        <v>414</v>
      </c>
      <c r="Q85" s="107">
        <v>199</v>
      </c>
      <c r="R85" s="94">
        <v>337</v>
      </c>
      <c r="S85" s="107">
        <v>170</v>
      </c>
      <c r="T85" s="94">
        <v>812</v>
      </c>
      <c r="U85" s="107">
        <v>343</v>
      </c>
      <c r="V85" s="345">
        <f t="shared" si="122"/>
        <v>2103</v>
      </c>
      <c r="W85" s="345">
        <f t="shared" si="123"/>
        <v>993</v>
      </c>
      <c r="X85" s="45"/>
      <c r="Y85" s="271" t="s">
        <v>239</v>
      </c>
      <c r="Z85" s="243">
        <v>65</v>
      </c>
      <c r="AA85" s="243">
        <v>49</v>
      </c>
      <c r="AB85" s="243">
        <v>45</v>
      </c>
      <c r="AC85" s="243">
        <v>38</v>
      </c>
      <c r="AD85" s="191">
        <f t="shared" si="120"/>
        <v>197</v>
      </c>
      <c r="AE85" s="243">
        <v>169</v>
      </c>
      <c r="AF85" s="243">
        <v>16</v>
      </c>
      <c r="AG85" s="269">
        <v>32</v>
      </c>
      <c r="AH85" s="45"/>
      <c r="AI85" s="271" t="s">
        <v>239</v>
      </c>
      <c r="AJ85" s="55">
        <v>42</v>
      </c>
      <c r="AK85" s="55">
        <v>82</v>
      </c>
      <c r="AL85" s="55">
        <v>25</v>
      </c>
      <c r="AM85" s="55">
        <v>44</v>
      </c>
      <c r="AN85" s="243">
        <v>109</v>
      </c>
      <c r="AO85" s="55">
        <v>0</v>
      </c>
      <c r="AP85" s="105">
        <f t="shared" si="121"/>
        <v>302</v>
      </c>
      <c r="AQ85" s="143">
        <v>56</v>
      </c>
      <c r="AR85" s="49"/>
    </row>
    <row r="86" spans="1:44" ht="11.25" customHeight="1">
      <c r="A86" s="270" t="s">
        <v>240</v>
      </c>
      <c r="B86" s="94">
        <v>523</v>
      </c>
      <c r="C86" s="107">
        <v>186</v>
      </c>
      <c r="D86" s="94">
        <v>404</v>
      </c>
      <c r="E86" s="107">
        <v>139</v>
      </c>
      <c r="F86" s="94">
        <v>379</v>
      </c>
      <c r="G86" s="107">
        <v>135</v>
      </c>
      <c r="H86" s="94">
        <v>398</v>
      </c>
      <c r="I86" s="107">
        <v>121</v>
      </c>
      <c r="J86" s="345">
        <f t="shared" si="124"/>
        <v>1704</v>
      </c>
      <c r="K86" s="345">
        <f t="shared" si="125"/>
        <v>581</v>
      </c>
      <c r="L86" s="45"/>
      <c r="M86" s="270" t="s">
        <v>240</v>
      </c>
      <c r="N86" s="94">
        <v>48</v>
      </c>
      <c r="O86" s="107">
        <v>10</v>
      </c>
      <c r="P86" s="94">
        <v>31</v>
      </c>
      <c r="Q86" s="107">
        <v>12</v>
      </c>
      <c r="R86" s="94">
        <v>25</v>
      </c>
      <c r="S86" s="107">
        <v>6</v>
      </c>
      <c r="T86" s="94">
        <v>149</v>
      </c>
      <c r="U86" s="107">
        <v>35</v>
      </c>
      <c r="V86" s="345">
        <f t="shared" si="122"/>
        <v>253</v>
      </c>
      <c r="W86" s="345">
        <f t="shared" si="123"/>
        <v>63</v>
      </c>
      <c r="X86" s="45"/>
      <c r="Y86" s="271" t="s">
        <v>240</v>
      </c>
      <c r="Z86" s="243">
        <v>8</v>
      </c>
      <c r="AA86" s="243">
        <v>7</v>
      </c>
      <c r="AB86" s="243">
        <v>6</v>
      </c>
      <c r="AC86" s="243">
        <v>6</v>
      </c>
      <c r="AD86" s="191">
        <f t="shared" si="120"/>
        <v>27</v>
      </c>
      <c r="AE86" s="243">
        <v>15</v>
      </c>
      <c r="AF86" s="243">
        <v>7</v>
      </c>
      <c r="AG86" s="269">
        <v>6</v>
      </c>
      <c r="AH86" s="45"/>
      <c r="AI86" s="271" t="s">
        <v>240</v>
      </c>
      <c r="AJ86" s="55">
        <v>5</v>
      </c>
      <c r="AK86" s="55">
        <v>18</v>
      </c>
      <c r="AL86" s="55">
        <v>0</v>
      </c>
      <c r="AM86" s="55">
        <v>1</v>
      </c>
      <c r="AN86" s="243">
        <v>23</v>
      </c>
      <c r="AO86" s="55">
        <v>0</v>
      </c>
      <c r="AP86" s="105">
        <f t="shared" si="121"/>
        <v>47</v>
      </c>
      <c r="AQ86" s="143">
        <v>3</v>
      </c>
      <c r="AR86" s="49"/>
    </row>
    <row r="87" spans="1:44" ht="11.25" customHeight="1">
      <c r="A87" s="270" t="s">
        <v>241</v>
      </c>
      <c r="B87" s="94">
        <v>3626</v>
      </c>
      <c r="C87" s="107">
        <v>1443</v>
      </c>
      <c r="D87" s="94">
        <v>2956</v>
      </c>
      <c r="E87" s="107">
        <v>1186</v>
      </c>
      <c r="F87" s="94">
        <v>2376</v>
      </c>
      <c r="G87" s="107">
        <v>821</v>
      </c>
      <c r="H87" s="94">
        <v>2280</v>
      </c>
      <c r="I87" s="107">
        <v>697</v>
      </c>
      <c r="J87" s="345">
        <f t="shared" si="124"/>
        <v>11238</v>
      </c>
      <c r="K87" s="345">
        <f t="shared" si="125"/>
        <v>4147</v>
      </c>
      <c r="L87" s="45"/>
      <c r="M87" s="270" t="s">
        <v>241</v>
      </c>
      <c r="N87" s="94">
        <v>779</v>
      </c>
      <c r="O87" s="107">
        <v>305</v>
      </c>
      <c r="P87" s="94">
        <v>381</v>
      </c>
      <c r="Q87" s="107">
        <v>158</v>
      </c>
      <c r="R87" s="94">
        <v>357</v>
      </c>
      <c r="S87" s="107">
        <v>113</v>
      </c>
      <c r="T87" s="94">
        <v>817</v>
      </c>
      <c r="U87" s="107">
        <v>225</v>
      </c>
      <c r="V87" s="345">
        <f t="shared" si="122"/>
        <v>2334</v>
      </c>
      <c r="W87" s="345">
        <f t="shared" si="123"/>
        <v>801</v>
      </c>
      <c r="X87" s="45"/>
      <c r="Y87" s="271" t="s">
        <v>241</v>
      </c>
      <c r="Z87" s="243">
        <v>79</v>
      </c>
      <c r="AA87" s="243">
        <v>65</v>
      </c>
      <c r="AB87" s="243">
        <v>54</v>
      </c>
      <c r="AC87" s="243">
        <v>50</v>
      </c>
      <c r="AD87" s="191">
        <f t="shared" si="120"/>
        <v>248</v>
      </c>
      <c r="AE87" s="394">
        <v>191</v>
      </c>
      <c r="AF87" s="395">
        <v>43</v>
      </c>
      <c r="AG87" s="269">
        <v>45</v>
      </c>
      <c r="AH87" s="45"/>
      <c r="AI87" s="271" t="s">
        <v>241</v>
      </c>
      <c r="AJ87" s="55">
        <v>30</v>
      </c>
      <c r="AK87" s="55">
        <v>57</v>
      </c>
      <c r="AL87" s="55">
        <v>55</v>
      </c>
      <c r="AM87" s="55">
        <v>48</v>
      </c>
      <c r="AN87" s="243">
        <v>136</v>
      </c>
      <c r="AO87" s="55">
        <v>0</v>
      </c>
      <c r="AP87" s="105">
        <f t="shared" si="121"/>
        <v>326</v>
      </c>
      <c r="AQ87" s="143">
        <v>42</v>
      </c>
      <c r="AR87" s="49"/>
    </row>
    <row r="88" spans="1:44" ht="11.25" customHeight="1">
      <c r="A88" s="270" t="s">
        <v>39</v>
      </c>
      <c r="B88" s="94">
        <v>998</v>
      </c>
      <c r="C88" s="107">
        <v>419</v>
      </c>
      <c r="D88" s="94">
        <v>581</v>
      </c>
      <c r="E88" s="107">
        <v>236</v>
      </c>
      <c r="F88" s="94">
        <v>489</v>
      </c>
      <c r="G88" s="107">
        <v>175</v>
      </c>
      <c r="H88" s="94">
        <v>540</v>
      </c>
      <c r="I88" s="107">
        <v>184</v>
      </c>
      <c r="J88" s="345">
        <f t="shared" si="124"/>
        <v>2608</v>
      </c>
      <c r="K88" s="345">
        <f t="shared" si="125"/>
        <v>1014</v>
      </c>
      <c r="L88" s="45"/>
      <c r="M88" s="270" t="s">
        <v>39</v>
      </c>
      <c r="N88" s="94">
        <v>212</v>
      </c>
      <c r="O88" s="107">
        <v>88</v>
      </c>
      <c r="P88" s="94">
        <v>62</v>
      </c>
      <c r="Q88" s="107">
        <v>22</v>
      </c>
      <c r="R88" s="94">
        <v>27</v>
      </c>
      <c r="S88" s="107">
        <v>8</v>
      </c>
      <c r="T88" s="94">
        <v>110</v>
      </c>
      <c r="U88" s="107">
        <v>38</v>
      </c>
      <c r="V88" s="345">
        <f t="shared" si="122"/>
        <v>411</v>
      </c>
      <c r="W88" s="345">
        <f t="shared" si="123"/>
        <v>156</v>
      </c>
      <c r="X88" s="45"/>
      <c r="Y88" s="271" t="s">
        <v>39</v>
      </c>
      <c r="Z88" s="243">
        <v>22</v>
      </c>
      <c r="AA88" s="243">
        <v>18</v>
      </c>
      <c r="AB88" s="243">
        <v>15</v>
      </c>
      <c r="AC88" s="243">
        <v>13</v>
      </c>
      <c r="AD88" s="191">
        <f t="shared" si="120"/>
        <v>68</v>
      </c>
      <c r="AE88" s="243">
        <v>25</v>
      </c>
      <c r="AF88" s="243">
        <v>36</v>
      </c>
      <c r="AG88" s="269">
        <v>16</v>
      </c>
      <c r="AH88" s="45"/>
      <c r="AI88" s="271" t="s">
        <v>39</v>
      </c>
      <c r="AJ88" s="55">
        <v>5</v>
      </c>
      <c r="AK88" s="55">
        <v>30</v>
      </c>
      <c r="AL88" s="55">
        <v>2</v>
      </c>
      <c r="AM88" s="55">
        <v>24</v>
      </c>
      <c r="AN88" s="243">
        <v>44</v>
      </c>
      <c r="AO88" s="55">
        <v>0</v>
      </c>
      <c r="AP88" s="105">
        <f t="shared" si="121"/>
        <v>105</v>
      </c>
      <c r="AQ88" s="143">
        <v>11</v>
      </c>
      <c r="AR88" s="49"/>
    </row>
    <row r="89" spans="1:44" ht="11.25" customHeight="1">
      <c r="A89" s="145" t="s">
        <v>164</v>
      </c>
      <c r="B89" s="94"/>
      <c r="C89" s="243"/>
      <c r="D89" s="94"/>
      <c r="E89" s="243"/>
      <c r="F89" s="94"/>
      <c r="G89" s="243"/>
      <c r="H89" s="94"/>
      <c r="I89" s="243"/>
      <c r="J89" s="345">
        <f t="shared" si="119"/>
        <v>0</v>
      </c>
      <c r="K89" s="346">
        <f t="shared" si="119"/>
        <v>0</v>
      </c>
      <c r="L89" s="45"/>
      <c r="M89" s="145" t="s">
        <v>164</v>
      </c>
      <c r="N89" s="94"/>
      <c r="O89" s="243"/>
      <c r="P89" s="94"/>
      <c r="Q89" s="243"/>
      <c r="R89" s="94"/>
      <c r="S89" s="243"/>
      <c r="T89" s="94"/>
      <c r="U89" s="243"/>
      <c r="V89" s="345"/>
      <c r="W89" s="345"/>
      <c r="X89" s="45"/>
      <c r="Y89" s="145" t="s">
        <v>164</v>
      </c>
      <c r="Z89" s="268"/>
      <c r="AA89" s="268"/>
      <c r="AB89" s="268"/>
      <c r="AC89" s="268"/>
      <c r="AD89" s="191"/>
      <c r="AE89" s="268"/>
      <c r="AF89" s="268"/>
      <c r="AG89" s="269"/>
      <c r="AH89" s="45"/>
      <c r="AI89" s="145" t="s">
        <v>164</v>
      </c>
      <c r="AJ89" s="268"/>
      <c r="AK89" s="268"/>
      <c r="AL89" s="268"/>
      <c r="AM89" s="268"/>
      <c r="AN89" s="268"/>
      <c r="AO89" s="268"/>
      <c r="AP89" s="105"/>
      <c r="AQ89" s="269"/>
      <c r="AR89" s="49"/>
    </row>
    <row r="90" spans="1:44" ht="11.25" customHeight="1">
      <c r="A90" s="270" t="s">
        <v>242</v>
      </c>
      <c r="B90" s="94">
        <v>406</v>
      </c>
      <c r="C90" s="107">
        <v>206</v>
      </c>
      <c r="D90" s="94">
        <v>297</v>
      </c>
      <c r="E90" s="107">
        <v>156</v>
      </c>
      <c r="F90" s="94">
        <v>254</v>
      </c>
      <c r="G90" s="107">
        <v>126</v>
      </c>
      <c r="H90" s="94">
        <v>319</v>
      </c>
      <c r="I90" s="107">
        <v>162</v>
      </c>
      <c r="J90" s="345">
        <f t="shared" si="119"/>
        <v>1276</v>
      </c>
      <c r="K90" s="346">
        <f t="shared" si="119"/>
        <v>650</v>
      </c>
      <c r="L90" s="45"/>
      <c r="M90" s="270" t="s">
        <v>242</v>
      </c>
      <c r="N90" s="94">
        <v>84</v>
      </c>
      <c r="O90" s="107">
        <v>41</v>
      </c>
      <c r="P90" s="94">
        <v>11</v>
      </c>
      <c r="Q90" s="107">
        <v>8</v>
      </c>
      <c r="R90" s="94">
        <v>31</v>
      </c>
      <c r="S90" s="107">
        <v>18</v>
      </c>
      <c r="T90" s="94">
        <v>130</v>
      </c>
      <c r="U90" s="107">
        <v>68</v>
      </c>
      <c r="V90" s="345">
        <f t="shared" si="122"/>
        <v>256</v>
      </c>
      <c r="W90" s="345">
        <f t="shared" si="123"/>
        <v>135</v>
      </c>
      <c r="X90" s="45"/>
      <c r="Y90" s="271" t="s">
        <v>242</v>
      </c>
      <c r="Z90" s="243">
        <v>11</v>
      </c>
      <c r="AA90" s="243">
        <v>7</v>
      </c>
      <c r="AB90" s="243">
        <v>6</v>
      </c>
      <c r="AC90" s="243">
        <v>6</v>
      </c>
      <c r="AD90" s="191">
        <f t="shared" si="120"/>
        <v>30</v>
      </c>
      <c r="AE90" s="393">
        <v>16</v>
      </c>
      <c r="AF90" s="272">
        <v>8</v>
      </c>
      <c r="AG90" s="269">
        <v>5</v>
      </c>
      <c r="AH90" s="45"/>
      <c r="AI90" s="271" t="s">
        <v>242</v>
      </c>
      <c r="AJ90" s="55">
        <v>3</v>
      </c>
      <c r="AK90" s="55">
        <v>31</v>
      </c>
      <c r="AL90" s="55">
        <v>0</v>
      </c>
      <c r="AM90" s="55">
        <v>6</v>
      </c>
      <c r="AN90" s="243">
        <v>15</v>
      </c>
      <c r="AO90" s="55">
        <v>0</v>
      </c>
      <c r="AP90" s="105">
        <f t="shared" si="121"/>
        <v>55</v>
      </c>
      <c r="AQ90" s="143">
        <v>9</v>
      </c>
      <c r="AR90" s="49"/>
    </row>
    <row r="91" spans="1:44" ht="11.25" customHeight="1">
      <c r="A91" s="270" t="s">
        <v>243</v>
      </c>
      <c r="B91" s="94">
        <v>1746</v>
      </c>
      <c r="C91" s="107">
        <v>919</v>
      </c>
      <c r="D91" s="94">
        <v>1487</v>
      </c>
      <c r="E91" s="107">
        <v>797</v>
      </c>
      <c r="F91" s="94">
        <v>1436</v>
      </c>
      <c r="G91" s="107">
        <v>724</v>
      </c>
      <c r="H91" s="94">
        <v>1652</v>
      </c>
      <c r="I91" s="107">
        <v>887</v>
      </c>
      <c r="J91" s="345">
        <f t="shared" si="119"/>
        <v>6321</v>
      </c>
      <c r="K91" s="346">
        <f t="shared" si="119"/>
        <v>3327</v>
      </c>
      <c r="L91" s="45"/>
      <c r="M91" s="270" t="s">
        <v>243</v>
      </c>
      <c r="N91" s="94">
        <v>189</v>
      </c>
      <c r="O91" s="107">
        <v>80</v>
      </c>
      <c r="P91" s="94">
        <v>121</v>
      </c>
      <c r="Q91" s="107">
        <v>56</v>
      </c>
      <c r="R91" s="94">
        <v>150</v>
      </c>
      <c r="S91" s="107">
        <v>76</v>
      </c>
      <c r="T91" s="94">
        <v>457</v>
      </c>
      <c r="U91" s="107">
        <v>259</v>
      </c>
      <c r="V91" s="345">
        <f t="shared" si="122"/>
        <v>917</v>
      </c>
      <c r="W91" s="345">
        <f t="shared" si="123"/>
        <v>471</v>
      </c>
      <c r="X91" s="45"/>
      <c r="Y91" s="271" t="s">
        <v>243</v>
      </c>
      <c r="Z91" s="243">
        <v>46</v>
      </c>
      <c r="AA91" s="243">
        <v>40</v>
      </c>
      <c r="AB91" s="243">
        <v>36</v>
      </c>
      <c r="AC91" s="243">
        <v>37</v>
      </c>
      <c r="AD91" s="191">
        <f t="shared" si="120"/>
        <v>159</v>
      </c>
      <c r="AE91" s="393">
        <v>98</v>
      </c>
      <c r="AF91" s="272">
        <v>48</v>
      </c>
      <c r="AG91" s="269">
        <v>32</v>
      </c>
      <c r="AH91" s="45"/>
      <c r="AI91" s="271" t="s">
        <v>243</v>
      </c>
      <c r="AJ91" s="55">
        <v>35</v>
      </c>
      <c r="AK91" s="55">
        <v>92</v>
      </c>
      <c r="AL91" s="55">
        <v>0</v>
      </c>
      <c r="AM91" s="55">
        <v>42</v>
      </c>
      <c r="AN91" s="243">
        <v>65</v>
      </c>
      <c r="AO91" s="55">
        <v>0</v>
      </c>
      <c r="AP91" s="105">
        <f t="shared" si="121"/>
        <v>234</v>
      </c>
      <c r="AQ91" s="143">
        <v>41</v>
      </c>
      <c r="AR91" s="49"/>
    </row>
    <row r="92" spans="1:44" ht="11.25" customHeight="1">
      <c r="A92" s="270" t="s">
        <v>244</v>
      </c>
      <c r="B92" s="94">
        <v>1753</v>
      </c>
      <c r="C92" s="107">
        <v>868</v>
      </c>
      <c r="D92" s="94">
        <v>1752</v>
      </c>
      <c r="E92" s="107">
        <v>792</v>
      </c>
      <c r="F92" s="94">
        <v>1581</v>
      </c>
      <c r="G92" s="107">
        <v>701</v>
      </c>
      <c r="H92" s="94">
        <v>1882</v>
      </c>
      <c r="I92" s="107">
        <v>846</v>
      </c>
      <c r="J92" s="345">
        <f t="shared" si="119"/>
        <v>6968</v>
      </c>
      <c r="K92" s="346">
        <f t="shared" si="119"/>
        <v>3207</v>
      </c>
      <c r="L92" s="45"/>
      <c r="M92" s="270" t="s">
        <v>244</v>
      </c>
      <c r="N92" s="94">
        <v>394</v>
      </c>
      <c r="O92" s="107">
        <v>154</v>
      </c>
      <c r="P92" s="94">
        <v>295</v>
      </c>
      <c r="Q92" s="107">
        <v>102</v>
      </c>
      <c r="R92" s="94">
        <v>234</v>
      </c>
      <c r="S92" s="107">
        <v>66</v>
      </c>
      <c r="T92" s="94">
        <v>817</v>
      </c>
      <c r="U92" s="107">
        <v>384</v>
      </c>
      <c r="V92" s="345">
        <f t="shared" si="122"/>
        <v>1740</v>
      </c>
      <c r="W92" s="345">
        <f t="shared" si="123"/>
        <v>706</v>
      </c>
      <c r="X92" s="45"/>
      <c r="Y92" s="271" t="s">
        <v>244</v>
      </c>
      <c r="Z92" s="243">
        <v>37</v>
      </c>
      <c r="AA92" s="243">
        <v>38</v>
      </c>
      <c r="AB92" s="243">
        <v>36</v>
      </c>
      <c r="AC92" s="243">
        <v>40</v>
      </c>
      <c r="AD92" s="191">
        <f t="shared" si="120"/>
        <v>151</v>
      </c>
      <c r="AE92" s="393">
        <v>94</v>
      </c>
      <c r="AF92" s="272">
        <v>41</v>
      </c>
      <c r="AG92" s="269">
        <v>23</v>
      </c>
      <c r="AH92" s="45"/>
      <c r="AI92" s="271" t="s">
        <v>244</v>
      </c>
      <c r="AJ92" s="55">
        <v>41</v>
      </c>
      <c r="AK92" s="55">
        <v>92</v>
      </c>
      <c r="AL92" s="55">
        <v>10</v>
      </c>
      <c r="AM92" s="55">
        <v>35</v>
      </c>
      <c r="AN92" s="243">
        <v>77</v>
      </c>
      <c r="AO92" s="55">
        <v>0</v>
      </c>
      <c r="AP92" s="105">
        <f t="shared" si="121"/>
        <v>255</v>
      </c>
      <c r="AQ92" s="143">
        <v>47</v>
      </c>
      <c r="AR92" s="49"/>
    </row>
    <row r="93" spans="1:44" ht="11.25" customHeight="1">
      <c r="A93" s="270" t="s">
        <v>40</v>
      </c>
      <c r="B93" s="94">
        <v>1362</v>
      </c>
      <c r="C93" s="107">
        <v>649</v>
      </c>
      <c r="D93" s="94">
        <v>1045</v>
      </c>
      <c r="E93" s="107">
        <v>519</v>
      </c>
      <c r="F93" s="94">
        <v>885</v>
      </c>
      <c r="G93" s="107">
        <v>419</v>
      </c>
      <c r="H93" s="94">
        <v>827</v>
      </c>
      <c r="I93" s="107">
        <v>363</v>
      </c>
      <c r="J93" s="345">
        <f t="shared" si="119"/>
        <v>4119</v>
      </c>
      <c r="K93" s="346">
        <f t="shared" si="119"/>
        <v>1950</v>
      </c>
      <c r="L93" s="45"/>
      <c r="M93" s="270" t="s">
        <v>40</v>
      </c>
      <c r="N93" s="255">
        <v>476</v>
      </c>
      <c r="O93" s="255">
        <v>218</v>
      </c>
      <c r="P93" s="255">
        <v>208</v>
      </c>
      <c r="Q93" s="255">
        <v>100</v>
      </c>
      <c r="R93" s="255">
        <v>139</v>
      </c>
      <c r="S93" s="255">
        <v>71</v>
      </c>
      <c r="T93" s="255">
        <v>248</v>
      </c>
      <c r="U93" s="255">
        <v>101</v>
      </c>
      <c r="V93" s="345">
        <f t="shared" si="122"/>
        <v>1071</v>
      </c>
      <c r="W93" s="345">
        <f t="shared" si="123"/>
        <v>490</v>
      </c>
      <c r="X93" s="45"/>
      <c r="Y93" s="271" t="s">
        <v>40</v>
      </c>
      <c r="Z93" s="243">
        <v>29</v>
      </c>
      <c r="AA93" s="243">
        <v>24</v>
      </c>
      <c r="AB93" s="243">
        <v>20</v>
      </c>
      <c r="AC93" s="243">
        <v>17</v>
      </c>
      <c r="AD93" s="191">
        <f t="shared" si="120"/>
        <v>90</v>
      </c>
      <c r="AE93" s="393">
        <v>68</v>
      </c>
      <c r="AF93" s="272">
        <v>15</v>
      </c>
      <c r="AG93" s="269">
        <v>14</v>
      </c>
      <c r="AH93" s="45"/>
      <c r="AI93" s="271" t="s">
        <v>40</v>
      </c>
      <c r="AJ93" s="55">
        <v>23</v>
      </c>
      <c r="AK93" s="55">
        <v>55</v>
      </c>
      <c r="AL93" s="55">
        <v>12</v>
      </c>
      <c r="AM93" s="55">
        <v>19</v>
      </c>
      <c r="AN93" s="243">
        <v>56</v>
      </c>
      <c r="AO93" s="55">
        <v>0</v>
      </c>
      <c r="AP93" s="105">
        <f t="shared" si="121"/>
        <v>165</v>
      </c>
      <c r="AQ93" s="143">
        <v>24</v>
      </c>
      <c r="AR93" s="49"/>
    </row>
    <row r="94" spans="1:44" ht="11.25" customHeight="1">
      <c r="A94" s="270" t="s">
        <v>41</v>
      </c>
      <c r="B94" s="94">
        <v>2273</v>
      </c>
      <c r="C94" s="107">
        <v>1213</v>
      </c>
      <c r="D94" s="94">
        <v>2487</v>
      </c>
      <c r="E94" s="107">
        <v>1313</v>
      </c>
      <c r="F94" s="94">
        <v>2387</v>
      </c>
      <c r="G94" s="107">
        <v>1319</v>
      </c>
      <c r="H94" s="94">
        <v>2400</v>
      </c>
      <c r="I94" s="107">
        <v>1284</v>
      </c>
      <c r="J94" s="345">
        <f t="shared" si="119"/>
        <v>9547</v>
      </c>
      <c r="K94" s="346">
        <f t="shared" si="119"/>
        <v>5129</v>
      </c>
      <c r="L94" s="45"/>
      <c r="M94" s="270" t="s">
        <v>41</v>
      </c>
      <c r="N94" s="94">
        <v>357</v>
      </c>
      <c r="O94" s="107">
        <v>189</v>
      </c>
      <c r="P94" s="94">
        <v>254</v>
      </c>
      <c r="Q94" s="107">
        <v>128</v>
      </c>
      <c r="R94" s="94">
        <v>223</v>
      </c>
      <c r="S94" s="107">
        <v>133</v>
      </c>
      <c r="T94" s="94">
        <v>504</v>
      </c>
      <c r="U94" s="107">
        <v>291</v>
      </c>
      <c r="V94" s="345">
        <f t="shared" si="122"/>
        <v>1338</v>
      </c>
      <c r="W94" s="345">
        <f t="shared" si="123"/>
        <v>741</v>
      </c>
      <c r="X94" s="45"/>
      <c r="Y94" s="271" t="s">
        <v>41</v>
      </c>
      <c r="Z94" s="243">
        <v>42</v>
      </c>
      <c r="AA94" s="243">
        <v>40</v>
      </c>
      <c r="AB94" s="243">
        <v>37</v>
      </c>
      <c r="AC94" s="243">
        <v>36</v>
      </c>
      <c r="AD94" s="191">
        <f t="shared" si="120"/>
        <v>155</v>
      </c>
      <c r="AE94" s="393">
        <v>99</v>
      </c>
      <c r="AF94" s="272">
        <v>11</v>
      </c>
      <c r="AG94" s="269">
        <v>7</v>
      </c>
      <c r="AH94" s="45"/>
      <c r="AI94" s="271" t="s">
        <v>41</v>
      </c>
      <c r="AJ94" s="55">
        <v>124</v>
      </c>
      <c r="AK94" s="55">
        <v>82</v>
      </c>
      <c r="AL94" s="55">
        <v>0</v>
      </c>
      <c r="AM94" s="55">
        <v>20</v>
      </c>
      <c r="AN94" s="243">
        <v>71</v>
      </c>
      <c r="AO94" s="55">
        <v>0</v>
      </c>
      <c r="AP94" s="105">
        <f t="shared" si="121"/>
        <v>297</v>
      </c>
      <c r="AQ94" s="143">
        <v>97</v>
      </c>
      <c r="AR94" s="49"/>
    </row>
    <row r="95" spans="1:44" ht="11.25" customHeight="1">
      <c r="A95" s="270" t="s">
        <v>245</v>
      </c>
      <c r="B95" s="94">
        <v>2417</v>
      </c>
      <c r="C95" s="107">
        <v>1295</v>
      </c>
      <c r="D95" s="94">
        <v>1956</v>
      </c>
      <c r="E95" s="107">
        <v>990</v>
      </c>
      <c r="F95" s="94">
        <v>1640</v>
      </c>
      <c r="G95" s="107">
        <v>797</v>
      </c>
      <c r="H95" s="94">
        <v>1201</v>
      </c>
      <c r="I95" s="107">
        <v>588</v>
      </c>
      <c r="J95" s="345">
        <f t="shared" si="119"/>
        <v>7214</v>
      </c>
      <c r="K95" s="346">
        <f t="shared" si="119"/>
        <v>3670</v>
      </c>
      <c r="L95" s="45"/>
      <c r="M95" s="270" t="s">
        <v>245</v>
      </c>
      <c r="N95" s="94">
        <v>229</v>
      </c>
      <c r="O95" s="107">
        <v>112</v>
      </c>
      <c r="P95" s="94">
        <v>154</v>
      </c>
      <c r="Q95" s="107">
        <v>71</v>
      </c>
      <c r="R95" s="94">
        <v>147</v>
      </c>
      <c r="S95" s="107">
        <v>64</v>
      </c>
      <c r="T95" s="94">
        <v>227</v>
      </c>
      <c r="U95" s="107">
        <v>110</v>
      </c>
      <c r="V95" s="345">
        <f t="shared" si="122"/>
        <v>757</v>
      </c>
      <c r="W95" s="345">
        <f t="shared" si="123"/>
        <v>357</v>
      </c>
      <c r="X95" s="45"/>
      <c r="Y95" s="271" t="s">
        <v>245</v>
      </c>
      <c r="Z95" s="243">
        <v>42</v>
      </c>
      <c r="AA95" s="243">
        <v>37</v>
      </c>
      <c r="AB95" s="243">
        <v>34</v>
      </c>
      <c r="AC95" s="243">
        <v>25</v>
      </c>
      <c r="AD95" s="191">
        <f t="shared" si="120"/>
        <v>138</v>
      </c>
      <c r="AE95" s="393">
        <v>108</v>
      </c>
      <c r="AF95" s="272">
        <v>8</v>
      </c>
      <c r="AG95" s="269">
        <v>22</v>
      </c>
      <c r="AH95" s="45"/>
      <c r="AI95" s="271" t="s">
        <v>245</v>
      </c>
      <c r="AJ95" s="55">
        <v>37</v>
      </c>
      <c r="AK95" s="55">
        <v>29</v>
      </c>
      <c r="AL95" s="55">
        <v>36</v>
      </c>
      <c r="AM95" s="55">
        <v>41</v>
      </c>
      <c r="AN95" s="243">
        <v>57</v>
      </c>
      <c r="AO95" s="55">
        <v>1</v>
      </c>
      <c r="AP95" s="105">
        <f t="shared" si="121"/>
        <v>201</v>
      </c>
      <c r="AQ95" s="143">
        <v>24</v>
      </c>
      <c r="AR95" s="49"/>
    </row>
    <row r="96" spans="1:44" ht="11.25" customHeight="1">
      <c r="A96" s="270" t="s">
        <v>42</v>
      </c>
      <c r="B96" s="94">
        <v>0</v>
      </c>
      <c r="C96" s="107">
        <v>0</v>
      </c>
      <c r="D96" s="94">
        <v>0</v>
      </c>
      <c r="E96" s="107">
        <v>0</v>
      </c>
      <c r="F96" s="94">
        <v>886</v>
      </c>
      <c r="G96" s="107">
        <v>427</v>
      </c>
      <c r="H96" s="94">
        <v>929</v>
      </c>
      <c r="I96" s="107">
        <v>394</v>
      </c>
      <c r="J96" s="345">
        <f t="shared" si="119"/>
        <v>1815</v>
      </c>
      <c r="K96" s="346">
        <f t="shared" si="119"/>
        <v>821</v>
      </c>
      <c r="L96" s="45"/>
      <c r="M96" s="270" t="s">
        <v>42</v>
      </c>
      <c r="N96" s="94">
        <v>0</v>
      </c>
      <c r="O96" s="107">
        <v>0</v>
      </c>
      <c r="P96" s="94">
        <v>0</v>
      </c>
      <c r="Q96" s="107">
        <v>0</v>
      </c>
      <c r="R96" s="94">
        <v>106</v>
      </c>
      <c r="S96" s="107">
        <v>55</v>
      </c>
      <c r="T96" s="94">
        <v>358</v>
      </c>
      <c r="U96" s="107">
        <v>145</v>
      </c>
      <c r="V96" s="345">
        <f t="shared" si="122"/>
        <v>464</v>
      </c>
      <c r="W96" s="345">
        <f t="shared" si="123"/>
        <v>200</v>
      </c>
      <c r="X96" s="45"/>
      <c r="Y96" s="271" t="s">
        <v>42</v>
      </c>
      <c r="Z96" s="243">
        <v>0</v>
      </c>
      <c r="AA96" s="243">
        <v>0</v>
      </c>
      <c r="AB96" s="243">
        <v>25</v>
      </c>
      <c r="AC96" s="243">
        <v>28</v>
      </c>
      <c r="AD96" s="191">
        <f t="shared" si="120"/>
        <v>53</v>
      </c>
      <c r="AE96" s="393">
        <v>51</v>
      </c>
      <c r="AF96" s="272">
        <v>40</v>
      </c>
      <c r="AG96" s="269">
        <v>15</v>
      </c>
      <c r="AH96" s="45"/>
      <c r="AI96" s="271" t="s">
        <v>42</v>
      </c>
      <c r="AJ96" s="55">
        <v>28</v>
      </c>
      <c r="AK96" s="55">
        <v>19</v>
      </c>
      <c r="AL96" s="55">
        <v>7</v>
      </c>
      <c r="AM96" s="55">
        <v>19</v>
      </c>
      <c r="AN96" s="243">
        <v>41</v>
      </c>
      <c r="AO96" s="55">
        <v>0</v>
      </c>
      <c r="AP96" s="105">
        <f t="shared" si="121"/>
        <v>114</v>
      </c>
      <c r="AQ96" s="143">
        <v>25</v>
      </c>
      <c r="AR96" s="49"/>
    </row>
    <row r="97" spans="1:44" ht="11.25" customHeight="1">
      <c r="A97" s="145" t="s">
        <v>165</v>
      </c>
      <c r="B97" s="94"/>
      <c r="C97" s="94"/>
      <c r="D97" s="94"/>
      <c r="E97" s="94"/>
      <c r="F97" s="94"/>
      <c r="G97" s="94"/>
      <c r="H97" s="94"/>
      <c r="I97" s="94"/>
      <c r="J97" s="345"/>
      <c r="K97" s="346"/>
      <c r="L97" s="45"/>
      <c r="M97" s="145" t="s">
        <v>165</v>
      </c>
      <c r="N97" s="94"/>
      <c r="O97" s="94"/>
      <c r="P97" s="94"/>
      <c r="Q97" s="94"/>
      <c r="R97" s="94"/>
      <c r="S97" s="94"/>
      <c r="T97" s="94"/>
      <c r="U97" s="94"/>
      <c r="V97" s="345"/>
      <c r="W97" s="345"/>
      <c r="X97" s="45"/>
      <c r="Y97" s="145" t="s">
        <v>165</v>
      </c>
      <c r="Z97" s="94"/>
      <c r="AA97" s="94"/>
      <c r="AB97" s="94"/>
      <c r="AC97" s="94"/>
      <c r="AD97" s="191"/>
      <c r="AE97" s="94"/>
      <c r="AF97" s="94"/>
      <c r="AG97" s="194"/>
      <c r="AH97" s="45"/>
      <c r="AI97" s="145" t="s">
        <v>165</v>
      </c>
      <c r="AJ97" s="268"/>
      <c r="AK97" s="268"/>
      <c r="AL97" s="268"/>
      <c r="AM97" s="268"/>
      <c r="AN97" s="268"/>
      <c r="AO97" s="268"/>
      <c r="AP97" s="105"/>
      <c r="AQ97" s="269"/>
      <c r="AR97" s="49"/>
    </row>
    <row r="98" spans="1:44" ht="11.25" customHeight="1">
      <c r="A98" s="270" t="s">
        <v>246</v>
      </c>
      <c r="B98" s="94">
        <v>92</v>
      </c>
      <c r="C98" s="107">
        <v>43</v>
      </c>
      <c r="D98" s="94">
        <v>55</v>
      </c>
      <c r="E98" s="107">
        <v>20</v>
      </c>
      <c r="F98" s="94">
        <v>46</v>
      </c>
      <c r="G98" s="107">
        <v>21</v>
      </c>
      <c r="H98" s="94">
        <v>53</v>
      </c>
      <c r="I98" s="107">
        <v>12</v>
      </c>
      <c r="J98" s="345">
        <f t="shared" si="119"/>
        <v>246</v>
      </c>
      <c r="K98" s="346">
        <f t="shared" si="119"/>
        <v>96</v>
      </c>
      <c r="L98" s="45"/>
      <c r="M98" s="270" t="s">
        <v>246</v>
      </c>
      <c r="N98" s="94">
        <v>17</v>
      </c>
      <c r="O98" s="107">
        <v>7</v>
      </c>
      <c r="P98" s="94">
        <v>11</v>
      </c>
      <c r="Q98" s="107">
        <v>8</v>
      </c>
      <c r="R98" s="94">
        <v>10</v>
      </c>
      <c r="S98" s="107">
        <v>7</v>
      </c>
      <c r="T98" s="94">
        <v>12</v>
      </c>
      <c r="U98" s="107">
        <v>11</v>
      </c>
      <c r="V98" s="345">
        <f t="shared" si="122"/>
        <v>50</v>
      </c>
      <c r="W98" s="345">
        <f t="shared" si="123"/>
        <v>33</v>
      </c>
      <c r="X98" s="45"/>
      <c r="Y98" s="271" t="s">
        <v>246</v>
      </c>
      <c r="Z98" s="243">
        <v>4</v>
      </c>
      <c r="AA98" s="243">
        <v>2</v>
      </c>
      <c r="AB98" s="243">
        <v>2</v>
      </c>
      <c r="AC98" s="243">
        <v>1</v>
      </c>
      <c r="AD98" s="191">
        <f t="shared" si="120"/>
        <v>9</v>
      </c>
      <c r="AE98" s="243">
        <v>4</v>
      </c>
      <c r="AF98" s="243">
        <v>4</v>
      </c>
      <c r="AG98" s="269">
        <v>3</v>
      </c>
      <c r="AH98" s="45"/>
      <c r="AI98" s="271" t="s">
        <v>246</v>
      </c>
      <c r="AJ98" s="55">
        <v>1</v>
      </c>
      <c r="AK98" s="55">
        <v>8</v>
      </c>
      <c r="AL98" s="55">
        <v>0</v>
      </c>
      <c r="AM98" s="55">
        <v>4</v>
      </c>
      <c r="AN98" s="243">
        <v>2</v>
      </c>
      <c r="AO98" s="55">
        <v>0</v>
      </c>
      <c r="AP98" s="105">
        <f t="shared" si="121"/>
        <v>15</v>
      </c>
      <c r="AQ98" s="143">
        <v>1</v>
      </c>
      <c r="AR98" s="49"/>
    </row>
    <row r="99" spans="1:44" ht="11.25" customHeight="1">
      <c r="A99" s="270" t="s">
        <v>43</v>
      </c>
      <c r="B99" s="94">
        <v>1166</v>
      </c>
      <c r="C99" s="94">
        <v>607</v>
      </c>
      <c r="D99" s="94">
        <v>959</v>
      </c>
      <c r="E99" s="94">
        <v>446</v>
      </c>
      <c r="F99" s="94">
        <v>649</v>
      </c>
      <c r="G99" s="94">
        <v>321</v>
      </c>
      <c r="H99" s="94">
        <v>750</v>
      </c>
      <c r="I99" s="94">
        <v>363</v>
      </c>
      <c r="J99" s="345">
        <f t="shared" si="119"/>
        <v>3524</v>
      </c>
      <c r="K99" s="346">
        <f t="shared" si="119"/>
        <v>1737</v>
      </c>
      <c r="L99" s="45"/>
      <c r="M99" s="270" t="s">
        <v>43</v>
      </c>
      <c r="N99" s="94">
        <v>258</v>
      </c>
      <c r="O99" s="107">
        <v>122</v>
      </c>
      <c r="P99" s="94">
        <v>102</v>
      </c>
      <c r="Q99" s="107">
        <v>43</v>
      </c>
      <c r="R99" s="94">
        <v>59</v>
      </c>
      <c r="S99" s="107">
        <v>29</v>
      </c>
      <c r="T99" s="94">
        <v>154</v>
      </c>
      <c r="U99" s="107">
        <v>81</v>
      </c>
      <c r="V99" s="345">
        <f t="shared" si="122"/>
        <v>573</v>
      </c>
      <c r="W99" s="345">
        <f t="shared" si="123"/>
        <v>275</v>
      </c>
      <c r="X99" s="45"/>
      <c r="Y99" s="271" t="s">
        <v>43</v>
      </c>
      <c r="Z99" s="243">
        <v>57</v>
      </c>
      <c r="AA99" s="243">
        <v>30</v>
      </c>
      <c r="AB99" s="243">
        <v>41</v>
      </c>
      <c r="AC99" s="243">
        <v>19</v>
      </c>
      <c r="AD99" s="191">
        <f t="shared" si="120"/>
        <v>147</v>
      </c>
      <c r="AE99" s="94">
        <v>73</v>
      </c>
      <c r="AF99" s="94">
        <v>15</v>
      </c>
      <c r="AG99" s="269">
        <v>17</v>
      </c>
      <c r="AH99" s="45"/>
      <c r="AI99" s="271" t="s">
        <v>43</v>
      </c>
      <c r="AJ99" s="55">
        <v>27</v>
      </c>
      <c r="AK99" s="55">
        <v>56</v>
      </c>
      <c r="AL99" s="55">
        <v>11</v>
      </c>
      <c r="AM99" s="55">
        <v>22</v>
      </c>
      <c r="AN99" s="243">
        <v>40</v>
      </c>
      <c r="AO99" s="55">
        <v>3</v>
      </c>
      <c r="AP99" s="105">
        <f t="shared" si="121"/>
        <v>159</v>
      </c>
      <c r="AQ99" s="143">
        <v>22</v>
      </c>
      <c r="AR99" s="49"/>
    </row>
    <row r="100" spans="1:44" ht="11.25" customHeight="1" thickBot="1">
      <c r="A100" s="273" t="s">
        <v>247</v>
      </c>
      <c r="B100" s="168">
        <v>998</v>
      </c>
      <c r="C100" s="274">
        <v>503</v>
      </c>
      <c r="D100" s="168">
        <v>747</v>
      </c>
      <c r="E100" s="274">
        <v>361</v>
      </c>
      <c r="F100" s="168">
        <v>665</v>
      </c>
      <c r="G100" s="274">
        <v>280</v>
      </c>
      <c r="H100" s="168">
        <v>668</v>
      </c>
      <c r="I100" s="274">
        <v>294</v>
      </c>
      <c r="J100" s="258">
        <f t="shared" si="119"/>
        <v>3078</v>
      </c>
      <c r="K100" s="259">
        <f t="shared" si="119"/>
        <v>1438</v>
      </c>
      <c r="L100" s="186"/>
      <c r="M100" s="273" t="s">
        <v>247</v>
      </c>
      <c r="N100" s="168">
        <v>114</v>
      </c>
      <c r="O100" s="274">
        <v>30</v>
      </c>
      <c r="P100" s="168">
        <v>68</v>
      </c>
      <c r="Q100" s="274">
        <v>42</v>
      </c>
      <c r="R100" s="168">
        <v>145</v>
      </c>
      <c r="S100" s="274">
        <v>111</v>
      </c>
      <c r="T100" s="168">
        <v>142</v>
      </c>
      <c r="U100" s="274">
        <v>78</v>
      </c>
      <c r="V100" s="345">
        <f t="shared" si="122"/>
        <v>469</v>
      </c>
      <c r="W100" s="345">
        <f>+O100+Q100+S100+U100</f>
        <v>261</v>
      </c>
      <c r="X100" s="186"/>
      <c r="Y100" s="277" t="s">
        <v>247</v>
      </c>
      <c r="Z100" s="278">
        <v>23</v>
      </c>
      <c r="AA100" s="278">
        <v>20</v>
      </c>
      <c r="AB100" s="278">
        <v>18</v>
      </c>
      <c r="AC100" s="278">
        <v>17</v>
      </c>
      <c r="AD100" s="188">
        <f t="shared" si="120"/>
        <v>78</v>
      </c>
      <c r="AE100" s="278">
        <v>59</v>
      </c>
      <c r="AF100" s="278">
        <v>12</v>
      </c>
      <c r="AG100" s="351">
        <v>12</v>
      </c>
      <c r="AH100" s="186"/>
      <c r="AI100" s="277" t="s">
        <v>247</v>
      </c>
      <c r="AJ100" s="149">
        <v>28</v>
      </c>
      <c r="AK100" s="149">
        <v>47</v>
      </c>
      <c r="AL100" s="149">
        <v>21</v>
      </c>
      <c r="AM100" s="149">
        <v>12</v>
      </c>
      <c r="AN100" s="278">
        <v>27</v>
      </c>
      <c r="AO100" s="149">
        <v>1</v>
      </c>
      <c r="AP100" s="352">
        <f t="shared" si="121"/>
        <v>136</v>
      </c>
      <c r="AQ100" s="150">
        <v>17</v>
      </c>
      <c r="AR100" s="49"/>
    </row>
    <row r="101" spans="1:44" ht="11.25" customHeight="1">
      <c r="A101" s="478" t="s">
        <v>248</v>
      </c>
      <c r="B101" s="478"/>
      <c r="C101" s="478"/>
      <c r="D101" s="478"/>
      <c r="E101" s="478"/>
      <c r="F101" s="478"/>
      <c r="G101" s="478"/>
      <c r="H101" s="478"/>
      <c r="I101" s="478"/>
      <c r="J101" s="478"/>
      <c r="K101" s="478"/>
      <c r="L101" s="45"/>
      <c r="M101" s="478" t="s">
        <v>249</v>
      </c>
      <c r="N101" s="478"/>
      <c r="O101" s="478"/>
      <c r="P101" s="478"/>
      <c r="Q101" s="478"/>
      <c r="R101" s="478"/>
      <c r="S101" s="478"/>
      <c r="T101" s="478"/>
      <c r="U101" s="478"/>
      <c r="V101" s="478"/>
      <c r="W101" s="478"/>
      <c r="X101" s="45"/>
      <c r="Y101" s="478" t="s">
        <v>213</v>
      </c>
      <c r="Z101" s="478"/>
      <c r="AA101" s="478"/>
      <c r="AB101" s="478"/>
      <c r="AC101" s="478"/>
      <c r="AD101" s="478"/>
      <c r="AE101" s="478"/>
      <c r="AF101" s="478"/>
      <c r="AG101" s="478"/>
      <c r="AH101" s="45"/>
      <c r="AI101" s="478" t="s">
        <v>250</v>
      </c>
      <c r="AJ101" s="478"/>
      <c r="AK101" s="478"/>
      <c r="AL101" s="478"/>
      <c r="AM101" s="478"/>
      <c r="AN101" s="478"/>
      <c r="AO101" s="478"/>
      <c r="AP101" s="478"/>
      <c r="AQ101" s="45"/>
      <c r="AR101" s="49"/>
    </row>
    <row r="102" spans="1:44" ht="11.25" customHeight="1" thickBot="1">
      <c r="A102" s="487" t="s">
        <v>22</v>
      </c>
      <c r="B102" s="487"/>
      <c r="C102" s="487"/>
      <c r="D102" s="487"/>
      <c r="E102" s="487"/>
      <c r="F102" s="487"/>
      <c r="G102" s="487"/>
      <c r="H102" s="487"/>
      <c r="I102" s="487"/>
      <c r="J102" s="487"/>
      <c r="K102" s="30"/>
      <c r="L102" s="45"/>
      <c r="M102" s="487" t="s">
        <v>22</v>
      </c>
      <c r="N102" s="487"/>
      <c r="O102" s="487"/>
      <c r="P102" s="487"/>
      <c r="Q102" s="487"/>
      <c r="R102" s="487"/>
      <c r="S102" s="487"/>
      <c r="T102" s="487"/>
      <c r="U102" s="487"/>
      <c r="V102" s="487"/>
      <c r="W102" s="487"/>
      <c r="X102" s="45"/>
      <c r="Y102" s="487" t="s">
        <v>22</v>
      </c>
      <c r="Z102" s="487"/>
      <c r="AA102" s="487"/>
      <c r="AB102" s="487"/>
      <c r="AC102" s="487"/>
      <c r="AD102" s="487"/>
      <c r="AE102" s="487"/>
      <c r="AF102" s="487"/>
      <c r="AG102" s="487"/>
      <c r="AH102" s="45"/>
      <c r="AI102" s="487" t="s">
        <v>22</v>
      </c>
      <c r="AJ102" s="487"/>
      <c r="AK102" s="487"/>
      <c r="AL102" s="487"/>
      <c r="AM102" s="487"/>
      <c r="AN102" s="487"/>
      <c r="AO102" s="487"/>
      <c r="AP102" s="487"/>
      <c r="AQ102" s="45"/>
      <c r="AR102" s="49"/>
    </row>
    <row r="103" spans="1:44" ht="15.75" customHeight="1">
      <c r="A103" s="508" t="s">
        <v>137</v>
      </c>
      <c r="B103" s="495" t="s">
        <v>199</v>
      </c>
      <c r="C103" s="495"/>
      <c r="D103" s="495" t="s">
        <v>200</v>
      </c>
      <c r="E103" s="495"/>
      <c r="F103" s="495" t="s">
        <v>201</v>
      </c>
      <c r="G103" s="495"/>
      <c r="H103" s="495" t="s">
        <v>202</v>
      </c>
      <c r="I103" s="495"/>
      <c r="J103" s="495" t="s">
        <v>7</v>
      </c>
      <c r="K103" s="505"/>
      <c r="L103" s="45"/>
      <c r="M103" s="508" t="s">
        <v>137</v>
      </c>
      <c r="N103" s="495" t="s">
        <v>199</v>
      </c>
      <c r="O103" s="495"/>
      <c r="P103" s="495" t="s">
        <v>200</v>
      </c>
      <c r="Q103" s="495"/>
      <c r="R103" s="495" t="s">
        <v>201</v>
      </c>
      <c r="S103" s="495"/>
      <c r="T103" s="495" t="s">
        <v>202</v>
      </c>
      <c r="U103" s="495"/>
      <c r="V103" s="495" t="s">
        <v>7</v>
      </c>
      <c r="W103" s="505"/>
      <c r="X103" s="45"/>
      <c r="Y103" s="508" t="s">
        <v>137</v>
      </c>
      <c r="Z103" s="510" t="s">
        <v>203</v>
      </c>
      <c r="AA103" s="510"/>
      <c r="AB103" s="510"/>
      <c r="AC103" s="510"/>
      <c r="AD103" s="510"/>
      <c r="AE103" s="495" t="s">
        <v>204</v>
      </c>
      <c r="AF103" s="495"/>
      <c r="AG103" s="463" t="s">
        <v>205</v>
      </c>
      <c r="AH103" s="45"/>
      <c r="AI103" s="467" t="s">
        <v>137</v>
      </c>
      <c r="AJ103" s="506" t="s">
        <v>380</v>
      </c>
      <c r="AK103" s="506"/>
      <c r="AL103" s="506"/>
      <c r="AM103" s="506"/>
      <c r="AN103" s="506"/>
      <c r="AO103" s="506"/>
      <c r="AP103" s="506"/>
      <c r="AQ103" s="506"/>
      <c r="AR103" s="49"/>
    </row>
    <row r="104" spans="1:44" ht="50.25" customHeight="1">
      <c r="A104" s="509"/>
      <c r="B104" s="134" t="s">
        <v>154</v>
      </c>
      <c r="C104" s="134" t="s">
        <v>155</v>
      </c>
      <c r="D104" s="134" t="s">
        <v>154</v>
      </c>
      <c r="E104" s="134" t="s">
        <v>155</v>
      </c>
      <c r="F104" s="134" t="s">
        <v>154</v>
      </c>
      <c r="G104" s="134" t="s">
        <v>155</v>
      </c>
      <c r="H104" s="134" t="s">
        <v>154</v>
      </c>
      <c r="I104" s="134" t="s">
        <v>155</v>
      </c>
      <c r="J104" s="134" t="s">
        <v>154</v>
      </c>
      <c r="K104" s="9" t="s">
        <v>155</v>
      </c>
      <c r="L104" s="45"/>
      <c r="M104" s="509"/>
      <c r="N104" s="134" t="s">
        <v>154</v>
      </c>
      <c r="O104" s="134" t="s">
        <v>155</v>
      </c>
      <c r="P104" s="134" t="s">
        <v>154</v>
      </c>
      <c r="Q104" s="134" t="s">
        <v>155</v>
      </c>
      <c r="R104" s="134" t="s">
        <v>154</v>
      </c>
      <c r="S104" s="134" t="s">
        <v>155</v>
      </c>
      <c r="T104" s="134" t="s">
        <v>154</v>
      </c>
      <c r="U104" s="134" t="s">
        <v>155</v>
      </c>
      <c r="V104" s="134" t="s">
        <v>154</v>
      </c>
      <c r="W104" s="9" t="s">
        <v>155</v>
      </c>
      <c r="X104" s="45"/>
      <c r="Y104" s="509"/>
      <c r="Z104" s="228" t="s">
        <v>199</v>
      </c>
      <c r="AA104" s="228" t="s">
        <v>200</v>
      </c>
      <c r="AB104" s="228" t="s">
        <v>201</v>
      </c>
      <c r="AC104" s="228" t="s">
        <v>202</v>
      </c>
      <c r="AD104" s="134" t="s">
        <v>406</v>
      </c>
      <c r="AE104" s="390" t="s">
        <v>455</v>
      </c>
      <c r="AF104" s="390" t="s">
        <v>452</v>
      </c>
      <c r="AG104" s="464"/>
      <c r="AH104" s="45"/>
      <c r="AI104" s="471"/>
      <c r="AJ104" s="412" t="s">
        <v>14</v>
      </c>
      <c r="AK104" s="412" t="s">
        <v>15</v>
      </c>
      <c r="AL104" s="412" t="s">
        <v>206</v>
      </c>
      <c r="AM104" s="412" t="s">
        <v>459</v>
      </c>
      <c r="AN104" s="412" t="s">
        <v>368</v>
      </c>
      <c r="AO104" s="412" t="s">
        <v>17</v>
      </c>
      <c r="AP104" s="412" t="s">
        <v>407</v>
      </c>
      <c r="AQ104" s="412" t="s">
        <v>207</v>
      </c>
      <c r="AR104" s="49"/>
    </row>
    <row r="105" spans="1:44" ht="11.25" customHeight="1">
      <c r="A105" s="145" t="s">
        <v>166</v>
      </c>
      <c r="B105" s="192"/>
      <c r="C105" s="262"/>
      <c r="D105" s="192"/>
      <c r="E105" s="262"/>
      <c r="F105" s="192"/>
      <c r="G105" s="262"/>
      <c r="H105" s="192"/>
      <c r="I105" s="262"/>
      <c r="J105" s="263"/>
      <c r="K105" s="264"/>
      <c r="L105" s="45"/>
      <c r="M105" s="180" t="s">
        <v>166</v>
      </c>
      <c r="N105" s="192"/>
      <c r="O105" s="262"/>
      <c r="P105" s="192"/>
      <c r="Q105" s="262"/>
      <c r="R105" s="192"/>
      <c r="S105" s="262"/>
      <c r="T105" s="192"/>
      <c r="U105" s="262"/>
      <c r="V105" s="347"/>
      <c r="W105" s="348"/>
      <c r="X105" s="45"/>
      <c r="Y105" s="145" t="s">
        <v>166</v>
      </c>
      <c r="Z105" s="268"/>
      <c r="AA105" s="268"/>
      <c r="AB105" s="268"/>
      <c r="AC105" s="268"/>
      <c r="AD105" s="268"/>
      <c r="AE105" s="268"/>
      <c r="AF105" s="268"/>
      <c r="AG105" s="269"/>
      <c r="AH105" s="45"/>
      <c r="AI105" s="145" t="s">
        <v>166</v>
      </c>
      <c r="AJ105" s="268"/>
      <c r="AK105" s="268"/>
      <c r="AL105" s="268"/>
      <c r="AM105" s="268"/>
      <c r="AN105" s="268"/>
      <c r="AO105" s="268"/>
      <c r="AP105" s="243"/>
      <c r="AQ105" s="269"/>
      <c r="AR105" s="49"/>
    </row>
    <row r="106" spans="1:44" ht="11.25" customHeight="1">
      <c r="A106" s="270" t="s">
        <v>251</v>
      </c>
      <c r="B106" s="192">
        <v>1000</v>
      </c>
      <c r="C106" s="281">
        <v>496</v>
      </c>
      <c r="D106" s="192">
        <v>926</v>
      </c>
      <c r="E106" s="281">
        <v>407</v>
      </c>
      <c r="F106" s="192">
        <v>700</v>
      </c>
      <c r="G106" s="281">
        <v>325</v>
      </c>
      <c r="H106" s="192">
        <v>821</v>
      </c>
      <c r="I106" s="281">
        <v>331</v>
      </c>
      <c r="J106" s="345">
        <f t="shared" ref="J106:K142" si="126">+B106+D106+F106+H106</f>
        <v>3447</v>
      </c>
      <c r="K106" s="346">
        <f t="shared" si="126"/>
        <v>1559</v>
      </c>
      <c r="L106" s="45"/>
      <c r="M106" s="282" t="s">
        <v>251</v>
      </c>
      <c r="N106" s="94">
        <v>134</v>
      </c>
      <c r="O106" s="107">
        <v>73</v>
      </c>
      <c r="P106" s="94">
        <v>58</v>
      </c>
      <c r="Q106" s="107">
        <v>25</v>
      </c>
      <c r="R106" s="94">
        <v>57</v>
      </c>
      <c r="S106" s="107">
        <v>23</v>
      </c>
      <c r="T106" s="94">
        <v>180</v>
      </c>
      <c r="U106" s="107">
        <v>67</v>
      </c>
      <c r="V106" s="345">
        <f>+N106+P106+R106+T106</f>
        <v>429</v>
      </c>
      <c r="W106" s="345">
        <f>+O106+Q106+S106+U106</f>
        <v>188</v>
      </c>
      <c r="X106" s="45"/>
      <c r="Y106" s="271" t="s">
        <v>251</v>
      </c>
      <c r="Z106" s="243">
        <v>21</v>
      </c>
      <c r="AA106" s="243">
        <v>21</v>
      </c>
      <c r="AB106" s="243">
        <v>16</v>
      </c>
      <c r="AC106" s="243">
        <v>20</v>
      </c>
      <c r="AD106" s="191">
        <f t="shared" ref="AD106:AD142" si="127">SUM(Z106:AC106)</f>
        <v>78</v>
      </c>
      <c r="AE106" s="243">
        <v>57</v>
      </c>
      <c r="AF106" s="243">
        <v>2</v>
      </c>
      <c r="AG106" s="269">
        <v>11</v>
      </c>
      <c r="AH106" s="45"/>
      <c r="AI106" s="271" t="s">
        <v>251</v>
      </c>
      <c r="AJ106" s="55">
        <v>49</v>
      </c>
      <c r="AK106" s="55">
        <v>33</v>
      </c>
      <c r="AL106" s="55">
        <v>11</v>
      </c>
      <c r="AM106" s="55">
        <v>20</v>
      </c>
      <c r="AN106" s="243">
        <v>19</v>
      </c>
      <c r="AO106" s="55">
        <v>1</v>
      </c>
      <c r="AP106" s="105">
        <f t="shared" ref="AP106:AP142" si="128">+AJ106+AK106+AL106+AM106+AN106+AO106</f>
        <v>133</v>
      </c>
      <c r="AQ106" s="143">
        <v>41</v>
      </c>
      <c r="AR106" s="49"/>
    </row>
    <row r="107" spans="1:44" ht="11.25" customHeight="1">
      <c r="A107" s="270" t="s">
        <v>252</v>
      </c>
      <c r="B107" s="192">
        <v>1273</v>
      </c>
      <c r="C107" s="281">
        <v>667</v>
      </c>
      <c r="D107" s="192">
        <v>1525</v>
      </c>
      <c r="E107" s="281">
        <v>767</v>
      </c>
      <c r="F107" s="192">
        <v>1355</v>
      </c>
      <c r="G107" s="281">
        <v>697</v>
      </c>
      <c r="H107" s="192">
        <v>1232</v>
      </c>
      <c r="I107" s="281">
        <v>612</v>
      </c>
      <c r="J107" s="345">
        <f t="shared" si="126"/>
        <v>5385</v>
      </c>
      <c r="K107" s="346">
        <f t="shared" si="126"/>
        <v>2743</v>
      </c>
      <c r="L107" s="45"/>
      <c r="M107" s="282" t="s">
        <v>252</v>
      </c>
      <c r="N107" s="94">
        <v>212</v>
      </c>
      <c r="O107" s="107">
        <v>93</v>
      </c>
      <c r="P107" s="94">
        <v>318</v>
      </c>
      <c r="Q107" s="107">
        <v>147</v>
      </c>
      <c r="R107" s="94">
        <v>248</v>
      </c>
      <c r="S107" s="107">
        <v>104</v>
      </c>
      <c r="T107" s="94">
        <v>342</v>
      </c>
      <c r="U107" s="107">
        <v>159</v>
      </c>
      <c r="V107" s="345">
        <f t="shared" ref="V107:V111" si="129">+N107+P107+R107+T107</f>
        <v>1120</v>
      </c>
      <c r="W107" s="345">
        <f t="shared" ref="W107:W111" si="130">+O107+Q107+S107+U107</f>
        <v>503</v>
      </c>
      <c r="X107" s="45"/>
      <c r="Y107" s="271" t="s">
        <v>252</v>
      </c>
      <c r="Z107" s="243">
        <v>28</v>
      </c>
      <c r="AA107" s="243">
        <v>26</v>
      </c>
      <c r="AB107" s="243">
        <v>21</v>
      </c>
      <c r="AC107" s="243">
        <v>19</v>
      </c>
      <c r="AD107" s="191">
        <f t="shared" si="127"/>
        <v>94</v>
      </c>
      <c r="AE107" s="243">
        <v>73</v>
      </c>
      <c r="AF107" s="243">
        <v>0</v>
      </c>
      <c r="AG107" s="269">
        <v>6</v>
      </c>
      <c r="AH107" s="45"/>
      <c r="AI107" s="271" t="s">
        <v>252</v>
      </c>
      <c r="AJ107" s="55">
        <v>111</v>
      </c>
      <c r="AK107" s="55">
        <v>30</v>
      </c>
      <c r="AL107" s="55">
        <v>6</v>
      </c>
      <c r="AM107" s="55">
        <v>5</v>
      </c>
      <c r="AN107" s="243">
        <v>10</v>
      </c>
      <c r="AO107" s="55">
        <v>0</v>
      </c>
      <c r="AP107" s="105">
        <f t="shared" si="128"/>
        <v>162</v>
      </c>
      <c r="AQ107" s="143">
        <v>97</v>
      </c>
      <c r="AR107" s="49"/>
    </row>
    <row r="108" spans="1:44" ht="11.25" customHeight="1">
      <c r="A108" s="270" t="s">
        <v>253</v>
      </c>
      <c r="B108" s="192">
        <v>544</v>
      </c>
      <c r="C108" s="281">
        <v>289</v>
      </c>
      <c r="D108" s="192">
        <v>574</v>
      </c>
      <c r="E108" s="281">
        <v>279</v>
      </c>
      <c r="F108" s="192">
        <v>403</v>
      </c>
      <c r="G108" s="281">
        <v>198</v>
      </c>
      <c r="H108" s="192">
        <v>354</v>
      </c>
      <c r="I108" s="281">
        <v>153</v>
      </c>
      <c r="J108" s="345">
        <f t="shared" si="126"/>
        <v>1875</v>
      </c>
      <c r="K108" s="346">
        <f t="shared" si="126"/>
        <v>919</v>
      </c>
      <c r="L108" s="45"/>
      <c r="M108" s="282" t="s">
        <v>253</v>
      </c>
      <c r="N108" s="94">
        <v>95</v>
      </c>
      <c r="O108" s="107">
        <v>39</v>
      </c>
      <c r="P108" s="94">
        <v>39</v>
      </c>
      <c r="Q108" s="107">
        <v>16</v>
      </c>
      <c r="R108" s="94">
        <v>26</v>
      </c>
      <c r="S108" s="107">
        <v>6</v>
      </c>
      <c r="T108" s="94">
        <v>57</v>
      </c>
      <c r="U108" s="107">
        <v>25</v>
      </c>
      <c r="V108" s="345">
        <f t="shared" si="129"/>
        <v>217</v>
      </c>
      <c r="W108" s="345">
        <f t="shared" si="130"/>
        <v>86</v>
      </c>
      <c r="X108" s="45"/>
      <c r="Y108" s="271" t="s">
        <v>253</v>
      </c>
      <c r="Z108" s="243">
        <v>13</v>
      </c>
      <c r="AA108" s="243">
        <v>14</v>
      </c>
      <c r="AB108" s="243">
        <v>12</v>
      </c>
      <c r="AC108" s="243">
        <v>9</v>
      </c>
      <c r="AD108" s="191">
        <f t="shared" si="127"/>
        <v>48</v>
      </c>
      <c r="AE108" s="243">
        <v>44</v>
      </c>
      <c r="AF108" s="243">
        <v>0</v>
      </c>
      <c r="AG108" s="269">
        <v>12</v>
      </c>
      <c r="AH108" s="45"/>
      <c r="AI108" s="271" t="s">
        <v>253</v>
      </c>
      <c r="AJ108" s="55">
        <v>16</v>
      </c>
      <c r="AK108" s="55">
        <v>11</v>
      </c>
      <c r="AL108" s="55">
        <v>5</v>
      </c>
      <c r="AM108" s="55">
        <v>3</v>
      </c>
      <c r="AN108" s="243">
        <v>36</v>
      </c>
      <c r="AO108" s="55">
        <v>3</v>
      </c>
      <c r="AP108" s="105">
        <f t="shared" si="128"/>
        <v>74</v>
      </c>
      <c r="AQ108" s="143">
        <v>5</v>
      </c>
      <c r="AR108" s="49"/>
    </row>
    <row r="109" spans="1:44" ht="11.25" customHeight="1">
      <c r="A109" s="270" t="s">
        <v>254</v>
      </c>
      <c r="B109" s="192">
        <v>25</v>
      </c>
      <c r="C109" s="281">
        <v>6</v>
      </c>
      <c r="D109" s="192">
        <v>0</v>
      </c>
      <c r="E109" s="281">
        <v>0</v>
      </c>
      <c r="F109" s="192">
        <v>1448</v>
      </c>
      <c r="G109" s="281">
        <v>679</v>
      </c>
      <c r="H109" s="192">
        <v>1142</v>
      </c>
      <c r="I109" s="281">
        <v>493</v>
      </c>
      <c r="J109" s="345">
        <f t="shared" si="126"/>
        <v>2615</v>
      </c>
      <c r="K109" s="346">
        <f t="shared" si="126"/>
        <v>1178</v>
      </c>
      <c r="L109" s="45"/>
      <c r="M109" s="282" t="s">
        <v>254</v>
      </c>
      <c r="N109" s="94">
        <v>0</v>
      </c>
      <c r="O109" s="107">
        <v>0</v>
      </c>
      <c r="P109" s="94">
        <v>0</v>
      </c>
      <c r="Q109" s="107">
        <v>0</v>
      </c>
      <c r="R109" s="94">
        <v>302</v>
      </c>
      <c r="S109" s="107">
        <v>158</v>
      </c>
      <c r="T109" s="94">
        <v>320</v>
      </c>
      <c r="U109" s="107">
        <v>128</v>
      </c>
      <c r="V109" s="345">
        <f t="shared" si="129"/>
        <v>622</v>
      </c>
      <c r="W109" s="345">
        <f t="shared" si="130"/>
        <v>286</v>
      </c>
      <c r="X109" s="45"/>
      <c r="Y109" s="271" t="s">
        <v>254</v>
      </c>
      <c r="Z109" s="243">
        <v>1</v>
      </c>
      <c r="AA109" s="243">
        <v>0</v>
      </c>
      <c r="AB109" s="243">
        <v>33</v>
      </c>
      <c r="AC109" s="243">
        <v>25</v>
      </c>
      <c r="AD109" s="191">
        <f t="shared" si="127"/>
        <v>59</v>
      </c>
      <c r="AE109" s="243">
        <v>42</v>
      </c>
      <c r="AF109" s="243">
        <v>7</v>
      </c>
      <c r="AG109" s="269">
        <v>11</v>
      </c>
      <c r="AH109" s="45"/>
      <c r="AI109" s="271" t="s">
        <v>254</v>
      </c>
      <c r="AJ109" s="55">
        <v>35</v>
      </c>
      <c r="AK109" s="55">
        <v>41</v>
      </c>
      <c r="AL109" s="55">
        <v>4</v>
      </c>
      <c r="AM109" s="55">
        <v>11</v>
      </c>
      <c r="AN109" s="243">
        <v>29</v>
      </c>
      <c r="AO109" s="55">
        <v>0</v>
      </c>
      <c r="AP109" s="105">
        <f t="shared" si="128"/>
        <v>120</v>
      </c>
      <c r="AQ109" s="143">
        <v>25</v>
      </c>
      <c r="AR109" s="49"/>
    </row>
    <row r="110" spans="1:44" ht="11.25" customHeight="1">
      <c r="A110" s="270" t="s">
        <v>255</v>
      </c>
      <c r="B110" s="192">
        <v>607</v>
      </c>
      <c r="C110" s="281">
        <v>273</v>
      </c>
      <c r="D110" s="192">
        <v>516</v>
      </c>
      <c r="E110" s="281">
        <v>233</v>
      </c>
      <c r="F110" s="192">
        <v>457</v>
      </c>
      <c r="G110" s="281">
        <v>178</v>
      </c>
      <c r="H110" s="192">
        <v>394</v>
      </c>
      <c r="I110" s="281">
        <v>144</v>
      </c>
      <c r="J110" s="345">
        <f t="shared" si="126"/>
        <v>1974</v>
      </c>
      <c r="K110" s="346">
        <f t="shared" si="126"/>
        <v>828</v>
      </c>
      <c r="L110" s="45"/>
      <c r="M110" s="282" t="s">
        <v>255</v>
      </c>
      <c r="N110" s="94">
        <v>92</v>
      </c>
      <c r="O110" s="107">
        <v>53</v>
      </c>
      <c r="P110" s="94">
        <v>63</v>
      </c>
      <c r="Q110" s="107">
        <v>33</v>
      </c>
      <c r="R110" s="94">
        <v>45</v>
      </c>
      <c r="S110" s="107">
        <v>19</v>
      </c>
      <c r="T110" s="94">
        <v>49</v>
      </c>
      <c r="U110" s="107">
        <v>18</v>
      </c>
      <c r="V110" s="345">
        <f t="shared" si="129"/>
        <v>249</v>
      </c>
      <c r="W110" s="345">
        <f t="shared" si="130"/>
        <v>123</v>
      </c>
      <c r="X110" s="45"/>
      <c r="Y110" s="271" t="s">
        <v>255</v>
      </c>
      <c r="Z110" s="243">
        <v>8</v>
      </c>
      <c r="AA110" s="243">
        <v>8</v>
      </c>
      <c r="AB110" s="243">
        <v>8</v>
      </c>
      <c r="AC110" s="243">
        <v>8</v>
      </c>
      <c r="AD110" s="191">
        <f t="shared" si="127"/>
        <v>32</v>
      </c>
      <c r="AE110" s="243">
        <v>24</v>
      </c>
      <c r="AF110" s="243">
        <v>0</v>
      </c>
      <c r="AG110" s="269">
        <v>5</v>
      </c>
      <c r="AH110" s="45"/>
      <c r="AI110" s="271" t="s">
        <v>255</v>
      </c>
      <c r="AJ110" s="55">
        <v>13</v>
      </c>
      <c r="AK110" s="55">
        <v>14</v>
      </c>
      <c r="AL110" s="55">
        <v>5</v>
      </c>
      <c r="AM110" s="55">
        <v>8</v>
      </c>
      <c r="AN110" s="243">
        <v>9</v>
      </c>
      <c r="AO110" s="55">
        <v>0</v>
      </c>
      <c r="AP110" s="105">
        <f t="shared" si="128"/>
        <v>49</v>
      </c>
      <c r="AQ110" s="143">
        <v>9</v>
      </c>
      <c r="AR110" s="49"/>
    </row>
    <row r="111" spans="1:44" ht="11.25" customHeight="1">
      <c r="A111" s="270" t="s">
        <v>44</v>
      </c>
      <c r="B111" s="192">
        <v>316</v>
      </c>
      <c r="C111" s="281">
        <v>150</v>
      </c>
      <c r="D111" s="192">
        <v>228</v>
      </c>
      <c r="E111" s="281">
        <v>118</v>
      </c>
      <c r="F111" s="192">
        <v>173</v>
      </c>
      <c r="G111" s="281">
        <v>74</v>
      </c>
      <c r="H111" s="192">
        <v>161</v>
      </c>
      <c r="I111" s="281">
        <v>67</v>
      </c>
      <c r="J111" s="345">
        <f t="shared" si="126"/>
        <v>878</v>
      </c>
      <c r="K111" s="346">
        <f t="shared" si="126"/>
        <v>409</v>
      </c>
      <c r="L111" s="45"/>
      <c r="M111" s="282" t="s">
        <v>44</v>
      </c>
      <c r="N111" s="94">
        <v>21</v>
      </c>
      <c r="O111" s="107">
        <v>8</v>
      </c>
      <c r="P111" s="94">
        <v>13</v>
      </c>
      <c r="Q111" s="107">
        <v>5</v>
      </c>
      <c r="R111" s="94">
        <v>5</v>
      </c>
      <c r="S111" s="107">
        <v>2</v>
      </c>
      <c r="T111" s="94">
        <v>50</v>
      </c>
      <c r="U111" s="107">
        <v>17</v>
      </c>
      <c r="V111" s="345">
        <f t="shared" si="129"/>
        <v>89</v>
      </c>
      <c r="W111" s="345">
        <f t="shared" si="130"/>
        <v>32</v>
      </c>
      <c r="X111" s="45"/>
      <c r="Y111" s="271" t="s">
        <v>44</v>
      </c>
      <c r="Z111" s="243">
        <v>7</v>
      </c>
      <c r="AA111" s="243">
        <v>5</v>
      </c>
      <c r="AB111" s="243">
        <v>5</v>
      </c>
      <c r="AC111" s="243">
        <v>5</v>
      </c>
      <c r="AD111" s="191">
        <f t="shared" si="127"/>
        <v>22</v>
      </c>
      <c r="AE111" s="243">
        <v>14</v>
      </c>
      <c r="AF111" s="243">
        <v>3</v>
      </c>
      <c r="AG111" s="269">
        <v>3</v>
      </c>
      <c r="AH111" s="45"/>
      <c r="AI111" s="271" t="s">
        <v>44</v>
      </c>
      <c r="AJ111" s="55">
        <v>6</v>
      </c>
      <c r="AK111" s="55">
        <v>11</v>
      </c>
      <c r="AL111" s="55">
        <v>3</v>
      </c>
      <c r="AM111" s="55">
        <v>6</v>
      </c>
      <c r="AN111" s="243">
        <v>8</v>
      </c>
      <c r="AO111" s="55">
        <v>0</v>
      </c>
      <c r="AP111" s="105">
        <f t="shared" si="128"/>
        <v>34</v>
      </c>
      <c r="AQ111" s="143">
        <v>4</v>
      </c>
      <c r="AR111" s="49"/>
    </row>
    <row r="112" spans="1:44" ht="11.25" customHeight="1">
      <c r="A112" s="145" t="s">
        <v>167</v>
      </c>
      <c r="B112" s="192"/>
      <c r="C112" s="262"/>
      <c r="D112" s="192"/>
      <c r="E112" s="262"/>
      <c r="F112" s="192"/>
      <c r="G112" s="262"/>
      <c r="H112" s="192"/>
      <c r="I112" s="262"/>
      <c r="J112" s="345"/>
      <c r="K112" s="346"/>
      <c r="L112" s="45"/>
      <c r="M112" s="180" t="s">
        <v>167</v>
      </c>
      <c r="N112" s="94"/>
      <c r="O112" s="243"/>
      <c r="P112" s="94"/>
      <c r="Q112" s="243"/>
      <c r="R112" s="94"/>
      <c r="S112" s="243"/>
      <c r="T112" s="94"/>
      <c r="U112" s="243"/>
      <c r="V112" s="345"/>
      <c r="W112" s="345"/>
      <c r="X112" s="45"/>
      <c r="Y112" s="145" t="s">
        <v>167</v>
      </c>
      <c r="Z112" s="268"/>
      <c r="AA112" s="268"/>
      <c r="AB112" s="268"/>
      <c r="AC112" s="268"/>
      <c r="AD112" s="191"/>
      <c r="AE112" s="268"/>
      <c r="AF112" s="268"/>
      <c r="AG112" s="269"/>
      <c r="AH112" s="45"/>
      <c r="AI112" s="145" t="s">
        <v>167</v>
      </c>
      <c r="AJ112" s="268"/>
      <c r="AK112" s="268"/>
      <c r="AL112" s="268"/>
      <c r="AM112" s="268"/>
      <c r="AN112" s="268"/>
      <c r="AO112" s="268"/>
      <c r="AP112" s="105"/>
      <c r="AQ112" s="269"/>
      <c r="AR112" s="49"/>
    </row>
    <row r="113" spans="1:44" ht="11.25" customHeight="1">
      <c r="A113" s="270" t="s">
        <v>256</v>
      </c>
      <c r="B113" s="192">
        <v>968</v>
      </c>
      <c r="C113" s="281">
        <v>470</v>
      </c>
      <c r="D113" s="192">
        <v>760</v>
      </c>
      <c r="E113" s="281">
        <v>367</v>
      </c>
      <c r="F113" s="192">
        <v>485</v>
      </c>
      <c r="G113" s="281">
        <v>239</v>
      </c>
      <c r="H113" s="192">
        <v>510</v>
      </c>
      <c r="I113" s="281">
        <v>265</v>
      </c>
      <c r="J113" s="345">
        <f t="shared" si="126"/>
        <v>2723</v>
      </c>
      <c r="K113" s="346">
        <f t="shared" si="126"/>
        <v>1341</v>
      </c>
      <c r="L113" s="45"/>
      <c r="M113" s="282" t="s">
        <v>256</v>
      </c>
      <c r="N113" s="94">
        <v>64</v>
      </c>
      <c r="O113" s="107">
        <v>32</v>
      </c>
      <c r="P113" s="94">
        <v>73</v>
      </c>
      <c r="Q113" s="107">
        <v>39</v>
      </c>
      <c r="R113" s="94">
        <v>34</v>
      </c>
      <c r="S113" s="107">
        <v>22</v>
      </c>
      <c r="T113" s="94">
        <v>107</v>
      </c>
      <c r="U113" s="107">
        <v>57</v>
      </c>
      <c r="V113" s="345">
        <f t="shared" ref="V113:V142" si="131">+N113+P113+R113+T113</f>
        <v>278</v>
      </c>
      <c r="W113" s="345">
        <f t="shared" ref="W113:W142" si="132">+O113+Q113+S113+U113</f>
        <v>150</v>
      </c>
      <c r="X113" s="45"/>
      <c r="Y113" s="271" t="s">
        <v>256</v>
      </c>
      <c r="Z113" s="243">
        <v>23</v>
      </c>
      <c r="AA113" s="243">
        <v>22</v>
      </c>
      <c r="AB113" s="243">
        <v>18</v>
      </c>
      <c r="AC113" s="243">
        <v>16</v>
      </c>
      <c r="AD113" s="191">
        <f t="shared" si="127"/>
        <v>79</v>
      </c>
      <c r="AE113" s="243">
        <v>100</v>
      </c>
      <c r="AF113" s="243">
        <v>55</v>
      </c>
      <c r="AG113" s="269">
        <v>17</v>
      </c>
      <c r="AH113" s="45"/>
      <c r="AI113" s="271" t="s">
        <v>256</v>
      </c>
      <c r="AJ113" s="55">
        <v>15</v>
      </c>
      <c r="AK113" s="55">
        <v>31</v>
      </c>
      <c r="AL113" s="55">
        <v>14</v>
      </c>
      <c r="AM113" s="55">
        <v>11</v>
      </c>
      <c r="AN113" s="243">
        <v>60</v>
      </c>
      <c r="AO113" s="55">
        <v>0</v>
      </c>
      <c r="AP113" s="105">
        <f t="shared" si="128"/>
        <v>131</v>
      </c>
      <c r="AQ113" s="143">
        <v>3</v>
      </c>
      <c r="AR113" s="49"/>
    </row>
    <row r="114" spans="1:44" ht="11.25" customHeight="1">
      <c r="A114" s="270" t="s">
        <v>45</v>
      </c>
      <c r="B114" s="192">
        <v>3580</v>
      </c>
      <c r="C114" s="281">
        <v>1768</v>
      </c>
      <c r="D114" s="192">
        <v>2950</v>
      </c>
      <c r="E114" s="281">
        <v>1458</v>
      </c>
      <c r="F114" s="192">
        <v>2343</v>
      </c>
      <c r="G114" s="281">
        <v>1147</v>
      </c>
      <c r="H114" s="192">
        <v>2072</v>
      </c>
      <c r="I114" s="281">
        <v>1036</v>
      </c>
      <c r="J114" s="345">
        <f t="shared" si="126"/>
        <v>10945</v>
      </c>
      <c r="K114" s="346">
        <f t="shared" si="126"/>
        <v>5409</v>
      </c>
      <c r="L114" s="45"/>
      <c r="M114" s="282" t="s">
        <v>45</v>
      </c>
      <c r="N114" s="94">
        <v>410</v>
      </c>
      <c r="O114" s="107">
        <v>182</v>
      </c>
      <c r="P114" s="94">
        <v>135</v>
      </c>
      <c r="Q114" s="107">
        <v>73</v>
      </c>
      <c r="R114" s="94">
        <v>118</v>
      </c>
      <c r="S114" s="107">
        <v>57</v>
      </c>
      <c r="T114" s="94">
        <v>182</v>
      </c>
      <c r="U114" s="107">
        <v>86</v>
      </c>
      <c r="V114" s="345">
        <f t="shared" si="131"/>
        <v>845</v>
      </c>
      <c r="W114" s="345">
        <f t="shared" si="132"/>
        <v>398</v>
      </c>
      <c r="X114" s="45"/>
      <c r="Y114" s="271" t="s">
        <v>45</v>
      </c>
      <c r="Z114" s="243">
        <v>76</v>
      </c>
      <c r="AA114" s="243">
        <v>65</v>
      </c>
      <c r="AB114" s="243">
        <v>54</v>
      </c>
      <c r="AC114" s="243">
        <v>45</v>
      </c>
      <c r="AD114" s="191">
        <f t="shared" si="127"/>
        <v>240</v>
      </c>
      <c r="AE114" s="243">
        <v>209</v>
      </c>
      <c r="AF114" s="243">
        <v>16</v>
      </c>
      <c r="AG114" s="269">
        <v>32</v>
      </c>
      <c r="AH114" s="45"/>
      <c r="AI114" s="271" t="s">
        <v>45</v>
      </c>
      <c r="AJ114" s="55">
        <v>14</v>
      </c>
      <c r="AK114" s="55">
        <v>82</v>
      </c>
      <c r="AL114" s="55">
        <v>8</v>
      </c>
      <c r="AM114" s="55">
        <v>56</v>
      </c>
      <c r="AN114" s="243">
        <v>161</v>
      </c>
      <c r="AO114" s="55">
        <v>0</v>
      </c>
      <c r="AP114" s="105">
        <f t="shared" si="128"/>
        <v>321</v>
      </c>
      <c r="AQ114" s="143">
        <v>117</v>
      </c>
      <c r="AR114" s="49"/>
    </row>
    <row r="115" spans="1:44" ht="11.25" customHeight="1">
      <c r="A115" s="145" t="s">
        <v>168</v>
      </c>
      <c r="B115" s="192"/>
      <c r="C115" s="262"/>
      <c r="D115" s="192"/>
      <c r="E115" s="262"/>
      <c r="F115" s="192"/>
      <c r="G115" s="262"/>
      <c r="H115" s="192"/>
      <c r="I115" s="262"/>
      <c r="J115" s="345"/>
      <c r="K115" s="346"/>
      <c r="L115" s="45"/>
      <c r="M115" s="180" t="s">
        <v>168</v>
      </c>
      <c r="N115" s="94"/>
      <c r="O115" s="243"/>
      <c r="P115" s="94"/>
      <c r="Q115" s="243"/>
      <c r="R115" s="94"/>
      <c r="S115" s="243"/>
      <c r="T115" s="94"/>
      <c r="U115" s="243"/>
      <c r="V115" s="345"/>
      <c r="W115" s="345"/>
      <c r="X115" s="45"/>
      <c r="Y115" s="145" t="s">
        <v>168</v>
      </c>
      <c r="Z115" s="268"/>
      <c r="AA115" s="268"/>
      <c r="AB115" s="268"/>
      <c r="AC115" s="268"/>
      <c r="AD115" s="191"/>
      <c r="AE115" s="268"/>
      <c r="AF115" s="268"/>
      <c r="AG115" s="269"/>
      <c r="AH115" s="45"/>
      <c r="AI115" s="145" t="s">
        <v>168</v>
      </c>
      <c r="AJ115" s="268"/>
      <c r="AK115" s="268"/>
      <c r="AL115" s="268"/>
      <c r="AM115" s="268"/>
      <c r="AN115" s="268"/>
      <c r="AO115" s="268"/>
      <c r="AP115" s="105"/>
      <c r="AQ115" s="269"/>
      <c r="AR115" s="49"/>
    </row>
    <row r="116" spans="1:44" ht="11.25" customHeight="1">
      <c r="A116" s="270" t="s">
        <v>257</v>
      </c>
      <c r="B116" s="192">
        <v>1980</v>
      </c>
      <c r="C116" s="281">
        <v>1038</v>
      </c>
      <c r="D116" s="192">
        <v>1494</v>
      </c>
      <c r="E116" s="281">
        <v>749</v>
      </c>
      <c r="F116" s="192">
        <v>1314</v>
      </c>
      <c r="G116" s="281">
        <v>612</v>
      </c>
      <c r="H116" s="192">
        <v>1195</v>
      </c>
      <c r="I116" s="281">
        <v>550</v>
      </c>
      <c r="J116" s="345">
        <f t="shared" si="126"/>
        <v>5983</v>
      </c>
      <c r="K116" s="346">
        <f t="shared" si="126"/>
        <v>2949</v>
      </c>
      <c r="L116" s="45"/>
      <c r="M116" s="282" t="s">
        <v>257</v>
      </c>
      <c r="N116" s="94">
        <v>214</v>
      </c>
      <c r="O116" s="107">
        <v>110</v>
      </c>
      <c r="P116" s="94">
        <v>224</v>
      </c>
      <c r="Q116" s="107">
        <v>108</v>
      </c>
      <c r="R116" s="94">
        <v>141</v>
      </c>
      <c r="S116" s="107">
        <v>60</v>
      </c>
      <c r="T116" s="94">
        <v>313</v>
      </c>
      <c r="U116" s="107">
        <v>136</v>
      </c>
      <c r="V116" s="345">
        <f t="shared" si="131"/>
        <v>892</v>
      </c>
      <c r="W116" s="345">
        <f t="shared" si="132"/>
        <v>414</v>
      </c>
      <c r="X116" s="45"/>
      <c r="Y116" s="271" t="s">
        <v>257</v>
      </c>
      <c r="Z116" s="243">
        <v>31</v>
      </c>
      <c r="AA116" s="243">
        <v>30</v>
      </c>
      <c r="AB116" s="243">
        <v>27</v>
      </c>
      <c r="AC116" s="243">
        <v>25</v>
      </c>
      <c r="AD116" s="191">
        <f t="shared" si="127"/>
        <v>113</v>
      </c>
      <c r="AE116" s="243">
        <v>83</v>
      </c>
      <c r="AF116" s="243">
        <v>16</v>
      </c>
      <c r="AG116" s="269">
        <v>23</v>
      </c>
      <c r="AH116" s="45"/>
      <c r="AI116" s="271" t="s">
        <v>257</v>
      </c>
      <c r="AJ116" s="55">
        <v>46</v>
      </c>
      <c r="AK116" s="55">
        <v>146</v>
      </c>
      <c r="AL116" s="55">
        <v>1</v>
      </c>
      <c r="AM116" s="55">
        <v>5</v>
      </c>
      <c r="AN116" s="243">
        <v>23</v>
      </c>
      <c r="AO116" s="55">
        <v>2</v>
      </c>
      <c r="AP116" s="105">
        <f t="shared" si="128"/>
        <v>223</v>
      </c>
      <c r="AQ116" s="143">
        <v>16</v>
      </c>
      <c r="AR116" s="49"/>
    </row>
    <row r="117" spans="1:44" ht="11.25" customHeight="1">
      <c r="A117" s="270" t="s">
        <v>46</v>
      </c>
      <c r="B117" s="192">
        <v>2194</v>
      </c>
      <c r="C117" s="281">
        <v>1210</v>
      </c>
      <c r="D117" s="192">
        <v>1979</v>
      </c>
      <c r="E117" s="281">
        <v>988</v>
      </c>
      <c r="F117" s="192">
        <v>1642</v>
      </c>
      <c r="G117" s="281">
        <v>831</v>
      </c>
      <c r="H117" s="192">
        <v>1448</v>
      </c>
      <c r="I117" s="281">
        <v>701</v>
      </c>
      <c r="J117" s="345">
        <f t="shared" si="126"/>
        <v>7263</v>
      </c>
      <c r="K117" s="346">
        <f t="shared" si="126"/>
        <v>3730</v>
      </c>
      <c r="L117" s="45"/>
      <c r="M117" s="282" t="s">
        <v>46</v>
      </c>
      <c r="N117" s="94">
        <v>242</v>
      </c>
      <c r="O117" s="107">
        <v>142</v>
      </c>
      <c r="P117" s="94">
        <v>213</v>
      </c>
      <c r="Q117" s="107">
        <v>120</v>
      </c>
      <c r="R117" s="94">
        <v>130</v>
      </c>
      <c r="S117" s="107">
        <v>73</v>
      </c>
      <c r="T117" s="94">
        <v>257</v>
      </c>
      <c r="U117" s="107">
        <v>100</v>
      </c>
      <c r="V117" s="345">
        <f t="shared" si="131"/>
        <v>842</v>
      </c>
      <c r="W117" s="345">
        <f t="shared" si="132"/>
        <v>435</v>
      </c>
      <c r="X117" s="45"/>
      <c r="Y117" s="271" t="s">
        <v>46</v>
      </c>
      <c r="Z117" s="243">
        <v>37</v>
      </c>
      <c r="AA117" s="243">
        <v>36</v>
      </c>
      <c r="AB117" s="243">
        <v>30</v>
      </c>
      <c r="AC117" s="243">
        <v>27</v>
      </c>
      <c r="AD117" s="191">
        <f t="shared" si="127"/>
        <v>130</v>
      </c>
      <c r="AE117" s="243">
        <v>114</v>
      </c>
      <c r="AF117" s="243">
        <v>12</v>
      </c>
      <c r="AG117" s="269">
        <v>25</v>
      </c>
      <c r="AH117" s="45"/>
      <c r="AI117" s="271" t="s">
        <v>46</v>
      </c>
      <c r="AJ117" s="55">
        <v>62</v>
      </c>
      <c r="AK117" s="55">
        <v>64</v>
      </c>
      <c r="AL117" s="55">
        <v>0</v>
      </c>
      <c r="AM117" s="55">
        <v>21</v>
      </c>
      <c r="AN117" s="243">
        <v>65</v>
      </c>
      <c r="AO117" s="55">
        <v>1</v>
      </c>
      <c r="AP117" s="105">
        <f t="shared" si="128"/>
        <v>213</v>
      </c>
      <c r="AQ117" s="143">
        <v>14</v>
      </c>
      <c r="AR117" s="49"/>
    </row>
    <row r="118" spans="1:44" ht="11.25" customHeight="1">
      <c r="A118" s="270" t="s">
        <v>258</v>
      </c>
      <c r="B118" s="192">
        <v>971</v>
      </c>
      <c r="C118" s="281">
        <v>522</v>
      </c>
      <c r="D118" s="192">
        <v>960</v>
      </c>
      <c r="E118" s="281">
        <v>520</v>
      </c>
      <c r="F118" s="192">
        <v>908</v>
      </c>
      <c r="G118" s="281">
        <v>500</v>
      </c>
      <c r="H118" s="192">
        <v>853</v>
      </c>
      <c r="I118" s="281">
        <v>453</v>
      </c>
      <c r="J118" s="345">
        <f t="shared" si="126"/>
        <v>3692</v>
      </c>
      <c r="K118" s="346">
        <f t="shared" si="126"/>
        <v>1995</v>
      </c>
      <c r="L118" s="45"/>
      <c r="M118" s="282" t="s">
        <v>258</v>
      </c>
      <c r="N118" s="94">
        <v>134</v>
      </c>
      <c r="O118" s="107">
        <v>70</v>
      </c>
      <c r="P118" s="94">
        <v>144</v>
      </c>
      <c r="Q118" s="107">
        <v>75</v>
      </c>
      <c r="R118" s="94">
        <v>119</v>
      </c>
      <c r="S118" s="107">
        <v>70</v>
      </c>
      <c r="T118" s="94">
        <v>209</v>
      </c>
      <c r="U118" s="107">
        <v>120</v>
      </c>
      <c r="V118" s="345">
        <f t="shared" si="131"/>
        <v>606</v>
      </c>
      <c r="W118" s="345">
        <f t="shared" si="132"/>
        <v>335</v>
      </c>
      <c r="X118" s="45"/>
      <c r="Y118" s="271" t="s">
        <v>258</v>
      </c>
      <c r="Z118" s="243">
        <v>17</v>
      </c>
      <c r="AA118" s="243">
        <v>16</v>
      </c>
      <c r="AB118" s="243">
        <v>13</v>
      </c>
      <c r="AC118" s="243">
        <v>12</v>
      </c>
      <c r="AD118" s="191">
        <f t="shared" si="127"/>
        <v>58</v>
      </c>
      <c r="AE118" s="243">
        <v>57</v>
      </c>
      <c r="AF118" s="243">
        <v>0</v>
      </c>
      <c r="AG118" s="269">
        <v>3</v>
      </c>
      <c r="AH118" s="45"/>
      <c r="AI118" s="271" t="s">
        <v>258</v>
      </c>
      <c r="AJ118" s="55">
        <v>36</v>
      </c>
      <c r="AK118" s="55">
        <v>30</v>
      </c>
      <c r="AL118" s="55">
        <v>0</v>
      </c>
      <c r="AM118" s="55">
        <v>8</v>
      </c>
      <c r="AN118" s="243">
        <v>31</v>
      </c>
      <c r="AO118" s="55">
        <v>0</v>
      </c>
      <c r="AP118" s="105">
        <f t="shared" si="128"/>
        <v>105</v>
      </c>
      <c r="AQ118" s="143">
        <v>27</v>
      </c>
      <c r="AR118" s="49"/>
    </row>
    <row r="119" spans="1:44" ht="11.25" customHeight="1">
      <c r="A119" s="270" t="s">
        <v>259</v>
      </c>
      <c r="B119" s="192">
        <v>928</v>
      </c>
      <c r="C119" s="281">
        <v>494</v>
      </c>
      <c r="D119" s="192">
        <v>861</v>
      </c>
      <c r="E119" s="281">
        <v>445</v>
      </c>
      <c r="F119" s="192">
        <v>623</v>
      </c>
      <c r="G119" s="281">
        <v>302</v>
      </c>
      <c r="H119" s="192">
        <v>683</v>
      </c>
      <c r="I119" s="281">
        <v>293</v>
      </c>
      <c r="J119" s="345">
        <f t="shared" si="126"/>
        <v>3095</v>
      </c>
      <c r="K119" s="346">
        <f t="shared" si="126"/>
        <v>1534</v>
      </c>
      <c r="L119" s="45"/>
      <c r="M119" s="282" t="s">
        <v>259</v>
      </c>
      <c r="N119" s="94">
        <v>129</v>
      </c>
      <c r="O119" s="107">
        <v>57</v>
      </c>
      <c r="P119" s="94">
        <v>93</v>
      </c>
      <c r="Q119" s="107">
        <v>42</v>
      </c>
      <c r="R119" s="94">
        <v>28</v>
      </c>
      <c r="S119" s="107">
        <v>11</v>
      </c>
      <c r="T119" s="94">
        <v>121</v>
      </c>
      <c r="U119" s="107">
        <v>52</v>
      </c>
      <c r="V119" s="345">
        <f t="shared" si="131"/>
        <v>371</v>
      </c>
      <c r="W119" s="345">
        <f t="shared" si="132"/>
        <v>162</v>
      </c>
      <c r="X119" s="45"/>
      <c r="Y119" s="271" t="s">
        <v>259</v>
      </c>
      <c r="Z119" s="243">
        <v>17</v>
      </c>
      <c r="AA119" s="243">
        <v>18</v>
      </c>
      <c r="AB119" s="243">
        <v>17</v>
      </c>
      <c r="AC119" s="243">
        <v>14</v>
      </c>
      <c r="AD119" s="191">
        <f t="shared" si="127"/>
        <v>66</v>
      </c>
      <c r="AE119" s="243">
        <v>53</v>
      </c>
      <c r="AF119" s="243">
        <v>13</v>
      </c>
      <c r="AG119" s="269">
        <v>14</v>
      </c>
      <c r="AH119" s="45"/>
      <c r="AI119" s="271" t="s">
        <v>259</v>
      </c>
      <c r="AJ119" s="55">
        <v>23</v>
      </c>
      <c r="AK119" s="55">
        <v>38</v>
      </c>
      <c r="AL119" s="55">
        <v>6</v>
      </c>
      <c r="AM119" s="55">
        <v>13</v>
      </c>
      <c r="AN119" s="243">
        <v>21</v>
      </c>
      <c r="AO119" s="55">
        <v>0</v>
      </c>
      <c r="AP119" s="105">
        <f t="shared" si="128"/>
        <v>101</v>
      </c>
      <c r="AQ119" s="143">
        <v>10</v>
      </c>
      <c r="AR119" s="49"/>
    </row>
    <row r="120" spans="1:44" ht="11.25" customHeight="1">
      <c r="A120" s="270" t="s">
        <v>260</v>
      </c>
      <c r="B120" s="192">
        <v>207</v>
      </c>
      <c r="C120" s="281">
        <v>112</v>
      </c>
      <c r="D120" s="192">
        <v>148</v>
      </c>
      <c r="E120" s="281">
        <v>76</v>
      </c>
      <c r="F120" s="192">
        <v>992</v>
      </c>
      <c r="G120" s="281">
        <v>495</v>
      </c>
      <c r="H120" s="192">
        <v>994</v>
      </c>
      <c r="I120" s="281">
        <v>493</v>
      </c>
      <c r="J120" s="345">
        <f t="shared" si="126"/>
        <v>2341</v>
      </c>
      <c r="K120" s="346">
        <f t="shared" si="126"/>
        <v>1176</v>
      </c>
      <c r="L120" s="45"/>
      <c r="M120" s="282" t="s">
        <v>260</v>
      </c>
      <c r="N120" s="94">
        <v>17</v>
      </c>
      <c r="O120" s="107">
        <v>9</v>
      </c>
      <c r="P120" s="94">
        <v>22</v>
      </c>
      <c r="Q120" s="107">
        <v>5</v>
      </c>
      <c r="R120" s="94">
        <v>149</v>
      </c>
      <c r="S120" s="107">
        <v>74</v>
      </c>
      <c r="T120" s="94">
        <v>255</v>
      </c>
      <c r="U120" s="107">
        <v>123</v>
      </c>
      <c r="V120" s="345">
        <f t="shared" si="131"/>
        <v>443</v>
      </c>
      <c r="W120" s="345">
        <f t="shared" si="132"/>
        <v>211</v>
      </c>
      <c r="X120" s="45"/>
      <c r="Y120" s="271" t="s">
        <v>260</v>
      </c>
      <c r="Z120" s="243">
        <v>3</v>
      </c>
      <c r="AA120" s="243">
        <v>2</v>
      </c>
      <c r="AB120" s="243">
        <v>18</v>
      </c>
      <c r="AC120" s="243">
        <v>15</v>
      </c>
      <c r="AD120" s="191">
        <f t="shared" si="127"/>
        <v>38</v>
      </c>
      <c r="AE120" s="243">
        <v>36</v>
      </c>
      <c r="AF120" s="243">
        <v>3</v>
      </c>
      <c r="AG120" s="269">
        <v>5</v>
      </c>
      <c r="AH120" s="45"/>
      <c r="AI120" s="271" t="s">
        <v>260</v>
      </c>
      <c r="AJ120" s="55">
        <v>28</v>
      </c>
      <c r="AK120" s="55">
        <v>11</v>
      </c>
      <c r="AL120" s="55">
        <v>0</v>
      </c>
      <c r="AM120" s="55">
        <v>4</v>
      </c>
      <c r="AN120" s="243">
        <v>20</v>
      </c>
      <c r="AO120" s="55">
        <v>0</v>
      </c>
      <c r="AP120" s="105">
        <f t="shared" si="128"/>
        <v>63</v>
      </c>
      <c r="AQ120" s="143">
        <v>8</v>
      </c>
      <c r="AR120" s="49"/>
    </row>
    <row r="121" spans="1:44" ht="11.25" customHeight="1">
      <c r="A121" s="145" t="s">
        <v>169</v>
      </c>
      <c r="B121" s="192"/>
      <c r="C121" s="262"/>
      <c r="D121" s="192"/>
      <c r="E121" s="262"/>
      <c r="F121" s="192"/>
      <c r="G121" s="262"/>
      <c r="H121" s="192"/>
      <c r="I121" s="262"/>
      <c r="J121" s="345">
        <f t="shared" si="126"/>
        <v>0</v>
      </c>
      <c r="K121" s="346">
        <f t="shared" si="126"/>
        <v>0</v>
      </c>
      <c r="L121" s="45"/>
      <c r="M121" s="180" t="s">
        <v>169</v>
      </c>
      <c r="N121" s="94"/>
      <c r="O121" s="243"/>
      <c r="P121" s="94"/>
      <c r="Q121" s="243"/>
      <c r="R121" s="94"/>
      <c r="S121" s="243"/>
      <c r="T121" s="94"/>
      <c r="U121" s="243"/>
      <c r="V121" s="345"/>
      <c r="W121" s="345"/>
      <c r="X121" s="45"/>
      <c r="Y121" s="145" t="s">
        <v>169</v>
      </c>
      <c r="Z121" s="268"/>
      <c r="AA121" s="268"/>
      <c r="AB121" s="268"/>
      <c r="AC121" s="268"/>
      <c r="AD121" s="191"/>
      <c r="AE121" s="268"/>
      <c r="AF121" s="268"/>
      <c r="AG121" s="269"/>
      <c r="AH121" s="45"/>
      <c r="AI121" s="145" t="s">
        <v>169</v>
      </c>
      <c r="AJ121" s="268"/>
      <c r="AK121" s="268"/>
      <c r="AL121" s="268"/>
      <c r="AM121" s="268"/>
      <c r="AN121" s="268"/>
      <c r="AO121" s="268"/>
      <c r="AP121" s="105"/>
      <c r="AQ121" s="269"/>
      <c r="AR121" s="49"/>
    </row>
    <row r="122" spans="1:44" ht="11.25" customHeight="1">
      <c r="A122" s="270" t="s">
        <v>261</v>
      </c>
      <c r="B122" s="192">
        <v>42</v>
      </c>
      <c r="C122" s="281">
        <v>20</v>
      </c>
      <c r="D122" s="192">
        <v>37</v>
      </c>
      <c r="E122" s="281">
        <v>21</v>
      </c>
      <c r="F122" s="192">
        <v>2866</v>
      </c>
      <c r="G122" s="281">
        <v>1653</v>
      </c>
      <c r="H122" s="192">
        <v>2604</v>
      </c>
      <c r="I122" s="281">
        <v>1445</v>
      </c>
      <c r="J122" s="345">
        <f t="shared" si="126"/>
        <v>5549</v>
      </c>
      <c r="K122" s="346">
        <f t="shared" si="126"/>
        <v>3139</v>
      </c>
      <c r="L122" s="45"/>
      <c r="M122" s="282" t="s">
        <v>261</v>
      </c>
      <c r="N122" s="94">
        <v>1</v>
      </c>
      <c r="O122" s="107">
        <v>0</v>
      </c>
      <c r="P122" s="94">
        <v>1</v>
      </c>
      <c r="Q122" s="107">
        <v>0</v>
      </c>
      <c r="R122" s="94">
        <v>405</v>
      </c>
      <c r="S122" s="107">
        <v>226</v>
      </c>
      <c r="T122" s="94">
        <v>563</v>
      </c>
      <c r="U122" s="107">
        <v>293</v>
      </c>
      <c r="V122" s="345">
        <f t="shared" si="131"/>
        <v>970</v>
      </c>
      <c r="W122" s="345">
        <f t="shared" si="132"/>
        <v>519</v>
      </c>
      <c r="X122" s="45"/>
      <c r="Y122" s="271" t="s">
        <v>261</v>
      </c>
      <c r="Z122" s="243">
        <v>2</v>
      </c>
      <c r="AA122" s="243">
        <v>2</v>
      </c>
      <c r="AB122" s="243">
        <v>68</v>
      </c>
      <c r="AC122" s="243">
        <v>68</v>
      </c>
      <c r="AD122" s="191">
        <f t="shared" si="127"/>
        <v>140</v>
      </c>
      <c r="AE122" s="243">
        <v>126</v>
      </c>
      <c r="AF122" s="243">
        <v>6</v>
      </c>
      <c r="AG122" s="269">
        <v>35</v>
      </c>
      <c r="AH122" s="45"/>
      <c r="AI122" s="271" t="s">
        <v>261</v>
      </c>
      <c r="AJ122" s="55">
        <v>60</v>
      </c>
      <c r="AK122" s="55">
        <v>67</v>
      </c>
      <c r="AL122" s="55">
        <v>15</v>
      </c>
      <c r="AM122" s="55">
        <v>3</v>
      </c>
      <c r="AN122" s="243">
        <v>165</v>
      </c>
      <c r="AO122" s="55">
        <v>2</v>
      </c>
      <c r="AP122" s="105">
        <f t="shared" si="128"/>
        <v>312</v>
      </c>
      <c r="AQ122" s="143">
        <v>35</v>
      </c>
      <c r="AR122" s="49"/>
    </row>
    <row r="123" spans="1:44" ht="11.25" customHeight="1">
      <c r="A123" s="270" t="s">
        <v>262</v>
      </c>
      <c r="B123" s="192">
        <v>2261</v>
      </c>
      <c r="C123" s="281">
        <v>1200</v>
      </c>
      <c r="D123" s="192">
        <v>2462</v>
      </c>
      <c r="E123" s="281">
        <v>1348</v>
      </c>
      <c r="F123" s="192">
        <v>2067</v>
      </c>
      <c r="G123" s="281">
        <v>1137</v>
      </c>
      <c r="H123" s="192">
        <v>1989</v>
      </c>
      <c r="I123" s="281">
        <v>1062</v>
      </c>
      <c r="J123" s="345">
        <f t="shared" si="126"/>
        <v>8779</v>
      </c>
      <c r="K123" s="346">
        <f t="shared" si="126"/>
        <v>4747</v>
      </c>
      <c r="L123" s="45"/>
      <c r="M123" s="282" t="s">
        <v>262</v>
      </c>
      <c r="N123" s="255">
        <v>495</v>
      </c>
      <c r="O123" s="255">
        <v>264</v>
      </c>
      <c r="P123" s="255">
        <v>398</v>
      </c>
      <c r="Q123" s="255">
        <v>220</v>
      </c>
      <c r="R123" s="255">
        <v>315</v>
      </c>
      <c r="S123" s="255">
        <v>162</v>
      </c>
      <c r="T123" s="255">
        <v>599</v>
      </c>
      <c r="U123" s="255">
        <v>307</v>
      </c>
      <c r="V123" s="345">
        <f t="shared" si="131"/>
        <v>1807</v>
      </c>
      <c r="W123" s="345">
        <f t="shared" si="132"/>
        <v>953</v>
      </c>
      <c r="X123" s="45"/>
      <c r="Y123" s="271" t="s">
        <v>262</v>
      </c>
      <c r="Z123" s="243">
        <v>56</v>
      </c>
      <c r="AA123" s="243">
        <v>53</v>
      </c>
      <c r="AB123" s="243">
        <v>44</v>
      </c>
      <c r="AC123" s="243">
        <v>36</v>
      </c>
      <c r="AD123" s="191">
        <f t="shared" si="127"/>
        <v>189</v>
      </c>
      <c r="AE123" s="243">
        <v>159</v>
      </c>
      <c r="AF123" s="243">
        <v>29</v>
      </c>
      <c r="AG123" s="269">
        <v>21</v>
      </c>
      <c r="AH123" s="45"/>
      <c r="AI123" s="271" t="s">
        <v>262</v>
      </c>
      <c r="AJ123" s="55">
        <v>33</v>
      </c>
      <c r="AK123" s="55">
        <v>65</v>
      </c>
      <c r="AL123" s="55">
        <v>55</v>
      </c>
      <c r="AM123" s="55">
        <v>67</v>
      </c>
      <c r="AN123" s="243">
        <v>146</v>
      </c>
      <c r="AO123" s="55">
        <v>0</v>
      </c>
      <c r="AP123" s="105">
        <f t="shared" si="128"/>
        <v>366</v>
      </c>
      <c r="AQ123" s="143">
        <v>54</v>
      </c>
      <c r="AR123" s="49"/>
    </row>
    <row r="124" spans="1:44" ht="11.25" customHeight="1">
      <c r="A124" s="270" t="s">
        <v>263</v>
      </c>
      <c r="B124" s="192">
        <v>1662</v>
      </c>
      <c r="C124" s="281">
        <v>909</v>
      </c>
      <c r="D124" s="192">
        <v>1717</v>
      </c>
      <c r="E124" s="281">
        <v>903</v>
      </c>
      <c r="F124" s="192">
        <v>1665</v>
      </c>
      <c r="G124" s="281">
        <v>885</v>
      </c>
      <c r="H124" s="192">
        <v>2103</v>
      </c>
      <c r="I124" s="281">
        <v>1081</v>
      </c>
      <c r="J124" s="345">
        <f t="shared" si="126"/>
        <v>7147</v>
      </c>
      <c r="K124" s="346">
        <f t="shared" si="126"/>
        <v>3778</v>
      </c>
      <c r="L124" s="45"/>
      <c r="M124" s="282" t="s">
        <v>263</v>
      </c>
      <c r="N124" s="94">
        <v>293</v>
      </c>
      <c r="O124" s="107">
        <v>143</v>
      </c>
      <c r="P124" s="94">
        <v>273</v>
      </c>
      <c r="Q124" s="107">
        <v>144</v>
      </c>
      <c r="R124" s="94">
        <v>206</v>
      </c>
      <c r="S124" s="107">
        <v>110</v>
      </c>
      <c r="T124" s="94">
        <v>510</v>
      </c>
      <c r="U124" s="107">
        <v>265</v>
      </c>
      <c r="V124" s="345">
        <f t="shared" si="131"/>
        <v>1282</v>
      </c>
      <c r="W124" s="345">
        <f t="shared" si="132"/>
        <v>662</v>
      </c>
      <c r="X124" s="45"/>
      <c r="Y124" s="271" t="s">
        <v>263</v>
      </c>
      <c r="Z124" s="243">
        <v>29</v>
      </c>
      <c r="AA124" s="243">
        <v>30</v>
      </c>
      <c r="AB124" s="243">
        <v>30</v>
      </c>
      <c r="AC124" s="243">
        <v>30</v>
      </c>
      <c r="AD124" s="191">
        <f t="shared" si="127"/>
        <v>119</v>
      </c>
      <c r="AE124" s="243">
        <v>102</v>
      </c>
      <c r="AF124" s="243">
        <v>7</v>
      </c>
      <c r="AG124" s="269">
        <v>7</v>
      </c>
      <c r="AH124" s="45"/>
      <c r="AI124" s="271" t="s">
        <v>263</v>
      </c>
      <c r="AJ124" s="55">
        <v>115</v>
      </c>
      <c r="AK124" s="55">
        <v>30</v>
      </c>
      <c r="AL124" s="55">
        <v>3</v>
      </c>
      <c r="AM124" s="55">
        <v>7</v>
      </c>
      <c r="AN124" s="243">
        <v>32</v>
      </c>
      <c r="AO124" s="55">
        <v>0</v>
      </c>
      <c r="AP124" s="105">
        <f t="shared" si="128"/>
        <v>187</v>
      </c>
      <c r="AQ124" s="143">
        <v>112</v>
      </c>
      <c r="AR124" s="49"/>
    </row>
    <row r="125" spans="1:44" ht="11.25" customHeight="1">
      <c r="A125" s="270" t="s">
        <v>47</v>
      </c>
      <c r="B125" s="192">
        <v>557</v>
      </c>
      <c r="C125" s="281">
        <v>293</v>
      </c>
      <c r="D125" s="192">
        <v>638</v>
      </c>
      <c r="E125" s="281">
        <v>327</v>
      </c>
      <c r="F125" s="192">
        <v>362</v>
      </c>
      <c r="G125" s="281">
        <v>181</v>
      </c>
      <c r="H125" s="192">
        <v>354</v>
      </c>
      <c r="I125" s="281">
        <v>180</v>
      </c>
      <c r="J125" s="345">
        <f t="shared" si="126"/>
        <v>1911</v>
      </c>
      <c r="K125" s="346">
        <f t="shared" si="126"/>
        <v>981</v>
      </c>
      <c r="L125" s="45"/>
      <c r="M125" s="282" t="s">
        <v>47</v>
      </c>
      <c r="N125" s="94">
        <v>175</v>
      </c>
      <c r="O125" s="107">
        <v>91</v>
      </c>
      <c r="P125" s="94">
        <v>101</v>
      </c>
      <c r="Q125" s="107">
        <v>47</v>
      </c>
      <c r="R125" s="94">
        <v>30</v>
      </c>
      <c r="S125" s="107">
        <v>13</v>
      </c>
      <c r="T125" s="94">
        <v>145</v>
      </c>
      <c r="U125" s="107">
        <v>76</v>
      </c>
      <c r="V125" s="345">
        <f t="shared" si="131"/>
        <v>451</v>
      </c>
      <c r="W125" s="345">
        <f t="shared" si="132"/>
        <v>227</v>
      </c>
      <c r="X125" s="45"/>
      <c r="Y125" s="271" t="s">
        <v>47</v>
      </c>
      <c r="Z125" s="243">
        <v>14</v>
      </c>
      <c r="AA125" s="243">
        <v>13</v>
      </c>
      <c r="AB125" s="243">
        <v>8</v>
      </c>
      <c r="AC125" s="243">
        <v>9</v>
      </c>
      <c r="AD125" s="191">
        <f t="shared" si="127"/>
        <v>44</v>
      </c>
      <c r="AE125" s="243">
        <v>33</v>
      </c>
      <c r="AF125" s="243">
        <v>10</v>
      </c>
      <c r="AG125" s="269">
        <v>8</v>
      </c>
      <c r="AH125" s="45"/>
      <c r="AI125" s="271" t="s">
        <v>47</v>
      </c>
      <c r="AJ125" s="55">
        <v>19</v>
      </c>
      <c r="AK125" s="55">
        <v>8</v>
      </c>
      <c r="AL125" s="55">
        <v>18</v>
      </c>
      <c r="AM125" s="55">
        <v>12</v>
      </c>
      <c r="AN125" s="243">
        <v>24</v>
      </c>
      <c r="AO125" s="55">
        <v>0</v>
      </c>
      <c r="AP125" s="105">
        <f t="shared" si="128"/>
        <v>81</v>
      </c>
      <c r="AQ125" s="143">
        <v>9</v>
      </c>
      <c r="AR125" s="49"/>
    </row>
    <row r="126" spans="1:44" ht="11.25" customHeight="1">
      <c r="A126" s="270" t="s">
        <v>48</v>
      </c>
      <c r="B126" s="192">
        <v>1228</v>
      </c>
      <c r="C126" s="281">
        <v>635</v>
      </c>
      <c r="D126" s="192">
        <v>1301</v>
      </c>
      <c r="E126" s="281">
        <v>728</v>
      </c>
      <c r="F126" s="192">
        <v>1159</v>
      </c>
      <c r="G126" s="281">
        <v>661</v>
      </c>
      <c r="H126" s="192">
        <v>1368</v>
      </c>
      <c r="I126" s="281">
        <v>756</v>
      </c>
      <c r="J126" s="345">
        <f t="shared" si="126"/>
        <v>5056</v>
      </c>
      <c r="K126" s="346">
        <f t="shared" si="126"/>
        <v>2780</v>
      </c>
      <c r="L126" s="45"/>
      <c r="M126" s="282" t="s">
        <v>48</v>
      </c>
      <c r="N126" s="94">
        <v>210</v>
      </c>
      <c r="O126" s="107">
        <v>103</v>
      </c>
      <c r="P126" s="94">
        <v>209</v>
      </c>
      <c r="Q126" s="107">
        <v>122</v>
      </c>
      <c r="R126" s="94">
        <v>156</v>
      </c>
      <c r="S126" s="107">
        <v>81</v>
      </c>
      <c r="T126" s="94">
        <v>452</v>
      </c>
      <c r="U126" s="107">
        <v>262</v>
      </c>
      <c r="V126" s="345">
        <f t="shared" si="131"/>
        <v>1027</v>
      </c>
      <c r="W126" s="345">
        <f t="shared" si="132"/>
        <v>568</v>
      </c>
      <c r="X126" s="45"/>
      <c r="Y126" s="271" t="s">
        <v>48</v>
      </c>
      <c r="Z126" s="243">
        <v>30</v>
      </c>
      <c r="AA126" s="243">
        <v>30</v>
      </c>
      <c r="AB126" s="243">
        <v>29</v>
      </c>
      <c r="AC126" s="243">
        <v>28</v>
      </c>
      <c r="AD126" s="191">
        <f t="shared" si="127"/>
        <v>117</v>
      </c>
      <c r="AE126" s="243">
        <v>106</v>
      </c>
      <c r="AF126" s="243">
        <v>19</v>
      </c>
      <c r="AG126" s="269">
        <v>17</v>
      </c>
      <c r="AH126" s="45"/>
      <c r="AI126" s="271" t="s">
        <v>48</v>
      </c>
      <c r="AJ126" s="55">
        <v>17</v>
      </c>
      <c r="AK126" s="55">
        <v>49</v>
      </c>
      <c r="AL126" s="55">
        <v>9</v>
      </c>
      <c r="AM126" s="55">
        <v>38</v>
      </c>
      <c r="AN126" s="243">
        <v>82</v>
      </c>
      <c r="AO126" s="55">
        <v>0</v>
      </c>
      <c r="AP126" s="105">
        <f t="shared" si="128"/>
        <v>195</v>
      </c>
      <c r="AQ126" s="143">
        <v>33</v>
      </c>
      <c r="AR126" s="49"/>
    </row>
    <row r="127" spans="1:44" ht="11.25" customHeight="1">
      <c r="A127" s="270" t="s">
        <v>264</v>
      </c>
      <c r="B127" s="192">
        <v>1699</v>
      </c>
      <c r="C127" s="281">
        <v>926</v>
      </c>
      <c r="D127" s="192">
        <v>1812</v>
      </c>
      <c r="E127" s="281">
        <v>999</v>
      </c>
      <c r="F127" s="192">
        <v>1411</v>
      </c>
      <c r="G127" s="281">
        <v>816</v>
      </c>
      <c r="H127" s="192">
        <v>1496</v>
      </c>
      <c r="I127" s="281">
        <v>856</v>
      </c>
      <c r="J127" s="345">
        <f t="shared" si="126"/>
        <v>6418</v>
      </c>
      <c r="K127" s="346">
        <f t="shared" si="126"/>
        <v>3597</v>
      </c>
      <c r="L127" s="45"/>
      <c r="M127" s="282" t="s">
        <v>264</v>
      </c>
      <c r="N127" s="94">
        <v>319</v>
      </c>
      <c r="O127" s="107">
        <v>149</v>
      </c>
      <c r="P127" s="94">
        <v>262</v>
      </c>
      <c r="Q127" s="107">
        <v>135</v>
      </c>
      <c r="R127" s="94">
        <v>194</v>
      </c>
      <c r="S127" s="107">
        <v>102</v>
      </c>
      <c r="T127" s="94">
        <v>382</v>
      </c>
      <c r="U127" s="107">
        <v>214</v>
      </c>
      <c r="V127" s="345">
        <f t="shared" si="131"/>
        <v>1157</v>
      </c>
      <c r="W127" s="345">
        <f t="shared" si="132"/>
        <v>600</v>
      </c>
      <c r="X127" s="45"/>
      <c r="Y127" s="271" t="s">
        <v>264</v>
      </c>
      <c r="Z127" s="243">
        <v>38</v>
      </c>
      <c r="AA127" s="243">
        <v>36</v>
      </c>
      <c r="AB127" s="243">
        <v>31</v>
      </c>
      <c r="AC127" s="243">
        <v>34</v>
      </c>
      <c r="AD127" s="191">
        <f t="shared" si="127"/>
        <v>139</v>
      </c>
      <c r="AE127" s="243">
        <v>119</v>
      </c>
      <c r="AF127" s="243">
        <v>12</v>
      </c>
      <c r="AG127" s="269">
        <v>17</v>
      </c>
      <c r="AH127" s="45"/>
      <c r="AI127" s="271" t="s">
        <v>264</v>
      </c>
      <c r="AJ127" s="55">
        <v>40</v>
      </c>
      <c r="AK127" s="55">
        <v>57</v>
      </c>
      <c r="AL127" s="55">
        <v>31</v>
      </c>
      <c r="AM127" s="55">
        <v>30</v>
      </c>
      <c r="AN127" s="243">
        <v>82</v>
      </c>
      <c r="AO127" s="55">
        <v>3</v>
      </c>
      <c r="AP127" s="105">
        <f t="shared" si="128"/>
        <v>243</v>
      </c>
      <c r="AQ127" s="143">
        <v>49</v>
      </c>
      <c r="AR127" s="49"/>
    </row>
    <row r="128" spans="1:44" ht="11.25" customHeight="1">
      <c r="A128" s="270" t="s">
        <v>265</v>
      </c>
      <c r="B128" s="192">
        <v>2189</v>
      </c>
      <c r="C128" s="281">
        <v>1236</v>
      </c>
      <c r="D128" s="192">
        <v>2440</v>
      </c>
      <c r="E128" s="281">
        <v>1419</v>
      </c>
      <c r="F128" s="192">
        <v>2283</v>
      </c>
      <c r="G128" s="281">
        <v>1281</v>
      </c>
      <c r="H128" s="192">
        <v>2166</v>
      </c>
      <c r="I128" s="281">
        <v>1199</v>
      </c>
      <c r="J128" s="345">
        <f t="shared" si="126"/>
        <v>9078</v>
      </c>
      <c r="K128" s="346">
        <f t="shared" si="126"/>
        <v>5135</v>
      </c>
      <c r="L128" s="45"/>
      <c r="M128" s="282" t="s">
        <v>265</v>
      </c>
      <c r="N128" s="94">
        <v>443</v>
      </c>
      <c r="O128" s="107">
        <v>233</v>
      </c>
      <c r="P128" s="94">
        <v>297</v>
      </c>
      <c r="Q128" s="107">
        <v>168</v>
      </c>
      <c r="R128" s="94">
        <v>227</v>
      </c>
      <c r="S128" s="107">
        <v>128</v>
      </c>
      <c r="T128" s="94">
        <v>611</v>
      </c>
      <c r="U128" s="107">
        <v>343</v>
      </c>
      <c r="V128" s="345">
        <f t="shared" si="131"/>
        <v>1578</v>
      </c>
      <c r="W128" s="345">
        <f t="shared" si="132"/>
        <v>872</v>
      </c>
      <c r="X128" s="45"/>
      <c r="Y128" s="271" t="s">
        <v>265</v>
      </c>
      <c r="Z128" s="243">
        <v>61</v>
      </c>
      <c r="AA128" s="243">
        <v>61</v>
      </c>
      <c r="AB128" s="243">
        <v>55</v>
      </c>
      <c r="AC128" s="243">
        <v>45</v>
      </c>
      <c r="AD128" s="191">
        <f t="shared" si="127"/>
        <v>222</v>
      </c>
      <c r="AE128" s="243">
        <v>180</v>
      </c>
      <c r="AF128" s="243">
        <v>32</v>
      </c>
      <c r="AG128" s="269">
        <v>30</v>
      </c>
      <c r="AH128" s="45"/>
      <c r="AI128" s="271" t="s">
        <v>265</v>
      </c>
      <c r="AJ128" s="55">
        <v>35</v>
      </c>
      <c r="AK128" s="55">
        <v>86</v>
      </c>
      <c r="AL128" s="55">
        <v>9</v>
      </c>
      <c r="AM128" s="55">
        <v>33</v>
      </c>
      <c r="AN128" s="243">
        <v>202</v>
      </c>
      <c r="AO128" s="55">
        <v>0</v>
      </c>
      <c r="AP128" s="105">
        <f t="shared" si="128"/>
        <v>365</v>
      </c>
      <c r="AQ128" s="143">
        <v>62</v>
      </c>
      <c r="AR128" s="49"/>
    </row>
    <row r="129" spans="1:44" ht="11.25" customHeight="1">
      <c r="A129" s="145" t="s">
        <v>170</v>
      </c>
      <c r="B129" s="192"/>
      <c r="C129" s="262"/>
      <c r="D129" s="192"/>
      <c r="E129" s="262"/>
      <c r="F129" s="192"/>
      <c r="G129" s="262"/>
      <c r="H129" s="192"/>
      <c r="I129" s="262"/>
      <c r="J129" s="345"/>
      <c r="K129" s="346"/>
      <c r="L129" s="45"/>
      <c r="M129" s="180" t="s">
        <v>170</v>
      </c>
      <c r="N129" s="94"/>
      <c r="O129" s="243"/>
      <c r="P129" s="94"/>
      <c r="Q129" s="243"/>
      <c r="R129" s="94"/>
      <c r="S129" s="243"/>
      <c r="T129" s="94"/>
      <c r="U129" s="243"/>
      <c r="V129" s="345"/>
      <c r="W129" s="345"/>
      <c r="X129" s="45"/>
      <c r="Y129" s="145" t="s">
        <v>170</v>
      </c>
      <c r="Z129" s="268"/>
      <c r="AA129" s="268"/>
      <c r="AB129" s="268"/>
      <c r="AC129" s="268"/>
      <c r="AD129" s="191"/>
      <c r="AE129" s="268"/>
      <c r="AF129" s="268"/>
      <c r="AG129" s="269"/>
      <c r="AH129" s="45"/>
      <c r="AI129" s="145" t="s">
        <v>170</v>
      </c>
      <c r="AJ129" s="268"/>
      <c r="AK129" s="268"/>
      <c r="AL129" s="268"/>
      <c r="AM129" s="268"/>
      <c r="AN129" s="268"/>
      <c r="AO129" s="268"/>
      <c r="AP129" s="105"/>
      <c r="AQ129" s="269"/>
      <c r="AR129" s="49"/>
    </row>
    <row r="130" spans="1:44" ht="11.25" customHeight="1">
      <c r="A130" s="270" t="s">
        <v>266</v>
      </c>
      <c r="B130" s="192">
        <v>255</v>
      </c>
      <c r="C130" s="281">
        <v>111</v>
      </c>
      <c r="D130" s="192">
        <v>224</v>
      </c>
      <c r="E130" s="281">
        <v>72</v>
      </c>
      <c r="F130" s="192">
        <v>156</v>
      </c>
      <c r="G130" s="281">
        <v>44</v>
      </c>
      <c r="H130" s="192">
        <v>142</v>
      </c>
      <c r="I130" s="281">
        <v>50</v>
      </c>
      <c r="J130" s="345">
        <f t="shared" si="126"/>
        <v>777</v>
      </c>
      <c r="K130" s="346">
        <f t="shared" si="126"/>
        <v>277</v>
      </c>
      <c r="L130" s="45"/>
      <c r="M130" s="282" t="s">
        <v>266</v>
      </c>
      <c r="N130" s="94">
        <v>101</v>
      </c>
      <c r="O130" s="107">
        <v>44</v>
      </c>
      <c r="P130" s="94">
        <v>36</v>
      </c>
      <c r="Q130" s="107">
        <v>12</v>
      </c>
      <c r="R130" s="94">
        <v>37</v>
      </c>
      <c r="S130" s="107">
        <v>12</v>
      </c>
      <c r="T130" s="94">
        <v>14</v>
      </c>
      <c r="U130" s="107">
        <v>3</v>
      </c>
      <c r="V130" s="345">
        <f t="shared" si="131"/>
        <v>188</v>
      </c>
      <c r="W130" s="345">
        <f t="shared" si="132"/>
        <v>71</v>
      </c>
      <c r="X130" s="45"/>
      <c r="Y130" s="271" t="s">
        <v>266</v>
      </c>
      <c r="Z130" s="243">
        <v>6</v>
      </c>
      <c r="AA130" s="243">
        <v>5</v>
      </c>
      <c r="AB130" s="243">
        <v>4</v>
      </c>
      <c r="AC130" s="243">
        <v>3</v>
      </c>
      <c r="AD130" s="191">
        <f t="shared" si="127"/>
        <v>18</v>
      </c>
      <c r="AE130" s="243">
        <v>16</v>
      </c>
      <c r="AF130" s="243">
        <v>2</v>
      </c>
      <c r="AG130" s="269">
        <v>4</v>
      </c>
      <c r="AH130" s="45"/>
      <c r="AI130" s="271" t="s">
        <v>266</v>
      </c>
      <c r="AJ130" s="55">
        <v>9</v>
      </c>
      <c r="AK130" s="55">
        <v>10</v>
      </c>
      <c r="AL130" s="55">
        <v>2</v>
      </c>
      <c r="AM130" s="55"/>
      <c r="AN130" s="243">
        <v>8</v>
      </c>
      <c r="AO130" s="55">
        <v>0</v>
      </c>
      <c r="AP130" s="105">
        <f t="shared" si="128"/>
        <v>29</v>
      </c>
      <c r="AQ130" s="143">
        <v>6</v>
      </c>
      <c r="AR130" s="49"/>
    </row>
    <row r="131" spans="1:44" ht="11.25" customHeight="1">
      <c r="A131" s="270" t="s">
        <v>267</v>
      </c>
      <c r="B131" s="192">
        <v>878</v>
      </c>
      <c r="C131" s="281">
        <v>407</v>
      </c>
      <c r="D131" s="192">
        <v>968</v>
      </c>
      <c r="E131" s="281">
        <v>461</v>
      </c>
      <c r="F131" s="192">
        <v>858</v>
      </c>
      <c r="G131" s="281">
        <v>409</v>
      </c>
      <c r="H131" s="192">
        <v>757</v>
      </c>
      <c r="I131" s="281">
        <v>376</v>
      </c>
      <c r="J131" s="345">
        <f t="shared" si="126"/>
        <v>3461</v>
      </c>
      <c r="K131" s="346">
        <f t="shared" si="126"/>
        <v>1653</v>
      </c>
      <c r="L131" s="45"/>
      <c r="M131" s="282" t="s">
        <v>267</v>
      </c>
      <c r="N131" s="94">
        <v>157</v>
      </c>
      <c r="O131" s="107">
        <v>75</v>
      </c>
      <c r="P131" s="94">
        <v>146</v>
      </c>
      <c r="Q131" s="107">
        <v>69</v>
      </c>
      <c r="R131" s="94">
        <v>80</v>
      </c>
      <c r="S131" s="107">
        <v>37</v>
      </c>
      <c r="T131" s="94">
        <v>193</v>
      </c>
      <c r="U131" s="107">
        <v>99</v>
      </c>
      <c r="V131" s="345">
        <f t="shared" si="131"/>
        <v>576</v>
      </c>
      <c r="W131" s="345">
        <f t="shared" si="132"/>
        <v>280</v>
      </c>
      <c r="X131" s="45"/>
      <c r="Y131" s="271" t="s">
        <v>267</v>
      </c>
      <c r="Z131" s="243">
        <v>23</v>
      </c>
      <c r="AA131" s="243">
        <v>22</v>
      </c>
      <c r="AB131" s="243">
        <v>19</v>
      </c>
      <c r="AC131" s="243">
        <v>17</v>
      </c>
      <c r="AD131" s="191">
        <f t="shared" si="127"/>
        <v>81</v>
      </c>
      <c r="AE131" s="243">
        <v>53</v>
      </c>
      <c r="AF131" s="243">
        <v>10</v>
      </c>
      <c r="AG131" s="269">
        <v>14</v>
      </c>
      <c r="AH131" s="45"/>
      <c r="AI131" s="271" t="s">
        <v>267</v>
      </c>
      <c r="AJ131" s="55">
        <v>33</v>
      </c>
      <c r="AK131" s="55">
        <v>22</v>
      </c>
      <c r="AL131" s="55">
        <v>9</v>
      </c>
      <c r="AM131" s="55"/>
      <c r="AN131" s="243">
        <v>49</v>
      </c>
      <c r="AO131" s="55">
        <v>0</v>
      </c>
      <c r="AP131" s="105">
        <f t="shared" si="128"/>
        <v>113</v>
      </c>
      <c r="AQ131" s="143">
        <v>18</v>
      </c>
      <c r="AR131" s="49"/>
    </row>
    <row r="132" spans="1:44" ht="11.25" customHeight="1">
      <c r="A132" s="270" t="s">
        <v>268</v>
      </c>
      <c r="B132" s="192">
        <v>318</v>
      </c>
      <c r="C132" s="281">
        <v>144</v>
      </c>
      <c r="D132" s="192">
        <v>231</v>
      </c>
      <c r="E132" s="281">
        <v>100</v>
      </c>
      <c r="F132" s="192">
        <v>200</v>
      </c>
      <c r="G132" s="281">
        <v>86</v>
      </c>
      <c r="H132" s="192">
        <v>232</v>
      </c>
      <c r="I132" s="281">
        <v>84</v>
      </c>
      <c r="J132" s="345">
        <f t="shared" si="126"/>
        <v>981</v>
      </c>
      <c r="K132" s="346">
        <f t="shared" si="126"/>
        <v>414</v>
      </c>
      <c r="L132" s="45"/>
      <c r="M132" s="282" t="s">
        <v>268</v>
      </c>
      <c r="N132" s="94">
        <v>84</v>
      </c>
      <c r="O132" s="107">
        <v>39</v>
      </c>
      <c r="P132" s="94">
        <v>41</v>
      </c>
      <c r="Q132" s="107">
        <v>17</v>
      </c>
      <c r="R132" s="94">
        <v>21</v>
      </c>
      <c r="S132" s="107">
        <v>5</v>
      </c>
      <c r="T132" s="94">
        <v>84</v>
      </c>
      <c r="U132" s="107">
        <v>35</v>
      </c>
      <c r="V132" s="345">
        <f t="shared" si="131"/>
        <v>230</v>
      </c>
      <c r="W132" s="345">
        <f t="shared" si="132"/>
        <v>96</v>
      </c>
      <c r="X132" s="45"/>
      <c r="Y132" s="271" t="s">
        <v>268</v>
      </c>
      <c r="Z132" s="243">
        <v>8</v>
      </c>
      <c r="AA132" s="243">
        <v>6</v>
      </c>
      <c r="AB132" s="243">
        <v>6</v>
      </c>
      <c r="AC132" s="243">
        <v>6</v>
      </c>
      <c r="AD132" s="191">
        <f t="shared" si="127"/>
        <v>26</v>
      </c>
      <c r="AE132" s="243">
        <v>23</v>
      </c>
      <c r="AF132" s="243">
        <v>2</v>
      </c>
      <c r="AG132" s="269">
        <v>4</v>
      </c>
      <c r="AH132" s="45"/>
      <c r="AI132" s="271" t="s">
        <v>268</v>
      </c>
      <c r="AJ132" s="55">
        <v>7</v>
      </c>
      <c r="AK132" s="55">
        <v>24</v>
      </c>
      <c r="AL132" s="55">
        <v>5</v>
      </c>
      <c r="AM132" s="55"/>
      <c r="AN132" s="243">
        <v>8</v>
      </c>
      <c r="AO132" s="55">
        <v>0</v>
      </c>
      <c r="AP132" s="105">
        <f t="shared" si="128"/>
        <v>44</v>
      </c>
      <c r="AQ132" s="143">
        <v>10</v>
      </c>
      <c r="AR132" s="49"/>
    </row>
    <row r="133" spans="1:44" ht="11.25" customHeight="1">
      <c r="A133" s="145" t="s">
        <v>171</v>
      </c>
      <c r="B133" s="192"/>
      <c r="C133" s="262"/>
      <c r="D133" s="192"/>
      <c r="E133" s="262"/>
      <c r="F133" s="192"/>
      <c r="G133" s="262"/>
      <c r="H133" s="192"/>
      <c r="I133" s="262"/>
      <c r="J133" s="345"/>
      <c r="K133" s="346"/>
      <c r="L133" s="45"/>
      <c r="M133" s="180" t="s">
        <v>171</v>
      </c>
      <c r="N133" s="94"/>
      <c r="O133" s="243"/>
      <c r="P133" s="94"/>
      <c r="Q133" s="243"/>
      <c r="R133" s="94"/>
      <c r="S133" s="243"/>
      <c r="T133" s="94"/>
      <c r="U133" s="243"/>
      <c r="V133" s="345"/>
      <c r="W133" s="345"/>
      <c r="X133" s="45"/>
      <c r="Y133" s="145" t="s">
        <v>171</v>
      </c>
      <c r="Z133" s="268"/>
      <c r="AA133" s="268"/>
      <c r="AB133" s="268"/>
      <c r="AC133" s="268"/>
      <c r="AD133" s="191"/>
      <c r="AE133" s="268"/>
      <c r="AF133" s="268"/>
      <c r="AG133" s="269"/>
      <c r="AH133" s="45"/>
      <c r="AI133" s="145" t="s">
        <v>171</v>
      </c>
      <c r="AJ133" s="268"/>
      <c r="AK133" s="268"/>
      <c r="AL133" s="268"/>
      <c r="AM133" s="268"/>
      <c r="AN133" s="268"/>
      <c r="AO133" s="268"/>
      <c r="AP133" s="105"/>
      <c r="AQ133" s="269"/>
      <c r="AR133" s="49"/>
    </row>
    <row r="134" spans="1:44" ht="11.25" customHeight="1">
      <c r="A134" s="270" t="s">
        <v>269</v>
      </c>
      <c r="B134" s="192">
        <v>2963</v>
      </c>
      <c r="C134" s="281">
        <v>1523</v>
      </c>
      <c r="D134" s="192">
        <v>2422</v>
      </c>
      <c r="E134" s="281">
        <v>1291</v>
      </c>
      <c r="F134" s="192">
        <v>1993</v>
      </c>
      <c r="G134" s="281">
        <v>1101</v>
      </c>
      <c r="H134" s="192">
        <v>2028</v>
      </c>
      <c r="I134" s="281">
        <v>1116</v>
      </c>
      <c r="J134" s="345">
        <f t="shared" si="126"/>
        <v>9406</v>
      </c>
      <c r="K134" s="346">
        <f t="shared" si="126"/>
        <v>5031</v>
      </c>
      <c r="L134" s="45"/>
      <c r="M134" s="282" t="s">
        <v>269</v>
      </c>
      <c r="N134" s="94">
        <v>429</v>
      </c>
      <c r="O134" s="107">
        <v>184</v>
      </c>
      <c r="P134" s="94">
        <v>275</v>
      </c>
      <c r="Q134" s="107">
        <v>131</v>
      </c>
      <c r="R134" s="94">
        <v>183</v>
      </c>
      <c r="S134" s="107">
        <v>98</v>
      </c>
      <c r="T134" s="94">
        <v>451</v>
      </c>
      <c r="U134" s="107">
        <v>242</v>
      </c>
      <c r="V134" s="345">
        <f t="shared" si="131"/>
        <v>1338</v>
      </c>
      <c r="W134" s="345">
        <f t="shared" si="132"/>
        <v>655</v>
      </c>
      <c r="X134" s="45"/>
      <c r="Y134" s="271" t="s">
        <v>269</v>
      </c>
      <c r="Z134" s="243">
        <v>62</v>
      </c>
      <c r="AA134" s="243">
        <v>48</v>
      </c>
      <c r="AB134" s="243">
        <v>39</v>
      </c>
      <c r="AC134" s="243">
        <v>39</v>
      </c>
      <c r="AD134" s="191">
        <f t="shared" si="127"/>
        <v>188</v>
      </c>
      <c r="AE134" s="243">
        <v>161</v>
      </c>
      <c r="AF134" s="243">
        <v>27</v>
      </c>
      <c r="AG134" s="269">
        <v>31</v>
      </c>
      <c r="AH134" s="45"/>
      <c r="AI134" s="271" t="s">
        <v>269</v>
      </c>
      <c r="AJ134" s="55">
        <v>63</v>
      </c>
      <c r="AK134" s="55">
        <v>74</v>
      </c>
      <c r="AL134" s="55">
        <v>63</v>
      </c>
      <c r="AM134" s="55">
        <v>41</v>
      </c>
      <c r="AN134" s="243">
        <v>108</v>
      </c>
      <c r="AO134" s="55">
        <v>5</v>
      </c>
      <c r="AP134" s="105">
        <f t="shared" si="128"/>
        <v>354</v>
      </c>
      <c r="AQ134" s="143">
        <v>66</v>
      </c>
      <c r="AR134" s="49"/>
    </row>
    <row r="135" spans="1:44" ht="11.25" customHeight="1">
      <c r="A135" s="270" t="s">
        <v>49</v>
      </c>
      <c r="B135" s="192">
        <v>1888</v>
      </c>
      <c r="C135" s="281">
        <v>963</v>
      </c>
      <c r="D135" s="192">
        <v>1631</v>
      </c>
      <c r="E135" s="281">
        <v>963</v>
      </c>
      <c r="F135" s="192">
        <v>1476</v>
      </c>
      <c r="G135" s="281">
        <v>791</v>
      </c>
      <c r="H135" s="192">
        <v>1320</v>
      </c>
      <c r="I135" s="281">
        <v>670</v>
      </c>
      <c r="J135" s="345">
        <f t="shared" si="126"/>
        <v>6315</v>
      </c>
      <c r="K135" s="346">
        <f t="shared" si="126"/>
        <v>3387</v>
      </c>
      <c r="L135" s="45"/>
      <c r="M135" s="282" t="s">
        <v>49</v>
      </c>
      <c r="N135" s="94">
        <v>247</v>
      </c>
      <c r="O135" s="94">
        <v>107</v>
      </c>
      <c r="P135" s="94">
        <v>185</v>
      </c>
      <c r="Q135" s="94">
        <v>88</v>
      </c>
      <c r="R135" s="94">
        <v>227</v>
      </c>
      <c r="S135" s="94">
        <v>126</v>
      </c>
      <c r="T135" s="94">
        <v>249</v>
      </c>
      <c r="U135" s="94">
        <v>141</v>
      </c>
      <c r="V135" s="345">
        <f t="shared" si="131"/>
        <v>908</v>
      </c>
      <c r="W135" s="345">
        <f t="shared" si="132"/>
        <v>462</v>
      </c>
      <c r="X135" s="45"/>
      <c r="Y135" s="271" t="s">
        <v>49</v>
      </c>
      <c r="Z135" s="94">
        <v>43</v>
      </c>
      <c r="AA135" s="94">
        <v>39</v>
      </c>
      <c r="AB135" s="94">
        <v>35</v>
      </c>
      <c r="AC135" s="94">
        <v>34</v>
      </c>
      <c r="AD135" s="191">
        <f t="shared" si="127"/>
        <v>151</v>
      </c>
      <c r="AE135" s="243">
        <v>125</v>
      </c>
      <c r="AF135" s="94">
        <v>11</v>
      </c>
      <c r="AG135" s="269">
        <v>22</v>
      </c>
      <c r="AH135" s="45"/>
      <c r="AI135" s="271" t="s">
        <v>49</v>
      </c>
      <c r="AJ135" s="55">
        <v>43</v>
      </c>
      <c r="AK135" s="55">
        <v>45</v>
      </c>
      <c r="AL135" s="55">
        <v>53</v>
      </c>
      <c r="AM135" s="55">
        <v>39</v>
      </c>
      <c r="AN135" s="243">
        <v>58</v>
      </c>
      <c r="AO135" s="55">
        <v>6</v>
      </c>
      <c r="AP135" s="105">
        <f t="shared" si="128"/>
        <v>244</v>
      </c>
      <c r="AQ135" s="143">
        <v>27</v>
      </c>
      <c r="AR135" s="49"/>
    </row>
    <row r="136" spans="1:44" ht="11.25" customHeight="1">
      <c r="A136" s="270" t="s">
        <v>270</v>
      </c>
      <c r="B136" s="192">
        <v>2156</v>
      </c>
      <c r="C136" s="281">
        <v>1110</v>
      </c>
      <c r="D136" s="192">
        <v>2055</v>
      </c>
      <c r="E136" s="281">
        <v>1078</v>
      </c>
      <c r="F136" s="192">
        <v>1661</v>
      </c>
      <c r="G136" s="281">
        <v>925</v>
      </c>
      <c r="H136" s="192">
        <v>1452</v>
      </c>
      <c r="I136" s="281">
        <v>779</v>
      </c>
      <c r="J136" s="345">
        <f t="shared" si="126"/>
        <v>7324</v>
      </c>
      <c r="K136" s="346">
        <f t="shared" si="126"/>
        <v>3892</v>
      </c>
      <c r="L136" s="45"/>
      <c r="M136" s="282" t="s">
        <v>270</v>
      </c>
      <c r="N136" s="94">
        <v>260</v>
      </c>
      <c r="O136" s="107">
        <v>132</v>
      </c>
      <c r="P136" s="94">
        <v>180</v>
      </c>
      <c r="Q136" s="107">
        <v>90</v>
      </c>
      <c r="R136" s="94">
        <v>220</v>
      </c>
      <c r="S136" s="107">
        <v>123</v>
      </c>
      <c r="T136" s="94">
        <v>250</v>
      </c>
      <c r="U136" s="107">
        <v>152</v>
      </c>
      <c r="V136" s="345">
        <f t="shared" si="131"/>
        <v>910</v>
      </c>
      <c r="W136" s="345">
        <f t="shared" si="132"/>
        <v>497</v>
      </c>
      <c r="X136" s="45"/>
      <c r="Y136" s="271" t="s">
        <v>270</v>
      </c>
      <c r="Z136" s="243">
        <v>51</v>
      </c>
      <c r="AA136" s="243">
        <v>46</v>
      </c>
      <c r="AB136" s="243">
        <v>40</v>
      </c>
      <c r="AC136" s="243">
        <v>38</v>
      </c>
      <c r="AD136" s="191">
        <f t="shared" si="127"/>
        <v>175</v>
      </c>
      <c r="AE136" s="243">
        <v>119</v>
      </c>
      <c r="AF136" s="243">
        <v>23</v>
      </c>
      <c r="AG136" s="269">
        <v>24</v>
      </c>
      <c r="AH136" s="45"/>
      <c r="AI136" s="271" t="s">
        <v>270</v>
      </c>
      <c r="AJ136" s="55">
        <v>13</v>
      </c>
      <c r="AK136" s="55">
        <v>53</v>
      </c>
      <c r="AL136" s="55">
        <v>147</v>
      </c>
      <c r="AM136" s="55">
        <v>36</v>
      </c>
      <c r="AN136" s="243">
        <v>78</v>
      </c>
      <c r="AO136" s="55">
        <v>0</v>
      </c>
      <c r="AP136" s="105">
        <f t="shared" si="128"/>
        <v>327</v>
      </c>
      <c r="AQ136" s="143">
        <v>23</v>
      </c>
      <c r="AR136" s="49"/>
    </row>
    <row r="137" spans="1:44" ht="11.25" customHeight="1">
      <c r="A137" s="145" t="s">
        <v>172</v>
      </c>
      <c r="B137" s="192"/>
      <c r="C137" s="262"/>
      <c r="D137" s="192"/>
      <c r="E137" s="262"/>
      <c r="F137" s="192"/>
      <c r="G137" s="262"/>
      <c r="H137" s="192"/>
      <c r="I137" s="262"/>
      <c r="J137" s="345"/>
      <c r="K137" s="346"/>
      <c r="L137" s="45"/>
      <c r="M137" s="180" t="s">
        <v>172</v>
      </c>
      <c r="N137" s="94"/>
      <c r="O137" s="243"/>
      <c r="P137" s="94"/>
      <c r="Q137" s="243"/>
      <c r="R137" s="94"/>
      <c r="S137" s="243"/>
      <c r="T137" s="94"/>
      <c r="U137" s="243"/>
      <c r="V137" s="345"/>
      <c r="W137" s="345"/>
      <c r="X137" s="45"/>
      <c r="Y137" s="145" t="s">
        <v>172</v>
      </c>
      <c r="Z137" s="268"/>
      <c r="AA137" s="268"/>
      <c r="AB137" s="268"/>
      <c r="AC137" s="268"/>
      <c r="AD137" s="191"/>
      <c r="AE137" s="268"/>
      <c r="AF137" s="268"/>
      <c r="AG137" s="269"/>
      <c r="AH137" s="45"/>
      <c r="AI137" s="145" t="s">
        <v>172</v>
      </c>
      <c r="AJ137" s="268"/>
      <c r="AK137" s="268"/>
      <c r="AL137" s="268"/>
      <c r="AM137" s="268"/>
      <c r="AN137" s="268"/>
      <c r="AO137" s="268"/>
      <c r="AP137" s="105">
        <f t="shared" si="128"/>
        <v>0</v>
      </c>
      <c r="AQ137" s="269"/>
      <c r="AR137" s="49"/>
    </row>
    <row r="138" spans="1:44" ht="11.25" customHeight="1">
      <c r="A138" s="270" t="s">
        <v>271</v>
      </c>
      <c r="B138" s="192">
        <v>108</v>
      </c>
      <c r="C138" s="281">
        <v>50</v>
      </c>
      <c r="D138" s="192">
        <v>106</v>
      </c>
      <c r="E138" s="281">
        <v>49</v>
      </c>
      <c r="F138" s="192">
        <v>74</v>
      </c>
      <c r="G138" s="281">
        <v>25</v>
      </c>
      <c r="H138" s="192">
        <v>80</v>
      </c>
      <c r="I138" s="281">
        <v>40</v>
      </c>
      <c r="J138" s="345">
        <f t="shared" si="126"/>
        <v>368</v>
      </c>
      <c r="K138" s="346">
        <f t="shared" si="126"/>
        <v>164</v>
      </c>
      <c r="L138" s="45"/>
      <c r="M138" s="282" t="s">
        <v>271</v>
      </c>
      <c r="N138" s="94">
        <v>4</v>
      </c>
      <c r="O138" s="107">
        <v>2</v>
      </c>
      <c r="P138" s="94">
        <v>0</v>
      </c>
      <c r="Q138" s="107">
        <v>0</v>
      </c>
      <c r="R138" s="94">
        <v>0</v>
      </c>
      <c r="S138" s="107">
        <v>0</v>
      </c>
      <c r="T138" s="94">
        <v>1</v>
      </c>
      <c r="U138" s="107">
        <v>0</v>
      </c>
      <c r="V138" s="345">
        <f t="shared" si="131"/>
        <v>5</v>
      </c>
      <c r="W138" s="345">
        <f t="shared" si="132"/>
        <v>2</v>
      </c>
      <c r="X138" s="45"/>
      <c r="Y138" s="271" t="s">
        <v>271</v>
      </c>
      <c r="Z138" s="243">
        <v>2</v>
      </c>
      <c r="AA138" s="243">
        <v>2</v>
      </c>
      <c r="AB138" s="243">
        <v>2</v>
      </c>
      <c r="AC138" s="243">
        <v>2</v>
      </c>
      <c r="AD138" s="191">
        <f t="shared" si="127"/>
        <v>8</v>
      </c>
      <c r="AE138" s="243">
        <v>8</v>
      </c>
      <c r="AF138" s="243">
        <v>0</v>
      </c>
      <c r="AG138" s="269">
        <v>1</v>
      </c>
      <c r="AH138" s="45"/>
      <c r="AI138" s="271" t="s">
        <v>271</v>
      </c>
      <c r="AJ138" s="55">
        <v>3</v>
      </c>
      <c r="AK138" s="55">
        <v>5</v>
      </c>
      <c r="AL138" s="55">
        <v>0</v>
      </c>
      <c r="AM138" s="55">
        <v>0</v>
      </c>
      <c r="AN138" s="243">
        <v>6</v>
      </c>
      <c r="AO138" s="55">
        <v>0</v>
      </c>
      <c r="AP138" s="105">
        <f t="shared" si="128"/>
        <v>14</v>
      </c>
      <c r="AQ138" s="143">
        <v>4</v>
      </c>
      <c r="AR138" s="49"/>
    </row>
    <row r="139" spans="1:44" ht="11.25" customHeight="1">
      <c r="A139" s="270" t="s">
        <v>50</v>
      </c>
      <c r="B139" s="192">
        <v>289</v>
      </c>
      <c r="C139" s="281">
        <v>144</v>
      </c>
      <c r="D139" s="192">
        <v>241</v>
      </c>
      <c r="E139" s="281">
        <v>104</v>
      </c>
      <c r="F139" s="192">
        <v>161</v>
      </c>
      <c r="G139" s="281">
        <v>66</v>
      </c>
      <c r="H139" s="192">
        <v>169</v>
      </c>
      <c r="I139" s="281">
        <v>54</v>
      </c>
      <c r="J139" s="345">
        <f t="shared" si="126"/>
        <v>860</v>
      </c>
      <c r="K139" s="346">
        <f t="shared" si="126"/>
        <v>368</v>
      </c>
      <c r="L139" s="45"/>
      <c r="M139" s="282" t="s">
        <v>50</v>
      </c>
      <c r="N139" s="94">
        <v>25</v>
      </c>
      <c r="O139" s="107">
        <v>11</v>
      </c>
      <c r="P139" s="94">
        <v>9</v>
      </c>
      <c r="Q139" s="107">
        <v>1</v>
      </c>
      <c r="R139" s="94">
        <v>2</v>
      </c>
      <c r="S139" s="107">
        <v>2</v>
      </c>
      <c r="T139" s="94">
        <v>49</v>
      </c>
      <c r="U139" s="107">
        <v>16</v>
      </c>
      <c r="V139" s="345">
        <f t="shared" si="131"/>
        <v>85</v>
      </c>
      <c r="W139" s="345">
        <f t="shared" si="132"/>
        <v>30</v>
      </c>
      <c r="X139" s="45"/>
      <c r="Y139" s="271" t="s">
        <v>50</v>
      </c>
      <c r="Z139" s="243">
        <v>5</v>
      </c>
      <c r="AA139" s="243">
        <v>4</v>
      </c>
      <c r="AB139" s="243">
        <v>4</v>
      </c>
      <c r="AC139" s="243">
        <v>3</v>
      </c>
      <c r="AD139" s="191">
        <f t="shared" si="127"/>
        <v>16</v>
      </c>
      <c r="AE139" s="243">
        <v>16</v>
      </c>
      <c r="AF139" s="243">
        <v>0</v>
      </c>
      <c r="AG139" s="269">
        <v>3</v>
      </c>
      <c r="AH139" s="45"/>
      <c r="AI139" s="271" t="s">
        <v>50</v>
      </c>
      <c r="AJ139" s="55">
        <v>12</v>
      </c>
      <c r="AK139" s="55">
        <v>5</v>
      </c>
      <c r="AL139" s="55">
        <v>2</v>
      </c>
      <c r="AM139" s="55">
        <v>0</v>
      </c>
      <c r="AN139" s="243">
        <v>7</v>
      </c>
      <c r="AO139" s="55">
        <v>0</v>
      </c>
      <c r="AP139" s="105">
        <f t="shared" si="128"/>
        <v>26</v>
      </c>
      <c r="AQ139" s="143">
        <v>3</v>
      </c>
      <c r="AR139" s="49"/>
    </row>
    <row r="140" spans="1:44" ht="11.25" customHeight="1">
      <c r="A140" s="270" t="s">
        <v>272</v>
      </c>
      <c r="B140" s="192">
        <v>208</v>
      </c>
      <c r="C140" s="281">
        <v>106</v>
      </c>
      <c r="D140" s="192">
        <v>190</v>
      </c>
      <c r="E140" s="281">
        <v>79</v>
      </c>
      <c r="F140" s="192">
        <v>143</v>
      </c>
      <c r="G140" s="281">
        <v>71</v>
      </c>
      <c r="H140" s="192">
        <v>119</v>
      </c>
      <c r="I140" s="281">
        <v>59</v>
      </c>
      <c r="J140" s="345">
        <f t="shared" si="126"/>
        <v>660</v>
      </c>
      <c r="K140" s="346">
        <f t="shared" si="126"/>
        <v>315</v>
      </c>
      <c r="L140" s="45"/>
      <c r="M140" s="282" t="s">
        <v>272</v>
      </c>
      <c r="N140" s="94">
        <v>27</v>
      </c>
      <c r="O140" s="107">
        <v>11</v>
      </c>
      <c r="P140" s="94">
        <v>12</v>
      </c>
      <c r="Q140" s="107">
        <v>7</v>
      </c>
      <c r="R140" s="94">
        <v>9</v>
      </c>
      <c r="S140" s="107">
        <v>5</v>
      </c>
      <c r="T140" s="94">
        <v>6</v>
      </c>
      <c r="U140" s="107">
        <v>2</v>
      </c>
      <c r="V140" s="345">
        <f t="shared" si="131"/>
        <v>54</v>
      </c>
      <c r="W140" s="345">
        <f t="shared" si="132"/>
        <v>25</v>
      </c>
      <c r="X140" s="45"/>
      <c r="Y140" s="271" t="s">
        <v>272</v>
      </c>
      <c r="Z140" s="243">
        <v>5</v>
      </c>
      <c r="AA140" s="243">
        <v>4</v>
      </c>
      <c r="AB140" s="243">
        <v>3</v>
      </c>
      <c r="AC140" s="243">
        <v>2</v>
      </c>
      <c r="AD140" s="191">
        <f t="shared" si="127"/>
        <v>14</v>
      </c>
      <c r="AE140" s="243">
        <v>10</v>
      </c>
      <c r="AF140" s="243">
        <v>3</v>
      </c>
      <c r="AG140" s="269">
        <v>2</v>
      </c>
      <c r="AH140" s="45"/>
      <c r="AI140" s="271" t="s">
        <v>272</v>
      </c>
      <c r="AJ140" s="55">
        <v>8</v>
      </c>
      <c r="AK140" s="55">
        <v>9</v>
      </c>
      <c r="AL140" s="55">
        <v>0</v>
      </c>
      <c r="AM140" s="55">
        <v>1</v>
      </c>
      <c r="AN140" s="243">
        <v>5</v>
      </c>
      <c r="AO140" s="55">
        <v>0</v>
      </c>
      <c r="AP140" s="105">
        <f t="shared" si="128"/>
        <v>23</v>
      </c>
      <c r="AQ140" s="143">
        <v>5</v>
      </c>
      <c r="AR140" s="49"/>
    </row>
    <row r="141" spans="1:44" ht="11.25" customHeight="1">
      <c r="A141" s="270" t="s">
        <v>51</v>
      </c>
      <c r="B141" s="192">
        <v>488</v>
      </c>
      <c r="C141" s="281">
        <v>251</v>
      </c>
      <c r="D141" s="192">
        <v>453</v>
      </c>
      <c r="E141" s="281">
        <v>209</v>
      </c>
      <c r="F141" s="192">
        <v>379</v>
      </c>
      <c r="G141" s="281">
        <v>198</v>
      </c>
      <c r="H141" s="192">
        <v>433</v>
      </c>
      <c r="I141" s="281">
        <v>192</v>
      </c>
      <c r="J141" s="345">
        <f t="shared" si="126"/>
        <v>1753</v>
      </c>
      <c r="K141" s="346">
        <f t="shared" si="126"/>
        <v>850</v>
      </c>
      <c r="L141" s="45"/>
      <c r="M141" s="282" t="s">
        <v>51</v>
      </c>
      <c r="N141" s="94">
        <v>11</v>
      </c>
      <c r="O141" s="107">
        <v>4</v>
      </c>
      <c r="P141" s="94">
        <v>7</v>
      </c>
      <c r="Q141" s="107">
        <v>3</v>
      </c>
      <c r="R141" s="94">
        <v>6</v>
      </c>
      <c r="S141" s="107">
        <v>4</v>
      </c>
      <c r="T141" s="94">
        <v>95</v>
      </c>
      <c r="U141" s="107">
        <v>40</v>
      </c>
      <c r="V141" s="345">
        <f t="shared" si="131"/>
        <v>119</v>
      </c>
      <c r="W141" s="345">
        <f t="shared" si="132"/>
        <v>51</v>
      </c>
      <c r="X141" s="45"/>
      <c r="Y141" s="271" t="s">
        <v>51</v>
      </c>
      <c r="Z141" s="243">
        <v>10</v>
      </c>
      <c r="AA141" s="243">
        <v>11</v>
      </c>
      <c r="AB141" s="243">
        <v>9</v>
      </c>
      <c r="AC141" s="243">
        <v>10</v>
      </c>
      <c r="AD141" s="191">
        <f t="shared" si="127"/>
        <v>40</v>
      </c>
      <c r="AE141" s="243">
        <v>41</v>
      </c>
      <c r="AF141" s="243">
        <v>1</v>
      </c>
      <c r="AG141" s="269">
        <v>5</v>
      </c>
      <c r="AH141" s="45"/>
      <c r="AI141" s="271" t="s">
        <v>51</v>
      </c>
      <c r="AJ141" s="55">
        <v>17</v>
      </c>
      <c r="AK141" s="55">
        <v>18</v>
      </c>
      <c r="AL141" s="55">
        <v>3</v>
      </c>
      <c r="AM141" s="55">
        <v>4</v>
      </c>
      <c r="AN141" s="243">
        <v>12</v>
      </c>
      <c r="AO141" s="55">
        <v>0</v>
      </c>
      <c r="AP141" s="105">
        <f t="shared" si="128"/>
        <v>54</v>
      </c>
      <c r="AQ141" s="143">
        <v>10</v>
      </c>
      <c r="AR141" s="49"/>
    </row>
    <row r="142" spans="1:44" ht="11.25" customHeight="1" thickBot="1">
      <c r="A142" s="273" t="s">
        <v>273</v>
      </c>
      <c r="B142" s="283">
        <v>106</v>
      </c>
      <c r="C142" s="284">
        <v>33</v>
      </c>
      <c r="D142" s="283">
        <v>77</v>
      </c>
      <c r="E142" s="284">
        <v>30</v>
      </c>
      <c r="F142" s="283">
        <v>78</v>
      </c>
      <c r="G142" s="284">
        <v>30</v>
      </c>
      <c r="H142" s="283">
        <v>76</v>
      </c>
      <c r="I142" s="284">
        <v>34</v>
      </c>
      <c r="J142" s="258">
        <f t="shared" si="126"/>
        <v>337</v>
      </c>
      <c r="K142" s="259">
        <f t="shared" si="126"/>
        <v>127</v>
      </c>
      <c r="L142" s="45"/>
      <c r="M142" s="285" t="s">
        <v>273</v>
      </c>
      <c r="N142" s="168">
        <v>3</v>
      </c>
      <c r="O142" s="274">
        <v>1</v>
      </c>
      <c r="P142" s="168">
        <v>4</v>
      </c>
      <c r="Q142" s="274">
        <v>1</v>
      </c>
      <c r="R142" s="168">
        <v>3</v>
      </c>
      <c r="S142" s="274">
        <v>2</v>
      </c>
      <c r="T142" s="168">
        <v>0</v>
      </c>
      <c r="U142" s="274">
        <v>0</v>
      </c>
      <c r="V142" s="345">
        <f t="shared" si="131"/>
        <v>10</v>
      </c>
      <c r="W142" s="345">
        <f t="shared" si="132"/>
        <v>4</v>
      </c>
      <c r="X142" s="45"/>
      <c r="Y142" s="277" t="s">
        <v>273</v>
      </c>
      <c r="Z142" s="278">
        <v>2</v>
      </c>
      <c r="AA142" s="278">
        <v>2</v>
      </c>
      <c r="AB142" s="278">
        <v>2</v>
      </c>
      <c r="AC142" s="278">
        <v>2</v>
      </c>
      <c r="AD142" s="188">
        <f t="shared" si="127"/>
        <v>8</v>
      </c>
      <c r="AE142" s="278">
        <v>4</v>
      </c>
      <c r="AF142" s="278">
        <v>2</v>
      </c>
      <c r="AG142" s="279">
        <v>2</v>
      </c>
      <c r="AH142" s="45"/>
      <c r="AI142" s="277" t="s">
        <v>273</v>
      </c>
      <c r="AJ142" s="149">
        <v>7</v>
      </c>
      <c r="AK142" s="149">
        <v>7</v>
      </c>
      <c r="AL142" s="149">
        <v>0</v>
      </c>
      <c r="AM142" s="149">
        <v>0</v>
      </c>
      <c r="AN142" s="278">
        <v>1</v>
      </c>
      <c r="AO142" s="149">
        <v>0</v>
      </c>
      <c r="AP142" s="352">
        <f t="shared" si="128"/>
        <v>15</v>
      </c>
      <c r="AQ142" s="150">
        <v>3</v>
      </c>
      <c r="AR142" s="49"/>
    </row>
    <row r="143" spans="1:44" ht="11.25" customHeight="1">
      <c r="A143" s="478" t="s">
        <v>248</v>
      </c>
      <c r="B143" s="478"/>
      <c r="C143" s="478"/>
      <c r="D143" s="478"/>
      <c r="E143" s="478"/>
      <c r="F143" s="478"/>
      <c r="G143" s="478"/>
      <c r="H143" s="478"/>
      <c r="I143" s="478"/>
      <c r="J143" s="478"/>
      <c r="K143" s="478"/>
      <c r="L143" s="45"/>
      <c r="M143" s="478" t="s">
        <v>274</v>
      </c>
      <c r="N143" s="478"/>
      <c r="O143" s="478"/>
      <c r="P143" s="478"/>
      <c r="Q143" s="478"/>
      <c r="R143" s="478"/>
      <c r="S143" s="478"/>
      <c r="T143" s="478"/>
      <c r="U143" s="478"/>
      <c r="V143" s="478"/>
      <c r="W143" s="478"/>
      <c r="X143" s="41"/>
      <c r="Y143" s="478" t="s">
        <v>213</v>
      </c>
      <c r="Z143" s="478"/>
      <c r="AA143" s="478"/>
      <c r="AB143" s="478"/>
      <c r="AC143" s="478"/>
      <c r="AD143" s="478"/>
      <c r="AE143" s="478"/>
      <c r="AF143" s="478"/>
      <c r="AG143" s="478"/>
      <c r="AH143" s="41"/>
      <c r="AI143" s="478" t="s">
        <v>250</v>
      </c>
      <c r="AJ143" s="478"/>
      <c r="AK143" s="478"/>
      <c r="AL143" s="478"/>
      <c r="AM143" s="478"/>
      <c r="AN143" s="478"/>
      <c r="AO143" s="478"/>
      <c r="AP143" s="478"/>
      <c r="AQ143" s="45"/>
      <c r="AR143" s="49"/>
    </row>
    <row r="144" spans="1:44" ht="11.25" customHeight="1" thickBot="1">
      <c r="A144" s="487" t="s">
        <v>22</v>
      </c>
      <c r="B144" s="487"/>
      <c r="C144" s="487"/>
      <c r="D144" s="487"/>
      <c r="E144" s="487"/>
      <c r="F144" s="487"/>
      <c r="G144" s="487"/>
      <c r="H144" s="487"/>
      <c r="I144" s="487"/>
      <c r="J144" s="487"/>
      <c r="K144" s="30"/>
      <c r="L144" s="45"/>
      <c r="M144" s="487" t="s">
        <v>22</v>
      </c>
      <c r="N144" s="487"/>
      <c r="O144" s="487"/>
      <c r="P144" s="487"/>
      <c r="Q144" s="487"/>
      <c r="R144" s="487"/>
      <c r="S144" s="487"/>
      <c r="T144" s="487"/>
      <c r="U144" s="487"/>
      <c r="V144" s="487"/>
      <c r="W144" s="487"/>
      <c r="X144" s="41"/>
      <c r="Y144" s="487" t="s">
        <v>22</v>
      </c>
      <c r="Z144" s="487"/>
      <c r="AA144" s="487"/>
      <c r="AB144" s="487"/>
      <c r="AC144" s="487"/>
      <c r="AD144" s="487"/>
      <c r="AE144" s="487"/>
      <c r="AF144" s="487"/>
      <c r="AG144" s="487"/>
      <c r="AH144" s="41"/>
      <c r="AI144" s="487" t="s">
        <v>22</v>
      </c>
      <c r="AJ144" s="487"/>
      <c r="AK144" s="487"/>
      <c r="AL144" s="487"/>
      <c r="AM144" s="487"/>
      <c r="AN144" s="487"/>
      <c r="AO144" s="487"/>
      <c r="AP144" s="487"/>
      <c r="AQ144" s="45"/>
      <c r="AR144" s="49"/>
    </row>
    <row r="145" spans="1:44" ht="17.25" customHeight="1">
      <c r="A145" s="508" t="s">
        <v>137</v>
      </c>
      <c r="B145" s="495" t="s">
        <v>199</v>
      </c>
      <c r="C145" s="495"/>
      <c r="D145" s="495" t="s">
        <v>200</v>
      </c>
      <c r="E145" s="495"/>
      <c r="F145" s="495" t="s">
        <v>201</v>
      </c>
      <c r="G145" s="495"/>
      <c r="H145" s="495" t="s">
        <v>202</v>
      </c>
      <c r="I145" s="495"/>
      <c r="J145" s="495" t="s">
        <v>7</v>
      </c>
      <c r="K145" s="505"/>
      <c r="L145" s="45"/>
      <c r="M145" s="508" t="s">
        <v>137</v>
      </c>
      <c r="N145" s="495" t="s">
        <v>199</v>
      </c>
      <c r="O145" s="495"/>
      <c r="P145" s="495" t="s">
        <v>200</v>
      </c>
      <c r="Q145" s="495"/>
      <c r="R145" s="495" t="s">
        <v>201</v>
      </c>
      <c r="S145" s="495"/>
      <c r="T145" s="495" t="s">
        <v>202</v>
      </c>
      <c r="U145" s="495"/>
      <c r="V145" s="495" t="s">
        <v>7</v>
      </c>
      <c r="W145" s="505"/>
      <c r="X145" s="45"/>
      <c r="Y145" s="508" t="s">
        <v>137</v>
      </c>
      <c r="Z145" s="510" t="s">
        <v>203</v>
      </c>
      <c r="AA145" s="510"/>
      <c r="AB145" s="510"/>
      <c r="AC145" s="510"/>
      <c r="AD145" s="510"/>
      <c r="AE145" s="495" t="s">
        <v>204</v>
      </c>
      <c r="AF145" s="495"/>
      <c r="AG145" s="463" t="s">
        <v>205</v>
      </c>
      <c r="AH145" s="45"/>
      <c r="AI145" s="467" t="s">
        <v>137</v>
      </c>
      <c r="AJ145" s="506" t="s">
        <v>380</v>
      </c>
      <c r="AK145" s="506"/>
      <c r="AL145" s="506"/>
      <c r="AM145" s="506"/>
      <c r="AN145" s="506"/>
      <c r="AO145" s="506"/>
      <c r="AP145" s="506"/>
      <c r="AQ145" s="506"/>
      <c r="AR145" s="49"/>
    </row>
    <row r="146" spans="1:44" ht="54" customHeight="1">
      <c r="A146" s="509"/>
      <c r="B146" s="134" t="s">
        <v>154</v>
      </c>
      <c r="C146" s="134" t="s">
        <v>155</v>
      </c>
      <c r="D146" s="134" t="s">
        <v>154</v>
      </c>
      <c r="E146" s="134" t="s">
        <v>155</v>
      </c>
      <c r="F146" s="134" t="s">
        <v>154</v>
      </c>
      <c r="G146" s="134" t="s">
        <v>155</v>
      </c>
      <c r="H146" s="134" t="s">
        <v>154</v>
      </c>
      <c r="I146" s="134" t="s">
        <v>155</v>
      </c>
      <c r="J146" s="134" t="s">
        <v>154</v>
      </c>
      <c r="K146" s="9" t="s">
        <v>155</v>
      </c>
      <c r="L146" s="45"/>
      <c r="M146" s="509"/>
      <c r="N146" s="134" t="s">
        <v>154</v>
      </c>
      <c r="O146" s="134" t="s">
        <v>155</v>
      </c>
      <c r="P146" s="134" t="s">
        <v>154</v>
      </c>
      <c r="Q146" s="134" t="s">
        <v>155</v>
      </c>
      <c r="R146" s="134" t="s">
        <v>154</v>
      </c>
      <c r="S146" s="134" t="s">
        <v>155</v>
      </c>
      <c r="T146" s="134" t="s">
        <v>154</v>
      </c>
      <c r="U146" s="134" t="s">
        <v>155</v>
      </c>
      <c r="V146" s="134" t="s">
        <v>154</v>
      </c>
      <c r="W146" s="9" t="s">
        <v>155</v>
      </c>
      <c r="X146" s="45"/>
      <c r="Y146" s="509"/>
      <c r="Z146" s="228" t="s">
        <v>199</v>
      </c>
      <c r="AA146" s="228" t="s">
        <v>200</v>
      </c>
      <c r="AB146" s="228" t="s">
        <v>201</v>
      </c>
      <c r="AC146" s="228" t="s">
        <v>202</v>
      </c>
      <c r="AD146" s="134" t="s">
        <v>406</v>
      </c>
      <c r="AE146" s="390" t="s">
        <v>455</v>
      </c>
      <c r="AF146" s="390" t="s">
        <v>452</v>
      </c>
      <c r="AG146" s="464"/>
      <c r="AH146" s="45"/>
      <c r="AI146" s="471"/>
      <c r="AJ146" s="412" t="s">
        <v>14</v>
      </c>
      <c r="AK146" s="412" t="s">
        <v>15</v>
      </c>
      <c r="AL146" s="412" t="s">
        <v>206</v>
      </c>
      <c r="AM146" s="412" t="s">
        <v>459</v>
      </c>
      <c r="AN146" s="412" t="s">
        <v>368</v>
      </c>
      <c r="AO146" s="412" t="s">
        <v>17</v>
      </c>
      <c r="AP146" s="412" t="s">
        <v>407</v>
      </c>
      <c r="AQ146" s="412" t="s">
        <v>207</v>
      </c>
      <c r="AR146" s="49"/>
    </row>
    <row r="147" spans="1:44" ht="11.25" customHeight="1">
      <c r="A147" s="145" t="s">
        <v>173</v>
      </c>
      <c r="B147" s="192"/>
      <c r="C147" s="262"/>
      <c r="D147" s="192"/>
      <c r="E147" s="262"/>
      <c r="F147" s="192"/>
      <c r="G147" s="262"/>
      <c r="H147" s="192"/>
      <c r="I147" s="262"/>
      <c r="J147" s="347"/>
      <c r="K147" s="348"/>
      <c r="L147" s="45"/>
      <c r="M147" s="145" t="s">
        <v>173</v>
      </c>
      <c r="N147" s="94"/>
      <c r="O147" s="243"/>
      <c r="P147" s="94"/>
      <c r="Q147" s="243"/>
      <c r="R147" s="94"/>
      <c r="S147" s="243"/>
      <c r="T147" s="94"/>
      <c r="U147" s="243"/>
      <c r="V147" s="255"/>
      <c r="W147" s="256"/>
      <c r="X147" s="45"/>
      <c r="Y147" s="145" t="s">
        <v>173</v>
      </c>
      <c r="Z147" s="266"/>
      <c r="AA147" s="266"/>
      <c r="AB147" s="266"/>
      <c r="AC147" s="266"/>
      <c r="AD147" s="266"/>
      <c r="AE147" s="266"/>
      <c r="AF147" s="266"/>
      <c r="AG147" s="267"/>
      <c r="AH147" s="45"/>
      <c r="AI147" s="145" t="s">
        <v>173</v>
      </c>
      <c r="AJ147" s="268"/>
      <c r="AK147" s="268"/>
      <c r="AL147" s="268"/>
      <c r="AM147" s="268"/>
      <c r="AN147" s="268"/>
      <c r="AO147" s="268"/>
      <c r="AP147" s="243"/>
      <c r="AQ147" s="269"/>
      <c r="AR147" s="49"/>
    </row>
    <row r="148" spans="1:44" ht="11.25" customHeight="1">
      <c r="A148" s="270" t="s">
        <v>275</v>
      </c>
      <c r="B148" s="94">
        <v>1181</v>
      </c>
      <c r="C148" s="107">
        <v>566</v>
      </c>
      <c r="D148" s="94">
        <v>716</v>
      </c>
      <c r="E148" s="107">
        <v>322</v>
      </c>
      <c r="F148" s="94">
        <v>642</v>
      </c>
      <c r="G148" s="107">
        <v>284</v>
      </c>
      <c r="H148" s="94">
        <v>718</v>
      </c>
      <c r="I148" s="107">
        <v>288</v>
      </c>
      <c r="J148" s="345">
        <f t="shared" ref="J148:K180" si="133">+B148+D148+F148+H148</f>
        <v>3257</v>
      </c>
      <c r="K148" s="346">
        <f t="shared" si="133"/>
        <v>1460</v>
      </c>
      <c r="L148" s="45"/>
      <c r="M148" s="254" t="s">
        <v>275</v>
      </c>
      <c r="N148" s="94">
        <v>201</v>
      </c>
      <c r="O148" s="107">
        <v>106</v>
      </c>
      <c r="P148" s="94">
        <v>92</v>
      </c>
      <c r="Q148" s="107">
        <v>44</v>
      </c>
      <c r="R148" s="94">
        <v>27</v>
      </c>
      <c r="S148" s="107">
        <v>14</v>
      </c>
      <c r="T148" s="94">
        <v>142</v>
      </c>
      <c r="U148" s="107">
        <v>52</v>
      </c>
      <c r="V148" s="345">
        <f>+N148+P148+R148+T148</f>
        <v>462</v>
      </c>
      <c r="W148" s="346">
        <f>+O148+Q148+S148+U148</f>
        <v>216</v>
      </c>
      <c r="X148" s="45"/>
      <c r="Y148" s="271" t="s">
        <v>275</v>
      </c>
      <c r="Z148" s="243">
        <v>25</v>
      </c>
      <c r="AA148" s="243">
        <v>16</v>
      </c>
      <c r="AB148" s="243">
        <v>16</v>
      </c>
      <c r="AC148" s="243">
        <v>16</v>
      </c>
      <c r="AD148" s="191">
        <f t="shared" ref="AD148:AD180" si="134">SUM(Z148:AC148)</f>
        <v>73</v>
      </c>
      <c r="AE148" s="243">
        <v>32</v>
      </c>
      <c r="AF148" s="243">
        <v>7</v>
      </c>
      <c r="AG148" s="269">
        <v>7</v>
      </c>
      <c r="AH148" s="45"/>
      <c r="AI148" s="271" t="s">
        <v>275</v>
      </c>
      <c r="AJ148" s="55">
        <v>38</v>
      </c>
      <c r="AK148" s="55">
        <v>20</v>
      </c>
      <c r="AL148" s="55">
        <v>9</v>
      </c>
      <c r="AM148" s="55">
        <v>11</v>
      </c>
      <c r="AN148" s="243">
        <v>34</v>
      </c>
      <c r="AO148" s="55">
        <v>0</v>
      </c>
      <c r="AP148" s="105">
        <f t="shared" ref="AP148:AP180" si="135">+AJ148+AK148+AL148+AM148+AN148+AO148</f>
        <v>112</v>
      </c>
      <c r="AQ148" s="143">
        <v>21</v>
      </c>
      <c r="AR148" s="49"/>
    </row>
    <row r="149" spans="1:44" ht="11.25" customHeight="1">
      <c r="A149" s="270" t="s">
        <v>52</v>
      </c>
      <c r="B149" s="94">
        <v>696</v>
      </c>
      <c r="C149" s="107">
        <v>352</v>
      </c>
      <c r="D149" s="94">
        <v>579</v>
      </c>
      <c r="E149" s="107">
        <v>262</v>
      </c>
      <c r="F149" s="94">
        <v>428</v>
      </c>
      <c r="G149" s="107">
        <v>175</v>
      </c>
      <c r="H149" s="94">
        <v>497</v>
      </c>
      <c r="I149" s="107">
        <v>201</v>
      </c>
      <c r="J149" s="345">
        <f t="shared" si="133"/>
        <v>2200</v>
      </c>
      <c r="K149" s="346">
        <f t="shared" si="133"/>
        <v>990</v>
      </c>
      <c r="L149" s="45"/>
      <c r="M149" s="254" t="s">
        <v>52</v>
      </c>
      <c r="N149" s="94">
        <v>66</v>
      </c>
      <c r="O149" s="107">
        <v>35</v>
      </c>
      <c r="P149" s="94">
        <v>34</v>
      </c>
      <c r="Q149" s="107">
        <v>9</v>
      </c>
      <c r="R149" s="94">
        <v>18</v>
      </c>
      <c r="S149" s="107">
        <v>3</v>
      </c>
      <c r="T149" s="94">
        <v>109</v>
      </c>
      <c r="U149" s="107">
        <v>40</v>
      </c>
      <c r="V149" s="345">
        <f t="shared" ref="V149:V180" si="136">+N149+P149+R149+T149</f>
        <v>227</v>
      </c>
      <c r="W149" s="346">
        <f t="shared" ref="W149:W180" si="137">+O149+Q149+S149+U149</f>
        <v>87</v>
      </c>
      <c r="X149" s="45"/>
      <c r="Y149" s="271" t="s">
        <v>52</v>
      </c>
      <c r="Z149" s="243">
        <v>16</v>
      </c>
      <c r="AA149" s="243">
        <v>12</v>
      </c>
      <c r="AB149" s="243">
        <v>10</v>
      </c>
      <c r="AC149" s="243">
        <v>12</v>
      </c>
      <c r="AD149" s="191">
        <f t="shared" si="134"/>
        <v>50</v>
      </c>
      <c r="AE149" s="243">
        <v>26</v>
      </c>
      <c r="AF149" s="243">
        <v>16</v>
      </c>
      <c r="AG149" s="269">
        <v>6</v>
      </c>
      <c r="AH149" s="45"/>
      <c r="AI149" s="271" t="s">
        <v>52</v>
      </c>
      <c r="AJ149" s="55">
        <v>37</v>
      </c>
      <c r="AK149" s="55">
        <v>27</v>
      </c>
      <c r="AL149" s="55">
        <v>2</v>
      </c>
      <c r="AM149" s="55">
        <v>6</v>
      </c>
      <c r="AN149" s="243">
        <v>10</v>
      </c>
      <c r="AO149" s="55">
        <v>1</v>
      </c>
      <c r="AP149" s="105">
        <f t="shared" si="135"/>
        <v>83</v>
      </c>
      <c r="AQ149" s="143">
        <v>22</v>
      </c>
      <c r="AR149" s="49"/>
    </row>
    <row r="150" spans="1:44" ht="11.25" customHeight="1">
      <c r="A150" s="270" t="s">
        <v>276</v>
      </c>
      <c r="B150" s="94">
        <v>292</v>
      </c>
      <c r="C150" s="107">
        <v>128</v>
      </c>
      <c r="D150" s="94">
        <v>325</v>
      </c>
      <c r="E150" s="107">
        <v>151</v>
      </c>
      <c r="F150" s="94">
        <v>223</v>
      </c>
      <c r="G150" s="107">
        <v>100</v>
      </c>
      <c r="H150" s="94">
        <v>222</v>
      </c>
      <c r="I150" s="107">
        <v>103</v>
      </c>
      <c r="J150" s="345">
        <f t="shared" si="133"/>
        <v>1062</v>
      </c>
      <c r="K150" s="346">
        <f t="shared" si="133"/>
        <v>482</v>
      </c>
      <c r="L150" s="45"/>
      <c r="M150" s="254" t="s">
        <v>276</v>
      </c>
      <c r="N150" s="94">
        <v>5</v>
      </c>
      <c r="O150" s="107">
        <v>4</v>
      </c>
      <c r="P150" s="94">
        <v>8</v>
      </c>
      <c r="Q150" s="107">
        <v>0</v>
      </c>
      <c r="R150" s="94">
        <v>4</v>
      </c>
      <c r="S150" s="107">
        <v>1</v>
      </c>
      <c r="T150" s="94">
        <v>7</v>
      </c>
      <c r="U150" s="107">
        <v>3</v>
      </c>
      <c r="V150" s="345">
        <f t="shared" si="136"/>
        <v>24</v>
      </c>
      <c r="W150" s="346">
        <f t="shared" si="137"/>
        <v>8</v>
      </c>
      <c r="X150" s="45"/>
      <c r="Y150" s="271" t="s">
        <v>276</v>
      </c>
      <c r="Z150" s="243">
        <v>7</v>
      </c>
      <c r="AA150" s="243">
        <v>8</v>
      </c>
      <c r="AB150" s="243">
        <v>6</v>
      </c>
      <c r="AC150" s="243">
        <v>6</v>
      </c>
      <c r="AD150" s="191">
        <f t="shared" si="134"/>
        <v>27</v>
      </c>
      <c r="AE150" s="243">
        <v>16</v>
      </c>
      <c r="AF150" s="243">
        <v>7</v>
      </c>
      <c r="AG150" s="269">
        <v>5</v>
      </c>
      <c r="AH150" s="45"/>
      <c r="AI150" s="271" t="s">
        <v>276</v>
      </c>
      <c r="AJ150" s="55">
        <v>12</v>
      </c>
      <c r="AK150" s="55">
        <v>10</v>
      </c>
      <c r="AL150" s="55">
        <v>8</v>
      </c>
      <c r="AM150" s="55">
        <v>6</v>
      </c>
      <c r="AN150" s="243">
        <v>7</v>
      </c>
      <c r="AO150" s="55">
        <v>0</v>
      </c>
      <c r="AP150" s="105">
        <f t="shared" si="135"/>
        <v>43</v>
      </c>
      <c r="AQ150" s="143">
        <v>9</v>
      </c>
      <c r="AR150" s="49"/>
    </row>
    <row r="151" spans="1:44" ht="11.25" customHeight="1">
      <c r="A151" s="270" t="s">
        <v>277</v>
      </c>
      <c r="B151" s="94">
        <v>565</v>
      </c>
      <c r="C151" s="107">
        <v>268</v>
      </c>
      <c r="D151" s="94">
        <v>443</v>
      </c>
      <c r="E151" s="107">
        <v>193</v>
      </c>
      <c r="F151" s="94">
        <v>363</v>
      </c>
      <c r="G151" s="107">
        <v>169</v>
      </c>
      <c r="H151" s="94">
        <v>291</v>
      </c>
      <c r="I151" s="107">
        <v>113</v>
      </c>
      <c r="J151" s="345">
        <f t="shared" si="133"/>
        <v>1662</v>
      </c>
      <c r="K151" s="346">
        <f t="shared" si="133"/>
        <v>743</v>
      </c>
      <c r="L151" s="45"/>
      <c r="M151" s="254" t="s">
        <v>277</v>
      </c>
      <c r="N151" s="94">
        <v>62</v>
      </c>
      <c r="O151" s="107">
        <v>29</v>
      </c>
      <c r="P151" s="94">
        <v>20</v>
      </c>
      <c r="Q151" s="107">
        <v>7</v>
      </c>
      <c r="R151" s="94">
        <v>28</v>
      </c>
      <c r="S151" s="107">
        <v>14</v>
      </c>
      <c r="T151" s="94">
        <v>10</v>
      </c>
      <c r="U151" s="107">
        <v>5</v>
      </c>
      <c r="V151" s="345">
        <f t="shared" si="136"/>
        <v>120</v>
      </c>
      <c r="W151" s="346">
        <f t="shared" si="137"/>
        <v>55</v>
      </c>
      <c r="X151" s="45"/>
      <c r="Y151" s="271" t="s">
        <v>277</v>
      </c>
      <c r="Z151" s="243">
        <v>13</v>
      </c>
      <c r="AA151" s="243">
        <v>12</v>
      </c>
      <c r="AB151" s="243">
        <v>12</v>
      </c>
      <c r="AC151" s="243">
        <v>10</v>
      </c>
      <c r="AD151" s="191">
        <f t="shared" si="134"/>
        <v>47</v>
      </c>
      <c r="AE151" s="243">
        <v>39</v>
      </c>
      <c r="AF151" s="243">
        <v>4</v>
      </c>
      <c r="AG151" s="269">
        <v>8</v>
      </c>
      <c r="AH151" s="45"/>
      <c r="AI151" s="271" t="s">
        <v>277</v>
      </c>
      <c r="AJ151" s="55">
        <v>41</v>
      </c>
      <c r="AK151" s="55">
        <v>12</v>
      </c>
      <c r="AL151" s="55">
        <v>0</v>
      </c>
      <c r="AM151" s="55">
        <v>7</v>
      </c>
      <c r="AN151" s="243">
        <v>15</v>
      </c>
      <c r="AO151" s="55">
        <v>0</v>
      </c>
      <c r="AP151" s="105">
        <f t="shared" si="135"/>
        <v>75</v>
      </c>
      <c r="AQ151" s="143">
        <v>16</v>
      </c>
      <c r="AR151" s="49"/>
    </row>
    <row r="152" spans="1:44" ht="11.25" customHeight="1">
      <c r="A152" s="270" t="s">
        <v>53</v>
      </c>
      <c r="B152" s="94">
        <v>1045</v>
      </c>
      <c r="C152" s="107">
        <v>569</v>
      </c>
      <c r="D152" s="94">
        <v>936</v>
      </c>
      <c r="E152" s="107">
        <v>484</v>
      </c>
      <c r="F152" s="94">
        <v>650</v>
      </c>
      <c r="G152" s="107">
        <v>306</v>
      </c>
      <c r="H152" s="94">
        <v>818</v>
      </c>
      <c r="I152" s="107">
        <v>398</v>
      </c>
      <c r="J152" s="345">
        <f t="shared" si="133"/>
        <v>3449</v>
      </c>
      <c r="K152" s="346">
        <f t="shared" si="133"/>
        <v>1757</v>
      </c>
      <c r="L152" s="45"/>
      <c r="M152" s="254" t="s">
        <v>53</v>
      </c>
      <c r="N152" s="94">
        <v>227</v>
      </c>
      <c r="O152" s="107">
        <v>107</v>
      </c>
      <c r="P152" s="94">
        <v>62</v>
      </c>
      <c r="Q152" s="107">
        <v>40</v>
      </c>
      <c r="R152" s="94">
        <v>52</v>
      </c>
      <c r="S152" s="107">
        <v>21</v>
      </c>
      <c r="T152" s="94">
        <v>162</v>
      </c>
      <c r="U152" s="107">
        <v>69</v>
      </c>
      <c r="V152" s="345">
        <f t="shared" si="136"/>
        <v>503</v>
      </c>
      <c r="W152" s="346">
        <f t="shared" si="137"/>
        <v>237</v>
      </c>
      <c r="X152" s="45"/>
      <c r="Y152" s="271" t="s">
        <v>53</v>
      </c>
      <c r="Z152" s="243">
        <v>24</v>
      </c>
      <c r="AA152" s="243">
        <v>23</v>
      </c>
      <c r="AB152" s="243">
        <v>16</v>
      </c>
      <c r="AC152" s="243">
        <v>17</v>
      </c>
      <c r="AD152" s="191">
        <f t="shared" si="134"/>
        <v>80</v>
      </c>
      <c r="AE152" s="243">
        <v>61</v>
      </c>
      <c r="AF152" s="243">
        <v>17</v>
      </c>
      <c r="AG152" s="269">
        <v>9</v>
      </c>
      <c r="AH152" s="45"/>
      <c r="AI152" s="271" t="s">
        <v>53</v>
      </c>
      <c r="AJ152" s="55">
        <v>54</v>
      </c>
      <c r="AK152" s="55">
        <v>32</v>
      </c>
      <c r="AL152" s="55">
        <v>19</v>
      </c>
      <c r="AM152" s="55">
        <v>23</v>
      </c>
      <c r="AN152" s="243">
        <v>11</v>
      </c>
      <c r="AO152" s="55">
        <v>0</v>
      </c>
      <c r="AP152" s="105">
        <f t="shared" si="135"/>
        <v>139</v>
      </c>
      <c r="AQ152" s="143">
        <v>45</v>
      </c>
      <c r="AR152" s="49"/>
    </row>
    <row r="153" spans="1:44" ht="11.25" customHeight="1">
      <c r="A153" s="145" t="s">
        <v>174</v>
      </c>
      <c r="B153" s="94"/>
      <c r="C153" s="243"/>
      <c r="D153" s="94"/>
      <c r="E153" s="243"/>
      <c r="F153" s="94"/>
      <c r="G153" s="243"/>
      <c r="H153" s="94"/>
      <c r="I153" s="243"/>
      <c r="J153" s="345"/>
      <c r="K153" s="346"/>
      <c r="L153" s="45"/>
      <c r="M153" s="145" t="s">
        <v>174</v>
      </c>
      <c r="N153" s="94"/>
      <c r="O153" s="243"/>
      <c r="P153" s="94"/>
      <c r="Q153" s="243"/>
      <c r="R153" s="94"/>
      <c r="S153" s="243"/>
      <c r="T153" s="94"/>
      <c r="U153" s="243"/>
      <c r="V153" s="345"/>
      <c r="W153" s="346"/>
      <c r="X153" s="45"/>
      <c r="Y153" s="145" t="s">
        <v>174</v>
      </c>
      <c r="Z153" s="268"/>
      <c r="AA153" s="268"/>
      <c r="AB153" s="268"/>
      <c r="AC153" s="268"/>
      <c r="AD153" s="191"/>
      <c r="AE153" s="268"/>
      <c r="AF153" s="268"/>
      <c r="AG153" s="269"/>
      <c r="AH153" s="45"/>
      <c r="AI153" s="145" t="s">
        <v>174</v>
      </c>
      <c r="AJ153" s="268"/>
      <c r="AK153" s="268"/>
      <c r="AL153" s="268"/>
      <c r="AM153" s="268"/>
      <c r="AN153" s="268"/>
      <c r="AO153" s="268"/>
      <c r="AP153" s="105"/>
      <c r="AQ153" s="269"/>
      <c r="AR153" s="49"/>
    </row>
    <row r="154" spans="1:44" ht="11.25" customHeight="1">
      <c r="A154" s="270" t="s">
        <v>278</v>
      </c>
      <c r="B154" s="94">
        <v>3029</v>
      </c>
      <c r="C154" s="107">
        <v>1527</v>
      </c>
      <c r="D154" s="94">
        <v>1774</v>
      </c>
      <c r="E154" s="107">
        <v>823</v>
      </c>
      <c r="F154" s="94">
        <v>1800</v>
      </c>
      <c r="G154" s="107">
        <v>776</v>
      </c>
      <c r="H154" s="94">
        <v>1641</v>
      </c>
      <c r="I154" s="107">
        <v>671</v>
      </c>
      <c r="J154" s="345">
        <f t="shared" si="133"/>
        <v>8244</v>
      </c>
      <c r="K154" s="346">
        <f t="shared" si="133"/>
        <v>3797</v>
      </c>
      <c r="L154" s="45"/>
      <c r="M154" s="254" t="s">
        <v>278</v>
      </c>
      <c r="N154" s="94">
        <v>369</v>
      </c>
      <c r="O154" s="107">
        <v>180</v>
      </c>
      <c r="P154" s="94">
        <v>188</v>
      </c>
      <c r="Q154" s="107">
        <v>85</v>
      </c>
      <c r="R154" s="94">
        <v>186</v>
      </c>
      <c r="S154" s="107">
        <v>74</v>
      </c>
      <c r="T154" s="94">
        <v>402</v>
      </c>
      <c r="U154" s="107">
        <v>177</v>
      </c>
      <c r="V154" s="345">
        <f t="shared" si="136"/>
        <v>1145</v>
      </c>
      <c r="W154" s="346">
        <f t="shared" si="137"/>
        <v>516</v>
      </c>
      <c r="X154" s="45"/>
      <c r="Y154" s="271" t="s">
        <v>278</v>
      </c>
      <c r="Z154" s="243">
        <v>42</v>
      </c>
      <c r="AA154" s="243">
        <v>29</v>
      </c>
      <c r="AB154" s="243">
        <v>28</v>
      </c>
      <c r="AC154" s="243">
        <v>25</v>
      </c>
      <c r="AD154" s="191">
        <f t="shared" si="134"/>
        <v>124</v>
      </c>
      <c r="AE154" s="243">
        <v>108</v>
      </c>
      <c r="AF154" s="243">
        <v>14</v>
      </c>
      <c r="AG154" s="269">
        <v>17</v>
      </c>
      <c r="AH154" s="45"/>
      <c r="AI154" s="271" t="s">
        <v>278</v>
      </c>
      <c r="AJ154" s="55">
        <v>64</v>
      </c>
      <c r="AK154" s="55">
        <v>39</v>
      </c>
      <c r="AL154" s="55">
        <v>8</v>
      </c>
      <c r="AM154" s="55">
        <v>19</v>
      </c>
      <c r="AN154" s="243">
        <v>73</v>
      </c>
      <c r="AO154" s="55">
        <v>0</v>
      </c>
      <c r="AP154" s="105">
        <f t="shared" si="135"/>
        <v>203</v>
      </c>
      <c r="AQ154" s="143">
        <v>15</v>
      </c>
      <c r="AR154" s="49"/>
    </row>
    <row r="155" spans="1:44" ht="11.25" customHeight="1">
      <c r="A155" s="270" t="s">
        <v>54</v>
      </c>
      <c r="B155" s="94">
        <v>5400</v>
      </c>
      <c r="C155" s="107">
        <v>2549</v>
      </c>
      <c r="D155" s="94">
        <v>3042</v>
      </c>
      <c r="E155" s="107">
        <v>1315</v>
      </c>
      <c r="F155" s="94">
        <v>3026</v>
      </c>
      <c r="G155" s="107">
        <v>1284</v>
      </c>
      <c r="H155" s="94">
        <v>2673</v>
      </c>
      <c r="I155" s="107">
        <v>980</v>
      </c>
      <c r="J155" s="345">
        <f t="shared" si="133"/>
        <v>14141</v>
      </c>
      <c r="K155" s="346">
        <f t="shared" si="133"/>
        <v>6128</v>
      </c>
      <c r="L155" s="45"/>
      <c r="M155" s="254" t="s">
        <v>54</v>
      </c>
      <c r="N155" s="94">
        <v>974</v>
      </c>
      <c r="O155" s="107">
        <v>420</v>
      </c>
      <c r="P155" s="94">
        <v>631</v>
      </c>
      <c r="Q155" s="107">
        <v>265</v>
      </c>
      <c r="R155" s="94">
        <v>530</v>
      </c>
      <c r="S155" s="107">
        <v>218</v>
      </c>
      <c r="T155" s="94">
        <v>709</v>
      </c>
      <c r="U155" s="107">
        <v>228</v>
      </c>
      <c r="V155" s="345">
        <f t="shared" si="136"/>
        <v>2844</v>
      </c>
      <c r="W155" s="346">
        <f t="shared" si="137"/>
        <v>1131</v>
      </c>
      <c r="X155" s="45"/>
      <c r="Y155" s="271" t="s">
        <v>54</v>
      </c>
      <c r="Z155" s="243">
        <v>84</v>
      </c>
      <c r="AA155" s="243">
        <v>56</v>
      </c>
      <c r="AB155" s="243">
        <v>57</v>
      </c>
      <c r="AC155" s="243">
        <v>44</v>
      </c>
      <c r="AD155" s="191">
        <f t="shared" si="134"/>
        <v>241</v>
      </c>
      <c r="AE155" s="243">
        <v>208</v>
      </c>
      <c r="AF155" s="243">
        <v>7</v>
      </c>
      <c r="AG155" s="269">
        <v>20</v>
      </c>
      <c r="AH155" s="45"/>
      <c r="AI155" s="271" t="s">
        <v>54</v>
      </c>
      <c r="AJ155" s="55">
        <v>78</v>
      </c>
      <c r="AK155" s="55">
        <v>31</v>
      </c>
      <c r="AL155" s="55">
        <v>89</v>
      </c>
      <c r="AM155" s="55">
        <v>86</v>
      </c>
      <c r="AN155" s="243">
        <v>79</v>
      </c>
      <c r="AO155" s="55">
        <v>1</v>
      </c>
      <c r="AP155" s="105">
        <f t="shared" si="135"/>
        <v>364</v>
      </c>
      <c r="AQ155" s="143">
        <v>48</v>
      </c>
      <c r="AR155" s="49"/>
    </row>
    <row r="156" spans="1:44" ht="11.25" customHeight="1">
      <c r="A156" s="270" t="s">
        <v>279</v>
      </c>
      <c r="B156" s="94">
        <v>0</v>
      </c>
      <c r="C156" s="107">
        <v>0</v>
      </c>
      <c r="D156" s="94">
        <v>0</v>
      </c>
      <c r="E156" s="107">
        <v>0</v>
      </c>
      <c r="F156" s="94">
        <v>3771</v>
      </c>
      <c r="G156" s="107">
        <v>1631</v>
      </c>
      <c r="H156" s="94">
        <v>3864</v>
      </c>
      <c r="I156" s="107">
        <v>1551</v>
      </c>
      <c r="J156" s="345">
        <f t="shared" si="133"/>
        <v>7635</v>
      </c>
      <c r="K156" s="346">
        <f t="shared" si="133"/>
        <v>3182</v>
      </c>
      <c r="L156" s="45"/>
      <c r="M156" s="254" t="s">
        <v>279</v>
      </c>
      <c r="N156" s="94">
        <v>0</v>
      </c>
      <c r="O156" s="107">
        <v>0</v>
      </c>
      <c r="P156" s="94">
        <v>0</v>
      </c>
      <c r="Q156" s="107">
        <v>0</v>
      </c>
      <c r="R156" s="94">
        <v>406</v>
      </c>
      <c r="S156" s="107">
        <v>172</v>
      </c>
      <c r="T156" s="94">
        <v>956</v>
      </c>
      <c r="U156" s="107">
        <v>375</v>
      </c>
      <c r="V156" s="345">
        <f t="shared" si="136"/>
        <v>1362</v>
      </c>
      <c r="W156" s="346">
        <f t="shared" si="137"/>
        <v>547</v>
      </c>
      <c r="X156" s="45"/>
      <c r="Y156" s="271" t="s">
        <v>279</v>
      </c>
      <c r="Z156" s="243">
        <v>0</v>
      </c>
      <c r="AA156" s="243">
        <v>0</v>
      </c>
      <c r="AB156" s="243">
        <v>69</v>
      </c>
      <c r="AC156" s="243">
        <v>67</v>
      </c>
      <c r="AD156" s="191">
        <f t="shared" si="134"/>
        <v>136</v>
      </c>
      <c r="AE156" s="393">
        <v>141</v>
      </c>
      <c r="AF156" s="243">
        <v>15</v>
      </c>
      <c r="AG156" s="269">
        <v>44</v>
      </c>
      <c r="AH156" s="45"/>
      <c r="AI156" s="271" t="s">
        <v>279</v>
      </c>
      <c r="AJ156" s="55">
        <v>114</v>
      </c>
      <c r="AK156" s="55">
        <v>81</v>
      </c>
      <c r="AL156" s="55">
        <v>0</v>
      </c>
      <c r="AM156" s="55">
        <v>41</v>
      </c>
      <c r="AN156" s="243">
        <v>46</v>
      </c>
      <c r="AO156" s="55">
        <v>1</v>
      </c>
      <c r="AP156" s="105">
        <f t="shared" si="135"/>
        <v>283</v>
      </c>
      <c r="AQ156" s="143">
        <v>27</v>
      </c>
      <c r="AR156" s="49"/>
    </row>
    <row r="157" spans="1:44" ht="11.25" customHeight="1">
      <c r="A157" s="270" t="s">
        <v>280</v>
      </c>
      <c r="B157" s="94">
        <v>2996</v>
      </c>
      <c r="C157" s="107">
        <v>1409</v>
      </c>
      <c r="D157" s="94">
        <v>2131</v>
      </c>
      <c r="E157" s="107">
        <v>950</v>
      </c>
      <c r="F157" s="94">
        <v>2226</v>
      </c>
      <c r="G157" s="107">
        <v>939</v>
      </c>
      <c r="H157" s="94">
        <v>1981</v>
      </c>
      <c r="I157" s="107">
        <v>779</v>
      </c>
      <c r="J157" s="345">
        <f t="shared" si="133"/>
        <v>9334</v>
      </c>
      <c r="K157" s="346">
        <f t="shared" si="133"/>
        <v>4077</v>
      </c>
      <c r="L157" s="45"/>
      <c r="M157" s="254" t="s">
        <v>280</v>
      </c>
      <c r="N157" s="94">
        <v>209</v>
      </c>
      <c r="O157" s="107">
        <v>83</v>
      </c>
      <c r="P157" s="94">
        <v>116</v>
      </c>
      <c r="Q157" s="107">
        <v>38</v>
      </c>
      <c r="R157" s="94">
        <v>90</v>
      </c>
      <c r="S157" s="107">
        <v>39</v>
      </c>
      <c r="T157" s="94">
        <v>556</v>
      </c>
      <c r="U157" s="107">
        <v>200</v>
      </c>
      <c r="V157" s="345">
        <f t="shared" si="136"/>
        <v>971</v>
      </c>
      <c r="W157" s="346">
        <f t="shared" si="137"/>
        <v>360</v>
      </c>
      <c r="X157" s="45"/>
      <c r="Y157" s="271" t="s">
        <v>280</v>
      </c>
      <c r="Z157" s="243">
        <v>51</v>
      </c>
      <c r="AA157" s="243">
        <v>41</v>
      </c>
      <c r="AB157" s="243">
        <v>43</v>
      </c>
      <c r="AC157" s="243">
        <v>37</v>
      </c>
      <c r="AD157" s="191">
        <f t="shared" si="134"/>
        <v>172</v>
      </c>
      <c r="AE157" s="243">
        <v>109</v>
      </c>
      <c r="AF157" s="243">
        <v>24</v>
      </c>
      <c r="AG157" s="269">
        <v>20</v>
      </c>
      <c r="AH157" s="45"/>
      <c r="AI157" s="271" t="s">
        <v>280</v>
      </c>
      <c r="AJ157" s="55">
        <v>180</v>
      </c>
      <c r="AK157" s="55">
        <v>0</v>
      </c>
      <c r="AL157" s="55">
        <v>0</v>
      </c>
      <c r="AM157" s="55">
        <v>26</v>
      </c>
      <c r="AN157" s="243">
        <v>74</v>
      </c>
      <c r="AO157" s="55">
        <v>0</v>
      </c>
      <c r="AP157" s="105">
        <f t="shared" si="135"/>
        <v>280</v>
      </c>
      <c r="AQ157" s="143">
        <v>21</v>
      </c>
      <c r="AR157" s="49"/>
    </row>
    <row r="158" spans="1:44" ht="11.25" customHeight="1">
      <c r="A158" s="145" t="s">
        <v>175</v>
      </c>
      <c r="B158" s="94"/>
      <c r="C158" s="243"/>
      <c r="D158" s="94"/>
      <c r="E158" s="243"/>
      <c r="F158" s="94"/>
      <c r="G158" s="243"/>
      <c r="H158" s="94"/>
      <c r="I158" s="243"/>
      <c r="J158" s="345"/>
      <c r="K158" s="346"/>
      <c r="L158" s="45"/>
      <c r="M158" s="145" t="s">
        <v>175</v>
      </c>
      <c r="N158" s="94"/>
      <c r="O158" s="243"/>
      <c r="P158" s="94"/>
      <c r="Q158" s="243"/>
      <c r="R158" s="94"/>
      <c r="S158" s="243"/>
      <c r="T158" s="94"/>
      <c r="U158" s="243"/>
      <c r="V158" s="345"/>
      <c r="W158" s="346"/>
      <c r="X158" s="45"/>
      <c r="Y158" s="145" t="s">
        <v>175</v>
      </c>
      <c r="Z158" s="268"/>
      <c r="AA158" s="268"/>
      <c r="AB158" s="268"/>
      <c r="AC158" s="268"/>
      <c r="AD158" s="191"/>
      <c r="AE158" s="268"/>
      <c r="AF158" s="268"/>
      <c r="AG158" s="269"/>
      <c r="AH158" s="45"/>
      <c r="AI158" s="145" t="s">
        <v>175</v>
      </c>
      <c r="AJ158" s="268"/>
      <c r="AK158" s="268"/>
      <c r="AL158" s="268"/>
      <c r="AM158" s="268"/>
      <c r="AN158" s="268"/>
      <c r="AO158" s="268"/>
      <c r="AP158" s="105"/>
      <c r="AQ158" s="269"/>
      <c r="AR158" s="49"/>
    </row>
    <row r="159" spans="1:44" ht="11.25" customHeight="1">
      <c r="A159" s="270" t="s">
        <v>281</v>
      </c>
      <c r="B159" s="94">
        <v>2047</v>
      </c>
      <c r="C159" s="107">
        <v>997</v>
      </c>
      <c r="D159" s="94">
        <v>1268</v>
      </c>
      <c r="E159" s="107">
        <v>542</v>
      </c>
      <c r="F159" s="94">
        <v>949</v>
      </c>
      <c r="G159" s="107">
        <v>377</v>
      </c>
      <c r="H159" s="94">
        <v>879</v>
      </c>
      <c r="I159" s="107">
        <v>332</v>
      </c>
      <c r="J159" s="345">
        <f t="shared" si="133"/>
        <v>5143</v>
      </c>
      <c r="K159" s="346">
        <f t="shared" si="133"/>
        <v>2248</v>
      </c>
      <c r="L159" s="45"/>
      <c r="M159" s="254" t="s">
        <v>281</v>
      </c>
      <c r="N159" s="94">
        <v>434</v>
      </c>
      <c r="O159" s="107">
        <v>192</v>
      </c>
      <c r="P159" s="94">
        <v>184</v>
      </c>
      <c r="Q159" s="107">
        <v>78</v>
      </c>
      <c r="R159" s="94">
        <v>144</v>
      </c>
      <c r="S159" s="107">
        <v>67</v>
      </c>
      <c r="T159" s="94">
        <v>154</v>
      </c>
      <c r="U159" s="107">
        <v>54</v>
      </c>
      <c r="V159" s="345">
        <f t="shared" si="136"/>
        <v>916</v>
      </c>
      <c r="W159" s="346">
        <f t="shared" si="137"/>
        <v>391</v>
      </c>
      <c r="X159" s="45"/>
      <c r="Y159" s="271" t="s">
        <v>281</v>
      </c>
      <c r="Z159" s="243">
        <v>35</v>
      </c>
      <c r="AA159" s="243">
        <v>28</v>
      </c>
      <c r="AB159" s="243">
        <v>23</v>
      </c>
      <c r="AC159" s="243">
        <v>17</v>
      </c>
      <c r="AD159" s="191">
        <f t="shared" si="134"/>
        <v>103</v>
      </c>
      <c r="AE159" s="393">
        <v>71</v>
      </c>
      <c r="AF159" s="272">
        <v>13</v>
      </c>
      <c r="AG159" s="269">
        <v>15</v>
      </c>
      <c r="AH159" s="45"/>
      <c r="AI159" s="271" t="s">
        <v>281</v>
      </c>
      <c r="AJ159" s="55">
        <v>21</v>
      </c>
      <c r="AK159" s="55">
        <v>44</v>
      </c>
      <c r="AL159" s="55">
        <v>7</v>
      </c>
      <c r="AM159" s="55">
        <v>23</v>
      </c>
      <c r="AN159" s="243">
        <v>45</v>
      </c>
      <c r="AO159" s="55">
        <v>0</v>
      </c>
      <c r="AP159" s="105">
        <f t="shared" si="135"/>
        <v>140</v>
      </c>
      <c r="AQ159" s="143">
        <v>27</v>
      </c>
      <c r="AR159" s="49"/>
    </row>
    <row r="160" spans="1:44" ht="11.25" customHeight="1">
      <c r="A160" s="270" t="s">
        <v>282</v>
      </c>
      <c r="B160" s="94">
        <v>135</v>
      </c>
      <c r="C160" s="107">
        <v>55</v>
      </c>
      <c r="D160" s="94">
        <v>301</v>
      </c>
      <c r="E160" s="107">
        <v>153</v>
      </c>
      <c r="F160" s="94">
        <v>1145</v>
      </c>
      <c r="G160" s="107">
        <v>468</v>
      </c>
      <c r="H160" s="94">
        <v>1282</v>
      </c>
      <c r="I160" s="107">
        <v>510</v>
      </c>
      <c r="J160" s="345">
        <f t="shared" si="133"/>
        <v>2863</v>
      </c>
      <c r="K160" s="346">
        <f t="shared" si="133"/>
        <v>1186</v>
      </c>
      <c r="L160" s="45"/>
      <c r="M160" s="254" t="s">
        <v>282</v>
      </c>
      <c r="N160" s="94">
        <v>15</v>
      </c>
      <c r="O160" s="107">
        <v>4</v>
      </c>
      <c r="P160" s="94">
        <v>57</v>
      </c>
      <c r="Q160" s="107">
        <v>28</v>
      </c>
      <c r="R160" s="94">
        <v>34</v>
      </c>
      <c r="S160" s="107">
        <v>14</v>
      </c>
      <c r="T160" s="94">
        <v>133</v>
      </c>
      <c r="U160" s="107">
        <v>36</v>
      </c>
      <c r="V160" s="345">
        <f t="shared" si="136"/>
        <v>239</v>
      </c>
      <c r="W160" s="346">
        <f t="shared" si="137"/>
        <v>82</v>
      </c>
      <c r="X160" s="45"/>
      <c r="Y160" s="271" t="s">
        <v>282</v>
      </c>
      <c r="Z160" s="243">
        <v>5</v>
      </c>
      <c r="AA160" s="243">
        <v>7</v>
      </c>
      <c r="AB160" s="243">
        <v>34</v>
      </c>
      <c r="AC160" s="243">
        <v>35</v>
      </c>
      <c r="AD160" s="191">
        <f t="shared" si="134"/>
        <v>81</v>
      </c>
      <c r="AE160" s="393">
        <v>162</v>
      </c>
      <c r="AF160" s="272">
        <v>4</v>
      </c>
      <c r="AG160" s="269">
        <v>18</v>
      </c>
      <c r="AH160" s="45"/>
      <c r="AI160" s="271" t="s">
        <v>282</v>
      </c>
      <c r="AJ160" s="55">
        <v>44</v>
      </c>
      <c r="AK160" s="55">
        <v>59</v>
      </c>
      <c r="AL160" s="55">
        <v>24</v>
      </c>
      <c r="AM160" s="55">
        <v>7</v>
      </c>
      <c r="AN160" s="243">
        <v>25</v>
      </c>
      <c r="AO160" s="55">
        <v>0</v>
      </c>
      <c r="AP160" s="105">
        <f t="shared" si="135"/>
        <v>159</v>
      </c>
      <c r="AQ160" s="143">
        <v>25</v>
      </c>
      <c r="AR160" s="49"/>
    </row>
    <row r="161" spans="1:44" ht="11.25" customHeight="1">
      <c r="A161" s="270" t="s">
        <v>283</v>
      </c>
      <c r="B161" s="94">
        <v>1795</v>
      </c>
      <c r="C161" s="107">
        <v>920</v>
      </c>
      <c r="D161" s="94">
        <v>1783</v>
      </c>
      <c r="E161" s="107">
        <v>813</v>
      </c>
      <c r="F161" s="94">
        <v>1219</v>
      </c>
      <c r="G161" s="107">
        <v>564</v>
      </c>
      <c r="H161" s="94">
        <v>1401</v>
      </c>
      <c r="I161" s="107">
        <v>602</v>
      </c>
      <c r="J161" s="345">
        <f t="shared" si="133"/>
        <v>6198</v>
      </c>
      <c r="K161" s="346">
        <f t="shared" si="133"/>
        <v>2899</v>
      </c>
      <c r="L161" s="45"/>
      <c r="M161" s="254" t="s">
        <v>283</v>
      </c>
      <c r="N161" s="94">
        <v>169</v>
      </c>
      <c r="O161" s="107">
        <v>70</v>
      </c>
      <c r="P161" s="94">
        <v>72</v>
      </c>
      <c r="Q161" s="107">
        <v>36</v>
      </c>
      <c r="R161" s="94">
        <v>61</v>
      </c>
      <c r="S161" s="107">
        <v>31</v>
      </c>
      <c r="T161" s="94">
        <v>488</v>
      </c>
      <c r="U161" s="107">
        <v>184</v>
      </c>
      <c r="V161" s="345">
        <f t="shared" si="136"/>
        <v>790</v>
      </c>
      <c r="W161" s="346">
        <f t="shared" si="137"/>
        <v>321</v>
      </c>
      <c r="X161" s="45"/>
      <c r="Y161" s="271" t="s">
        <v>283</v>
      </c>
      <c r="Z161" s="243">
        <v>34</v>
      </c>
      <c r="AA161" s="243">
        <v>39</v>
      </c>
      <c r="AB161" s="243">
        <v>28</v>
      </c>
      <c r="AC161" s="243">
        <v>29</v>
      </c>
      <c r="AD161" s="191">
        <f t="shared" si="134"/>
        <v>130</v>
      </c>
      <c r="AE161" s="393">
        <v>94</v>
      </c>
      <c r="AF161" s="272">
        <v>9</v>
      </c>
      <c r="AG161" s="269">
        <v>20</v>
      </c>
      <c r="AH161" s="45"/>
      <c r="AI161" s="271" t="s">
        <v>283</v>
      </c>
      <c r="AJ161" s="55">
        <v>57</v>
      </c>
      <c r="AK161" s="55">
        <v>55</v>
      </c>
      <c r="AL161" s="55">
        <v>8</v>
      </c>
      <c r="AM161" s="55">
        <v>20</v>
      </c>
      <c r="AN161" s="243">
        <v>79</v>
      </c>
      <c r="AO161" s="55">
        <v>0</v>
      </c>
      <c r="AP161" s="105">
        <f t="shared" si="135"/>
        <v>219</v>
      </c>
      <c r="AQ161" s="143">
        <v>31</v>
      </c>
      <c r="AR161" s="49"/>
    </row>
    <row r="162" spans="1:44" ht="11.25" customHeight="1">
      <c r="A162" s="270" t="s">
        <v>284</v>
      </c>
      <c r="B162" s="94">
        <v>2771</v>
      </c>
      <c r="C162" s="107">
        <v>1253</v>
      </c>
      <c r="D162" s="94">
        <v>2769</v>
      </c>
      <c r="E162" s="107">
        <v>1181</v>
      </c>
      <c r="F162" s="94">
        <v>1859</v>
      </c>
      <c r="G162" s="107">
        <v>755</v>
      </c>
      <c r="H162" s="94">
        <v>1578</v>
      </c>
      <c r="I162" s="107">
        <v>578</v>
      </c>
      <c r="J162" s="345">
        <f t="shared" si="133"/>
        <v>8977</v>
      </c>
      <c r="K162" s="346">
        <f t="shared" si="133"/>
        <v>3767</v>
      </c>
      <c r="L162" s="45"/>
      <c r="M162" s="254" t="s">
        <v>284</v>
      </c>
      <c r="N162" s="94">
        <v>225</v>
      </c>
      <c r="O162" s="107">
        <v>93</v>
      </c>
      <c r="P162" s="94">
        <v>140</v>
      </c>
      <c r="Q162" s="107">
        <v>62</v>
      </c>
      <c r="R162" s="94">
        <v>77</v>
      </c>
      <c r="S162" s="107">
        <v>34</v>
      </c>
      <c r="T162" s="94">
        <v>139</v>
      </c>
      <c r="U162" s="107">
        <v>40</v>
      </c>
      <c r="V162" s="345">
        <f t="shared" si="136"/>
        <v>581</v>
      </c>
      <c r="W162" s="346">
        <f t="shared" si="137"/>
        <v>229</v>
      </c>
      <c r="X162" s="45"/>
      <c r="Y162" s="271" t="s">
        <v>284</v>
      </c>
      <c r="Z162" s="243">
        <v>56</v>
      </c>
      <c r="AA162" s="243">
        <v>50</v>
      </c>
      <c r="AB162" s="243">
        <v>39</v>
      </c>
      <c r="AC162" s="243">
        <v>34</v>
      </c>
      <c r="AD162" s="191">
        <f t="shared" si="134"/>
        <v>179</v>
      </c>
      <c r="AE162" s="393">
        <v>200</v>
      </c>
      <c r="AF162" s="272">
        <v>17</v>
      </c>
      <c r="AG162" s="269">
        <v>27</v>
      </c>
      <c r="AH162" s="45"/>
      <c r="AI162" s="271" t="s">
        <v>284</v>
      </c>
      <c r="AJ162" s="55">
        <v>67</v>
      </c>
      <c r="AK162" s="55">
        <v>72</v>
      </c>
      <c r="AL162" s="55">
        <v>1</v>
      </c>
      <c r="AM162" s="55">
        <v>43</v>
      </c>
      <c r="AN162" s="243">
        <v>91</v>
      </c>
      <c r="AO162" s="55">
        <v>2</v>
      </c>
      <c r="AP162" s="105">
        <f t="shared" si="135"/>
        <v>276</v>
      </c>
      <c r="AQ162" s="143">
        <v>35</v>
      </c>
      <c r="AR162" s="49"/>
    </row>
    <row r="163" spans="1:44" ht="11.25" customHeight="1">
      <c r="A163" s="270" t="s">
        <v>55</v>
      </c>
      <c r="B163" s="94">
        <v>1453</v>
      </c>
      <c r="C163" s="107">
        <v>607</v>
      </c>
      <c r="D163" s="94">
        <v>1593</v>
      </c>
      <c r="E163" s="107">
        <v>645</v>
      </c>
      <c r="F163" s="94">
        <v>1289</v>
      </c>
      <c r="G163" s="107">
        <v>415</v>
      </c>
      <c r="H163" s="94">
        <v>978</v>
      </c>
      <c r="I163" s="107">
        <v>267</v>
      </c>
      <c r="J163" s="345">
        <f t="shared" si="133"/>
        <v>5313</v>
      </c>
      <c r="K163" s="346">
        <f t="shared" si="133"/>
        <v>1934</v>
      </c>
      <c r="L163" s="45"/>
      <c r="M163" s="254" t="s">
        <v>55</v>
      </c>
      <c r="N163" s="94">
        <v>206</v>
      </c>
      <c r="O163" s="107">
        <v>66</v>
      </c>
      <c r="P163" s="94">
        <v>138</v>
      </c>
      <c r="Q163" s="107">
        <v>57</v>
      </c>
      <c r="R163" s="94">
        <v>130</v>
      </c>
      <c r="S163" s="107">
        <v>46</v>
      </c>
      <c r="T163" s="94">
        <v>209</v>
      </c>
      <c r="U163" s="107">
        <v>49</v>
      </c>
      <c r="V163" s="345">
        <f t="shared" si="136"/>
        <v>683</v>
      </c>
      <c r="W163" s="346">
        <f t="shared" si="137"/>
        <v>218</v>
      </c>
      <c r="X163" s="45"/>
      <c r="Y163" s="271" t="s">
        <v>55</v>
      </c>
      <c r="Z163" s="243">
        <v>29</v>
      </c>
      <c r="AA163" s="243">
        <v>29</v>
      </c>
      <c r="AB163" s="243">
        <v>27</v>
      </c>
      <c r="AC163" s="243">
        <v>23</v>
      </c>
      <c r="AD163" s="191">
        <f t="shared" si="134"/>
        <v>108</v>
      </c>
      <c r="AE163" s="393">
        <v>52</v>
      </c>
      <c r="AF163" s="272">
        <v>29</v>
      </c>
      <c r="AG163" s="269">
        <v>14</v>
      </c>
      <c r="AH163" s="45"/>
      <c r="AI163" s="271" t="s">
        <v>55</v>
      </c>
      <c r="AJ163" s="55">
        <v>42</v>
      </c>
      <c r="AK163" s="55">
        <v>25</v>
      </c>
      <c r="AL163" s="55">
        <v>53</v>
      </c>
      <c r="AM163" s="55">
        <v>17</v>
      </c>
      <c r="AN163" s="243">
        <v>47</v>
      </c>
      <c r="AO163" s="55">
        <v>0</v>
      </c>
      <c r="AP163" s="105">
        <f t="shared" si="135"/>
        <v>184</v>
      </c>
      <c r="AQ163" s="143">
        <v>18</v>
      </c>
      <c r="AR163" s="49"/>
    </row>
    <row r="164" spans="1:44" ht="11.25" customHeight="1">
      <c r="A164" s="270" t="s">
        <v>285</v>
      </c>
      <c r="B164" s="94">
        <v>3054</v>
      </c>
      <c r="C164" s="107">
        <v>1459</v>
      </c>
      <c r="D164" s="94">
        <v>4230</v>
      </c>
      <c r="E164" s="107">
        <v>1886</v>
      </c>
      <c r="F164" s="94">
        <v>2634</v>
      </c>
      <c r="G164" s="107">
        <v>1089</v>
      </c>
      <c r="H164" s="94">
        <v>2542</v>
      </c>
      <c r="I164" s="107">
        <v>918</v>
      </c>
      <c r="J164" s="345">
        <f t="shared" si="133"/>
        <v>12460</v>
      </c>
      <c r="K164" s="346">
        <f t="shared" si="133"/>
        <v>5352</v>
      </c>
      <c r="L164" s="45"/>
      <c r="M164" s="254" t="s">
        <v>285</v>
      </c>
      <c r="N164" s="94">
        <v>211</v>
      </c>
      <c r="O164" s="107">
        <v>94</v>
      </c>
      <c r="P164" s="94">
        <v>99</v>
      </c>
      <c r="Q164" s="107">
        <v>49</v>
      </c>
      <c r="R164" s="94">
        <v>46</v>
      </c>
      <c r="S164" s="107">
        <v>20</v>
      </c>
      <c r="T164" s="94">
        <v>421</v>
      </c>
      <c r="U164" s="107">
        <v>141</v>
      </c>
      <c r="V164" s="345">
        <f t="shared" si="136"/>
        <v>777</v>
      </c>
      <c r="W164" s="346">
        <f t="shared" si="137"/>
        <v>304</v>
      </c>
      <c r="X164" s="45"/>
      <c r="Y164" s="271" t="s">
        <v>285</v>
      </c>
      <c r="Z164" s="243">
        <v>60</v>
      </c>
      <c r="AA164" s="243">
        <v>65</v>
      </c>
      <c r="AB164" s="243">
        <v>53</v>
      </c>
      <c r="AC164" s="243">
        <v>45</v>
      </c>
      <c r="AD164" s="191">
        <f t="shared" si="134"/>
        <v>223</v>
      </c>
      <c r="AE164" s="393">
        <v>172</v>
      </c>
      <c r="AF164" s="272">
        <v>26</v>
      </c>
      <c r="AG164" s="269">
        <v>40</v>
      </c>
      <c r="AH164" s="45"/>
      <c r="AI164" s="271" t="s">
        <v>285</v>
      </c>
      <c r="AJ164" s="55">
        <v>78</v>
      </c>
      <c r="AK164" s="55">
        <v>79</v>
      </c>
      <c r="AL164" s="55">
        <v>9</v>
      </c>
      <c r="AM164" s="55">
        <v>55</v>
      </c>
      <c r="AN164" s="243">
        <v>169</v>
      </c>
      <c r="AO164" s="55">
        <v>0</v>
      </c>
      <c r="AP164" s="105">
        <f t="shared" si="135"/>
        <v>390</v>
      </c>
      <c r="AQ164" s="143">
        <v>77</v>
      </c>
      <c r="AR164" s="49"/>
    </row>
    <row r="165" spans="1:44" ht="11.25" customHeight="1">
      <c r="A165" s="270" t="s">
        <v>56</v>
      </c>
      <c r="B165" s="94">
        <v>1662</v>
      </c>
      <c r="C165" s="107">
        <v>775</v>
      </c>
      <c r="D165" s="94">
        <v>1455</v>
      </c>
      <c r="E165" s="107">
        <v>616</v>
      </c>
      <c r="F165" s="94">
        <v>966</v>
      </c>
      <c r="G165" s="107">
        <v>369</v>
      </c>
      <c r="H165" s="94">
        <v>1054</v>
      </c>
      <c r="I165" s="107">
        <v>370</v>
      </c>
      <c r="J165" s="345">
        <f t="shared" si="133"/>
        <v>5137</v>
      </c>
      <c r="K165" s="346">
        <f t="shared" si="133"/>
        <v>2130</v>
      </c>
      <c r="L165" s="45"/>
      <c r="M165" s="254" t="s">
        <v>56</v>
      </c>
      <c r="N165" s="94">
        <v>434</v>
      </c>
      <c r="O165" s="107">
        <v>181</v>
      </c>
      <c r="P165" s="94">
        <v>289</v>
      </c>
      <c r="Q165" s="107">
        <v>133</v>
      </c>
      <c r="R165" s="94">
        <v>181</v>
      </c>
      <c r="S165" s="107">
        <v>64</v>
      </c>
      <c r="T165" s="94">
        <v>185</v>
      </c>
      <c r="U165" s="107">
        <v>51</v>
      </c>
      <c r="V165" s="345">
        <f t="shared" si="136"/>
        <v>1089</v>
      </c>
      <c r="W165" s="346">
        <f t="shared" si="137"/>
        <v>429</v>
      </c>
      <c r="X165" s="45"/>
      <c r="Y165" s="271" t="s">
        <v>56</v>
      </c>
      <c r="Z165" s="243">
        <v>34</v>
      </c>
      <c r="AA165" s="243">
        <v>27</v>
      </c>
      <c r="AB165" s="243">
        <v>23</v>
      </c>
      <c r="AC165" s="243">
        <v>22</v>
      </c>
      <c r="AD165" s="191">
        <f t="shared" si="134"/>
        <v>106</v>
      </c>
      <c r="AE165" s="393">
        <v>69</v>
      </c>
      <c r="AF165" s="272">
        <v>21</v>
      </c>
      <c r="AG165" s="269">
        <v>15</v>
      </c>
      <c r="AH165" s="45"/>
      <c r="AI165" s="271" t="s">
        <v>56</v>
      </c>
      <c r="AJ165" s="55">
        <v>51</v>
      </c>
      <c r="AK165" s="55">
        <v>32</v>
      </c>
      <c r="AL165" s="55">
        <v>3</v>
      </c>
      <c r="AM165" s="55">
        <v>27</v>
      </c>
      <c r="AN165" s="243">
        <v>42</v>
      </c>
      <c r="AO165" s="55">
        <v>0</v>
      </c>
      <c r="AP165" s="105">
        <f t="shared" si="135"/>
        <v>155</v>
      </c>
      <c r="AQ165" s="143">
        <v>30</v>
      </c>
      <c r="AR165" s="49"/>
    </row>
    <row r="166" spans="1:44" ht="11.25" customHeight="1">
      <c r="A166" s="145" t="s">
        <v>211</v>
      </c>
      <c r="B166" s="94"/>
      <c r="C166" s="243"/>
      <c r="D166" s="94"/>
      <c r="E166" s="243"/>
      <c r="F166" s="94"/>
      <c r="G166" s="243"/>
      <c r="H166" s="94"/>
      <c r="I166" s="243"/>
      <c r="J166" s="345"/>
      <c r="K166" s="346"/>
      <c r="L166" s="45"/>
      <c r="M166" s="145" t="s">
        <v>211</v>
      </c>
      <c r="N166" s="94"/>
      <c r="O166" s="243"/>
      <c r="P166" s="94"/>
      <c r="Q166" s="243"/>
      <c r="R166" s="94"/>
      <c r="S166" s="243"/>
      <c r="T166" s="94"/>
      <c r="U166" s="243"/>
      <c r="V166" s="345"/>
      <c r="W166" s="346"/>
      <c r="X166" s="45"/>
      <c r="Y166" s="145" t="s">
        <v>211</v>
      </c>
      <c r="Z166" s="268"/>
      <c r="AA166" s="268"/>
      <c r="AB166" s="268"/>
      <c r="AC166" s="268"/>
      <c r="AD166" s="191"/>
      <c r="AE166" s="268"/>
      <c r="AF166" s="268"/>
      <c r="AG166" s="269"/>
      <c r="AH166" s="45"/>
      <c r="AI166" s="145" t="s">
        <v>211</v>
      </c>
      <c r="AJ166" s="268"/>
      <c r="AK166" s="268"/>
      <c r="AL166" s="268"/>
      <c r="AM166" s="268"/>
      <c r="AN166" s="268"/>
      <c r="AO166" s="268"/>
      <c r="AP166" s="105">
        <f t="shared" si="135"/>
        <v>0</v>
      </c>
      <c r="AQ166" s="269"/>
      <c r="AR166" s="49"/>
    </row>
    <row r="167" spans="1:44" ht="11.25" customHeight="1">
      <c r="A167" s="270" t="s">
        <v>286</v>
      </c>
      <c r="B167" s="94">
        <v>2851</v>
      </c>
      <c r="C167" s="107">
        <v>1415</v>
      </c>
      <c r="D167" s="94">
        <v>2520</v>
      </c>
      <c r="E167" s="107">
        <v>1298</v>
      </c>
      <c r="F167" s="94">
        <v>2094</v>
      </c>
      <c r="G167" s="107">
        <v>1110</v>
      </c>
      <c r="H167" s="94">
        <v>2089</v>
      </c>
      <c r="I167" s="107">
        <v>1159</v>
      </c>
      <c r="J167" s="345">
        <f t="shared" si="133"/>
        <v>9554</v>
      </c>
      <c r="K167" s="346">
        <f t="shared" si="133"/>
        <v>4982</v>
      </c>
      <c r="L167" s="45"/>
      <c r="M167" s="254" t="s">
        <v>286</v>
      </c>
      <c r="N167" s="94">
        <v>60</v>
      </c>
      <c r="O167" s="107">
        <v>26</v>
      </c>
      <c r="P167" s="94">
        <v>193</v>
      </c>
      <c r="Q167" s="107">
        <v>94</v>
      </c>
      <c r="R167" s="94">
        <v>240</v>
      </c>
      <c r="S167" s="107">
        <v>126</v>
      </c>
      <c r="T167" s="94">
        <v>505</v>
      </c>
      <c r="U167" s="107">
        <v>295</v>
      </c>
      <c r="V167" s="345">
        <f t="shared" si="136"/>
        <v>998</v>
      </c>
      <c r="W167" s="346">
        <f t="shared" si="137"/>
        <v>541</v>
      </c>
      <c r="X167" s="45"/>
      <c r="Y167" s="271" t="s">
        <v>286</v>
      </c>
      <c r="Z167" s="243">
        <v>59</v>
      </c>
      <c r="AA167" s="243">
        <v>58</v>
      </c>
      <c r="AB167" s="243">
        <v>49</v>
      </c>
      <c r="AC167" s="243">
        <v>50</v>
      </c>
      <c r="AD167" s="191">
        <f t="shared" si="134"/>
        <v>216</v>
      </c>
      <c r="AE167" s="243">
        <v>169</v>
      </c>
      <c r="AF167" s="69">
        <v>13</v>
      </c>
      <c r="AG167" s="269">
        <v>28</v>
      </c>
      <c r="AH167" s="45"/>
      <c r="AI167" s="271" t="s">
        <v>286</v>
      </c>
      <c r="AJ167" s="55">
        <v>48</v>
      </c>
      <c r="AK167" s="55">
        <v>50</v>
      </c>
      <c r="AL167" s="55">
        <v>168</v>
      </c>
      <c r="AM167" s="55">
        <v>15</v>
      </c>
      <c r="AN167" s="243">
        <v>64</v>
      </c>
      <c r="AO167" s="55">
        <v>0</v>
      </c>
      <c r="AP167" s="105">
        <f t="shared" si="135"/>
        <v>345</v>
      </c>
      <c r="AQ167" s="143">
        <v>35</v>
      </c>
      <c r="AR167" s="49"/>
    </row>
    <row r="168" spans="1:44" ht="11.25" customHeight="1">
      <c r="A168" s="270" t="s">
        <v>287</v>
      </c>
      <c r="B168" s="94">
        <v>3197</v>
      </c>
      <c r="C168" s="107">
        <v>1628</v>
      </c>
      <c r="D168" s="94">
        <v>2755</v>
      </c>
      <c r="E168" s="107">
        <v>1354</v>
      </c>
      <c r="F168" s="94">
        <v>2399</v>
      </c>
      <c r="G168" s="107">
        <v>1233</v>
      </c>
      <c r="H168" s="94">
        <v>2155</v>
      </c>
      <c r="I168" s="107">
        <v>1118</v>
      </c>
      <c r="J168" s="345">
        <f t="shared" si="133"/>
        <v>10506</v>
      </c>
      <c r="K168" s="346">
        <f t="shared" si="133"/>
        <v>5333</v>
      </c>
      <c r="L168" s="45"/>
      <c r="M168" s="254" t="s">
        <v>287</v>
      </c>
      <c r="N168" s="94">
        <v>139</v>
      </c>
      <c r="O168" s="107">
        <v>57</v>
      </c>
      <c r="P168" s="94">
        <v>126</v>
      </c>
      <c r="Q168" s="107">
        <v>51</v>
      </c>
      <c r="R168" s="94">
        <v>159</v>
      </c>
      <c r="S168" s="107">
        <v>70</v>
      </c>
      <c r="T168" s="94">
        <v>472</v>
      </c>
      <c r="U168" s="107">
        <v>263</v>
      </c>
      <c r="V168" s="345">
        <f t="shared" si="136"/>
        <v>896</v>
      </c>
      <c r="W168" s="346">
        <f t="shared" si="137"/>
        <v>441</v>
      </c>
      <c r="X168" s="45"/>
      <c r="Y168" s="271" t="s">
        <v>287</v>
      </c>
      <c r="Z168" s="243">
        <v>76</v>
      </c>
      <c r="AA168" s="243">
        <v>70</v>
      </c>
      <c r="AB168" s="243">
        <v>63</v>
      </c>
      <c r="AC168" s="243">
        <v>65</v>
      </c>
      <c r="AD168" s="191">
        <f t="shared" si="134"/>
        <v>274</v>
      </c>
      <c r="AE168" s="243">
        <v>222</v>
      </c>
      <c r="AF168" s="69">
        <v>19</v>
      </c>
      <c r="AG168" s="269">
        <v>55</v>
      </c>
      <c r="AH168" s="45"/>
      <c r="AI168" s="271" t="s">
        <v>287</v>
      </c>
      <c r="AJ168" s="55">
        <v>41</v>
      </c>
      <c r="AK168" s="55">
        <v>156</v>
      </c>
      <c r="AL168" s="55">
        <v>115</v>
      </c>
      <c r="AM168" s="55">
        <v>32</v>
      </c>
      <c r="AN168" s="243">
        <v>135</v>
      </c>
      <c r="AO168" s="55">
        <v>5</v>
      </c>
      <c r="AP168" s="105">
        <f t="shared" si="135"/>
        <v>484</v>
      </c>
      <c r="AQ168" s="143">
        <v>30</v>
      </c>
      <c r="AR168" s="49"/>
    </row>
    <row r="169" spans="1:44" ht="11.25" customHeight="1">
      <c r="A169" s="270" t="s">
        <v>57</v>
      </c>
      <c r="B169" s="94">
        <v>2003</v>
      </c>
      <c r="C169" s="107">
        <v>1006</v>
      </c>
      <c r="D169" s="94">
        <v>1785</v>
      </c>
      <c r="E169" s="107">
        <v>950</v>
      </c>
      <c r="F169" s="94">
        <v>1679</v>
      </c>
      <c r="G169" s="107">
        <v>829</v>
      </c>
      <c r="H169" s="94">
        <v>1566</v>
      </c>
      <c r="I169" s="107">
        <v>831</v>
      </c>
      <c r="J169" s="345">
        <f t="shared" si="133"/>
        <v>7033</v>
      </c>
      <c r="K169" s="346">
        <f t="shared" si="133"/>
        <v>3616</v>
      </c>
      <c r="L169" s="45"/>
      <c r="M169" s="254" t="s">
        <v>57</v>
      </c>
      <c r="N169" s="94">
        <v>377</v>
      </c>
      <c r="O169" s="107">
        <v>174</v>
      </c>
      <c r="P169" s="94">
        <v>239</v>
      </c>
      <c r="Q169" s="107">
        <v>108</v>
      </c>
      <c r="R169" s="94">
        <v>142</v>
      </c>
      <c r="S169" s="107">
        <v>67</v>
      </c>
      <c r="T169" s="94">
        <v>243</v>
      </c>
      <c r="U169" s="107">
        <v>135</v>
      </c>
      <c r="V169" s="345">
        <f t="shared" si="136"/>
        <v>1001</v>
      </c>
      <c r="W169" s="346">
        <f t="shared" si="137"/>
        <v>484</v>
      </c>
      <c r="X169" s="45"/>
      <c r="Y169" s="271" t="s">
        <v>57</v>
      </c>
      <c r="Z169" s="243">
        <v>37</v>
      </c>
      <c r="AA169" s="243">
        <v>33</v>
      </c>
      <c r="AB169" s="243">
        <v>31</v>
      </c>
      <c r="AC169" s="243">
        <v>29</v>
      </c>
      <c r="AD169" s="191">
        <f t="shared" si="134"/>
        <v>130</v>
      </c>
      <c r="AE169" s="243">
        <v>98</v>
      </c>
      <c r="AF169" s="69">
        <v>0</v>
      </c>
      <c r="AG169" s="269">
        <v>6</v>
      </c>
      <c r="AH169" s="45"/>
      <c r="AI169" s="271" t="s">
        <v>57</v>
      </c>
      <c r="AJ169" s="55">
        <v>110</v>
      </c>
      <c r="AK169" s="55">
        <v>27</v>
      </c>
      <c r="AL169" s="55">
        <v>6</v>
      </c>
      <c r="AM169" s="55">
        <v>12</v>
      </c>
      <c r="AN169" s="243">
        <v>40</v>
      </c>
      <c r="AO169" s="55">
        <v>1</v>
      </c>
      <c r="AP169" s="105">
        <f t="shared" si="135"/>
        <v>196</v>
      </c>
      <c r="AQ169" s="143">
        <v>60</v>
      </c>
      <c r="AR169" s="49"/>
    </row>
    <row r="170" spans="1:44" ht="11.25" customHeight="1">
      <c r="A170" s="270" t="s">
        <v>288</v>
      </c>
      <c r="B170" s="94">
        <v>2481</v>
      </c>
      <c r="C170" s="107">
        <v>1235</v>
      </c>
      <c r="D170" s="94">
        <v>2025</v>
      </c>
      <c r="E170" s="107">
        <v>1008</v>
      </c>
      <c r="F170" s="94">
        <v>1753</v>
      </c>
      <c r="G170" s="107">
        <v>851</v>
      </c>
      <c r="H170" s="94">
        <v>1625</v>
      </c>
      <c r="I170" s="107">
        <v>783</v>
      </c>
      <c r="J170" s="345">
        <f t="shared" si="133"/>
        <v>7884</v>
      </c>
      <c r="K170" s="346">
        <f t="shared" si="133"/>
        <v>3877</v>
      </c>
      <c r="L170" s="45"/>
      <c r="M170" s="254" t="s">
        <v>288</v>
      </c>
      <c r="N170" s="94">
        <v>288</v>
      </c>
      <c r="O170" s="107">
        <v>137</v>
      </c>
      <c r="P170" s="94">
        <v>167</v>
      </c>
      <c r="Q170" s="107">
        <v>78</v>
      </c>
      <c r="R170" s="94">
        <v>132</v>
      </c>
      <c r="S170" s="107">
        <v>63</v>
      </c>
      <c r="T170" s="94">
        <v>317</v>
      </c>
      <c r="U170" s="107">
        <v>162</v>
      </c>
      <c r="V170" s="345">
        <f t="shared" si="136"/>
        <v>904</v>
      </c>
      <c r="W170" s="346">
        <f t="shared" si="137"/>
        <v>440</v>
      </c>
      <c r="X170" s="45"/>
      <c r="Y170" s="271" t="s">
        <v>288</v>
      </c>
      <c r="Z170" s="243">
        <v>53</v>
      </c>
      <c r="AA170" s="243">
        <v>46</v>
      </c>
      <c r="AB170" s="243">
        <v>38</v>
      </c>
      <c r="AC170" s="243">
        <v>37</v>
      </c>
      <c r="AD170" s="191">
        <f t="shared" si="134"/>
        <v>174</v>
      </c>
      <c r="AE170" s="243">
        <v>149</v>
      </c>
      <c r="AF170" s="69">
        <v>7</v>
      </c>
      <c r="AG170" s="269">
        <v>25</v>
      </c>
      <c r="AH170" s="45"/>
      <c r="AI170" s="271" t="s">
        <v>288</v>
      </c>
      <c r="AJ170" s="55">
        <v>52</v>
      </c>
      <c r="AK170" s="55">
        <v>67</v>
      </c>
      <c r="AL170" s="55">
        <v>3</v>
      </c>
      <c r="AM170" s="55">
        <v>47</v>
      </c>
      <c r="AN170" s="243">
        <v>113</v>
      </c>
      <c r="AO170" s="55">
        <v>5</v>
      </c>
      <c r="AP170" s="105">
        <f t="shared" si="135"/>
        <v>287</v>
      </c>
      <c r="AQ170" s="143">
        <v>51</v>
      </c>
      <c r="AR170" s="49"/>
    </row>
    <row r="171" spans="1:44" ht="11.25" customHeight="1">
      <c r="A171" s="270" t="s">
        <v>289</v>
      </c>
      <c r="B171" s="94">
        <v>2274</v>
      </c>
      <c r="C171" s="107">
        <v>1114</v>
      </c>
      <c r="D171" s="94">
        <v>2141</v>
      </c>
      <c r="E171" s="107">
        <v>1074</v>
      </c>
      <c r="F171" s="94">
        <v>1721</v>
      </c>
      <c r="G171" s="107">
        <v>844</v>
      </c>
      <c r="H171" s="94">
        <v>1390</v>
      </c>
      <c r="I171" s="107">
        <v>670</v>
      </c>
      <c r="J171" s="345">
        <f t="shared" si="133"/>
        <v>7526</v>
      </c>
      <c r="K171" s="346">
        <f t="shared" si="133"/>
        <v>3702</v>
      </c>
      <c r="L171" s="45"/>
      <c r="M171" s="254" t="s">
        <v>289</v>
      </c>
      <c r="N171" s="94">
        <v>236</v>
      </c>
      <c r="O171" s="107">
        <v>106</v>
      </c>
      <c r="P171" s="94">
        <v>112</v>
      </c>
      <c r="Q171" s="107">
        <v>59</v>
      </c>
      <c r="R171" s="94">
        <v>124</v>
      </c>
      <c r="S171" s="107">
        <v>61</v>
      </c>
      <c r="T171" s="94">
        <v>259</v>
      </c>
      <c r="U171" s="107">
        <v>132</v>
      </c>
      <c r="V171" s="345">
        <f t="shared" si="136"/>
        <v>731</v>
      </c>
      <c r="W171" s="346">
        <f t="shared" si="137"/>
        <v>358</v>
      </c>
      <c r="X171" s="45"/>
      <c r="Y171" s="271" t="s">
        <v>289</v>
      </c>
      <c r="Z171" s="243">
        <v>45</v>
      </c>
      <c r="AA171" s="243">
        <v>43</v>
      </c>
      <c r="AB171" s="243">
        <v>35</v>
      </c>
      <c r="AC171" s="243">
        <v>31</v>
      </c>
      <c r="AD171" s="191">
        <f t="shared" si="134"/>
        <v>154</v>
      </c>
      <c r="AE171" s="243">
        <v>122</v>
      </c>
      <c r="AF171" s="69">
        <v>6</v>
      </c>
      <c r="AG171" s="269">
        <v>18</v>
      </c>
      <c r="AH171" s="45"/>
      <c r="AI171" s="271" t="s">
        <v>289</v>
      </c>
      <c r="AJ171" s="55">
        <v>37</v>
      </c>
      <c r="AK171" s="55">
        <v>106</v>
      </c>
      <c r="AL171" s="55">
        <v>28</v>
      </c>
      <c r="AM171" s="55">
        <v>38</v>
      </c>
      <c r="AN171" s="243">
        <v>93</v>
      </c>
      <c r="AO171" s="55">
        <v>27</v>
      </c>
      <c r="AP171" s="105">
        <f t="shared" si="135"/>
        <v>329</v>
      </c>
      <c r="AQ171" s="143">
        <v>31</v>
      </c>
      <c r="AR171" s="49"/>
    </row>
    <row r="172" spans="1:44" ht="11.25" customHeight="1">
      <c r="A172" s="270" t="s">
        <v>58</v>
      </c>
      <c r="B172" s="94">
        <v>1442</v>
      </c>
      <c r="C172" s="107">
        <v>720</v>
      </c>
      <c r="D172" s="94">
        <v>1146</v>
      </c>
      <c r="E172" s="107">
        <v>602</v>
      </c>
      <c r="F172" s="94">
        <v>928</v>
      </c>
      <c r="G172" s="107">
        <v>494</v>
      </c>
      <c r="H172" s="94">
        <v>771</v>
      </c>
      <c r="I172" s="107">
        <v>433</v>
      </c>
      <c r="J172" s="345">
        <f t="shared" si="133"/>
        <v>4287</v>
      </c>
      <c r="K172" s="346">
        <f t="shared" si="133"/>
        <v>2249</v>
      </c>
      <c r="L172" s="45"/>
      <c r="M172" s="254" t="s">
        <v>58</v>
      </c>
      <c r="N172" s="94">
        <v>190</v>
      </c>
      <c r="O172" s="107">
        <v>95</v>
      </c>
      <c r="P172" s="94">
        <v>82</v>
      </c>
      <c r="Q172" s="107">
        <v>46</v>
      </c>
      <c r="R172" s="94">
        <v>89</v>
      </c>
      <c r="S172" s="107">
        <v>49</v>
      </c>
      <c r="T172" s="94">
        <v>117</v>
      </c>
      <c r="U172" s="107">
        <v>76</v>
      </c>
      <c r="V172" s="345">
        <f t="shared" si="136"/>
        <v>478</v>
      </c>
      <c r="W172" s="346">
        <f t="shared" si="137"/>
        <v>266</v>
      </c>
      <c r="X172" s="45"/>
      <c r="Y172" s="271" t="s">
        <v>58</v>
      </c>
      <c r="Z172" s="243">
        <v>35</v>
      </c>
      <c r="AA172" s="243">
        <v>28</v>
      </c>
      <c r="AB172" s="243">
        <v>26</v>
      </c>
      <c r="AC172" s="243">
        <v>19</v>
      </c>
      <c r="AD172" s="191">
        <f t="shared" si="134"/>
        <v>108</v>
      </c>
      <c r="AE172" s="243">
        <v>87</v>
      </c>
      <c r="AF172" s="69">
        <v>26</v>
      </c>
      <c r="AG172" s="269">
        <v>17</v>
      </c>
      <c r="AH172" s="45"/>
      <c r="AI172" s="271" t="s">
        <v>58</v>
      </c>
      <c r="AJ172" s="55">
        <v>20</v>
      </c>
      <c r="AK172" s="55">
        <v>51</v>
      </c>
      <c r="AL172" s="55">
        <v>64</v>
      </c>
      <c r="AM172" s="55">
        <v>20</v>
      </c>
      <c r="AN172" s="243">
        <v>16</v>
      </c>
      <c r="AO172" s="55">
        <v>0</v>
      </c>
      <c r="AP172" s="105">
        <f t="shared" si="135"/>
        <v>171</v>
      </c>
      <c r="AQ172" s="143">
        <v>28</v>
      </c>
      <c r="AR172" s="49"/>
    </row>
    <row r="173" spans="1:44" ht="11.25" customHeight="1">
      <c r="A173" s="270" t="s">
        <v>59</v>
      </c>
      <c r="B173" s="94">
        <v>717</v>
      </c>
      <c r="C173" s="107">
        <v>343</v>
      </c>
      <c r="D173" s="94">
        <v>739</v>
      </c>
      <c r="E173" s="107">
        <v>352</v>
      </c>
      <c r="F173" s="94">
        <v>595</v>
      </c>
      <c r="G173" s="107">
        <v>300</v>
      </c>
      <c r="H173" s="94">
        <v>522</v>
      </c>
      <c r="I173" s="107">
        <v>228</v>
      </c>
      <c r="J173" s="345">
        <f t="shared" si="133"/>
        <v>2573</v>
      </c>
      <c r="K173" s="346">
        <f t="shared" si="133"/>
        <v>1223</v>
      </c>
      <c r="L173" s="45"/>
      <c r="M173" s="254" t="s">
        <v>59</v>
      </c>
      <c r="N173" s="94">
        <v>71</v>
      </c>
      <c r="O173" s="107">
        <v>34</v>
      </c>
      <c r="P173" s="94">
        <v>36</v>
      </c>
      <c r="Q173" s="107">
        <v>16</v>
      </c>
      <c r="R173" s="94">
        <v>32</v>
      </c>
      <c r="S173" s="107">
        <v>20</v>
      </c>
      <c r="T173" s="94">
        <v>66</v>
      </c>
      <c r="U173" s="107">
        <v>31</v>
      </c>
      <c r="V173" s="345">
        <f t="shared" si="136"/>
        <v>205</v>
      </c>
      <c r="W173" s="346">
        <f t="shared" si="137"/>
        <v>101</v>
      </c>
      <c r="X173" s="45"/>
      <c r="Y173" s="271" t="s">
        <v>59</v>
      </c>
      <c r="Z173" s="243">
        <v>17</v>
      </c>
      <c r="AA173" s="243">
        <v>17</v>
      </c>
      <c r="AB173" s="243">
        <v>13</v>
      </c>
      <c r="AC173" s="243">
        <v>14</v>
      </c>
      <c r="AD173" s="191">
        <f t="shared" si="134"/>
        <v>61</v>
      </c>
      <c r="AE173" s="243">
        <v>55</v>
      </c>
      <c r="AF173" s="69">
        <v>9</v>
      </c>
      <c r="AG173" s="269">
        <v>11</v>
      </c>
      <c r="AH173" s="45"/>
      <c r="AI173" s="271" t="s">
        <v>59</v>
      </c>
      <c r="AJ173" s="55">
        <v>13</v>
      </c>
      <c r="AK173" s="55">
        <v>47</v>
      </c>
      <c r="AL173" s="55">
        <v>14</v>
      </c>
      <c r="AM173" s="55">
        <v>17</v>
      </c>
      <c r="AN173" s="243">
        <v>18</v>
      </c>
      <c r="AO173" s="55">
        <v>5</v>
      </c>
      <c r="AP173" s="105">
        <f t="shared" si="135"/>
        <v>114</v>
      </c>
      <c r="AQ173" s="143">
        <v>9</v>
      </c>
      <c r="AR173" s="49"/>
    </row>
    <row r="174" spans="1:44" ht="11.25" customHeight="1">
      <c r="A174" s="145" t="s">
        <v>177</v>
      </c>
      <c r="B174" s="41"/>
      <c r="C174" s="41"/>
      <c r="D174" s="41"/>
      <c r="E174" s="41"/>
      <c r="F174" s="41"/>
      <c r="G174" s="41"/>
      <c r="H174" s="41"/>
      <c r="I174" s="41"/>
      <c r="J174" s="345"/>
      <c r="K174" s="346"/>
      <c r="L174" s="45"/>
      <c r="M174" s="145" t="s">
        <v>177</v>
      </c>
      <c r="N174" s="94"/>
      <c r="O174" s="94"/>
      <c r="P174" s="94"/>
      <c r="Q174" s="94"/>
      <c r="R174" s="94"/>
      <c r="S174" s="94"/>
      <c r="T174" s="94"/>
      <c r="U174" s="94"/>
      <c r="V174" s="345"/>
      <c r="W174" s="346"/>
      <c r="X174" s="45"/>
      <c r="Y174" s="145" t="s">
        <v>177</v>
      </c>
      <c r="Z174" s="94"/>
      <c r="AA174" s="94"/>
      <c r="AB174" s="94"/>
      <c r="AC174" s="94"/>
      <c r="AD174" s="191"/>
      <c r="AE174" s="94"/>
      <c r="AF174" s="94"/>
      <c r="AG174" s="194"/>
      <c r="AH174" s="45"/>
      <c r="AI174" s="145" t="s">
        <v>177</v>
      </c>
      <c r="AJ174" s="268"/>
      <c r="AK174" s="268"/>
      <c r="AL174" s="268"/>
      <c r="AM174" s="268"/>
      <c r="AN174" s="268"/>
      <c r="AO174" s="268"/>
      <c r="AP174" s="105"/>
      <c r="AQ174" s="269"/>
      <c r="AR174" s="49"/>
    </row>
    <row r="175" spans="1:44" ht="11.25" customHeight="1">
      <c r="A175" s="270" t="s">
        <v>290</v>
      </c>
      <c r="B175" s="94">
        <v>854</v>
      </c>
      <c r="C175" s="107">
        <v>371</v>
      </c>
      <c r="D175" s="94">
        <v>770</v>
      </c>
      <c r="E175" s="107">
        <v>339</v>
      </c>
      <c r="F175" s="94">
        <v>802</v>
      </c>
      <c r="G175" s="107">
        <v>342</v>
      </c>
      <c r="H175" s="94">
        <v>803</v>
      </c>
      <c r="I175" s="107">
        <v>367</v>
      </c>
      <c r="J175" s="345">
        <f t="shared" si="133"/>
        <v>3229</v>
      </c>
      <c r="K175" s="346">
        <f t="shared" si="133"/>
        <v>1419</v>
      </c>
      <c r="L175" s="45"/>
      <c r="M175" s="254" t="s">
        <v>290</v>
      </c>
      <c r="N175" s="94">
        <v>155</v>
      </c>
      <c r="O175" s="107">
        <v>45</v>
      </c>
      <c r="P175" s="94">
        <v>127</v>
      </c>
      <c r="Q175" s="107">
        <v>85</v>
      </c>
      <c r="R175" s="94">
        <v>190</v>
      </c>
      <c r="S175" s="107">
        <v>141</v>
      </c>
      <c r="T175" s="94">
        <v>218</v>
      </c>
      <c r="U175" s="107">
        <v>88</v>
      </c>
      <c r="V175" s="345">
        <f t="shared" si="136"/>
        <v>690</v>
      </c>
      <c r="W175" s="346">
        <f t="shared" si="137"/>
        <v>359</v>
      </c>
      <c r="X175" s="45"/>
      <c r="Y175" s="271" t="s">
        <v>290</v>
      </c>
      <c r="Z175" s="243">
        <v>27</v>
      </c>
      <c r="AA175" s="243">
        <v>26</v>
      </c>
      <c r="AB175" s="243">
        <v>24</v>
      </c>
      <c r="AC175" s="243">
        <v>24</v>
      </c>
      <c r="AD175" s="191">
        <f t="shared" si="134"/>
        <v>101</v>
      </c>
      <c r="AE175" s="102">
        <v>88</v>
      </c>
      <c r="AF175" s="243">
        <v>11</v>
      </c>
      <c r="AG175" s="269">
        <v>22</v>
      </c>
      <c r="AH175" s="45"/>
      <c r="AI175" s="271" t="s">
        <v>290</v>
      </c>
      <c r="AJ175" s="55">
        <v>26</v>
      </c>
      <c r="AK175" s="55">
        <v>29</v>
      </c>
      <c r="AL175" s="55">
        <v>11</v>
      </c>
      <c r="AM175" s="55">
        <v>10</v>
      </c>
      <c r="AN175" s="243">
        <v>66</v>
      </c>
      <c r="AO175" s="55">
        <v>0</v>
      </c>
      <c r="AP175" s="105">
        <f t="shared" si="135"/>
        <v>142</v>
      </c>
      <c r="AQ175" s="143">
        <v>22</v>
      </c>
      <c r="AR175" s="49"/>
    </row>
    <row r="176" spans="1:44" ht="11.25" customHeight="1">
      <c r="A176" s="270" t="s">
        <v>291</v>
      </c>
      <c r="B176" s="94">
        <v>2020</v>
      </c>
      <c r="C176" s="107">
        <v>987</v>
      </c>
      <c r="D176" s="94">
        <v>1819</v>
      </c>
      <c r="E176" s="107">
        <v>840</v>
      </c>
      <c r="F176" s="94">
        <v>1384</v>
      </c>
      <c r="G176" s="107">
        <v>602</v>
      </c>
      <c r="H176" s="94">
        <v>1360</v>
      </c>
      <c r="I176" s="107">
        <v>532</v>
      </c>
      <c r="J176" s="345">
        <f t="shared" si="133"/>
        <v>6583</v>
      </c>
      <c r="K176" s="346">
        <f t="shared" si="133"/>
        <v>2961</v>
      </c>
      <c r="L176" s="45"/>
      <c r="M176" s="254" t="s">
        <v>291</v>
      </c>
      <c r="N176" s="94">
        <v>164</v>
      </c>
      <c r="O176" s="107">
        <v>53</v>
      </c>
      <c r="P176" s="94">
        <v>80</v>
      </c>
      <c r="Q176" s="107">
        <v>28</v>
      </c>
      <c r="R176" s="94">
        <v>162</v>
      </c>
      <c r="S176" s="107">
        <v>141</v>
      </c>
      <c r="T176" s="94">
        <v>187</v>
      </c>
      <c r="U176" s="107">
        <v>109</v>
      </c>
      <c r="V176" s="345">
        <f t="shared" si="136"/>
        <v>593</v>
      </c>
      <c r="W176" s="346">
        <f t="shared" si="137"/>
        <v>331</v>
      </c>
      <c r="X176" s="45"/>
      <c r="Y176" s="271" t="s">
        <v>291</v>
      </c>
      <c r="Z176" s="243">
        <v>38</v>
      </c>
      <c r="AA176" s="243">
        <v>35</v>
      </c>
      <c r="AB176" s="243">
        <v>27</v>
      </c>
      <c r="AC176" s="243">
        <v>26</v>
      </c>
      <c r="AD176" s="191">
        <f t="shared" si="134"/>
        <v>126</v>
      </c>
      <c r="AE176" s="102">
        <v>112</v>
      </c>
      <c r="AF176" s="243">
        <v>8</v>
      </c>
      <c r="AG176" s="269">
        <v>18</v>
      </c>
      <c r="AH176" s="45"/>
      <c r="AI176" s="271" t="s">
        <v>291</v>
      </c>
      <c r="AJ176" s="55">
        <v>13</v>
      </c>
      <c r="AK176" s="55">
        <v>73</v>
      </c>
      <c r="AL176" s="55">
        <v>8</v>
      </c>
      <c r="AM176" s="55">
        <v>26</v>
      </c>
      <c r="AN176" s="243">
        <v>68</v>
      </c>
      <c r="AO176" s="55">
        <v>1</v>
      </c>
      <c r="AP176" s="105">
        <f t="shared" si="135"/>
        <v>189</v>
      </c>
      <c r="AQ176" s="143">
        <v>24</v>
      </c>
      <c r="AR176" s="49"/>
    </row>
    <row r="177" spans="1:44" ht="11.25" customHeight="1">
      <c r="A177" s="270" t="s">
        <v>292</v>
      </c>
      <c r="B177" s="94">
        <v>2697</v>
      </c>
      <c r="C177" s="107">
        <v>1318</v>
      </c>
      <c r="D177" s="94">
        <v>2901</v>
      </c>
      <c r="E177" s="107">
        <v>1303</v>
      </c>
      <c r="F177" s="94">
        <v>2453</v>
      </c>
      <c r="G177" s="107">
        <v>999</v>
      </c>
      <c r="H177" s="94">
        <v>2996</v>
      </c>
      <c r="I177" s="107">
        <v>1145</v>
      </c>
      <c r="J177" s="345">
        <f t="shared" si="133"/>
        <v>11047</v>
      </c>
      <c r="K177" s="346">
        <f t="shared" si="133"/>
        <v>4765</v>
      </c>
      <c r="L177" s="45"/>
      <c r="M177" s="254" t="s">
        <v>292</v>
      </c>
      <c r="N177" s="94">
        <v>306</v>
      </c>
      <c r="O177" s="107">
        <v>109</v>
      </c>
      <c r="P177" s="94">
        <v>182</v>
      </c>
      <c r="Q177" s="107">
        <v>110</v>
      </c>
      <c r="R177" s="94">
        <v>631</v>
      </c>
      <c r="S177" s="107">
        <v>570</v>
      </c>
      <c r="T177" s="94">
        <v>463</v>
      </c>
      <c r="U177" s="107">
        <v>171</v>
      </c>
      <c r="V177" s="345">
        <f t="shared" si="136"/>
        <v>1582</v>
      </c>
      <c r="W177" s="346">
        <f t="shared" si="137"/>
        <v>960</v>
      </c>
      <c r="X177" s="45"/>
      <c r="Y177" s="271" t="s">
        <v>292</v>
      </c>
      <c r="Z177" s="243">
        <v>58</v>
      </c>
      <c r="AA177" s="243">
        <v>63</v>
      </c>
      <c r="AB177" s="243">
        <v>55</v>
      </c>
      <c r="AC177" s="243">
        <v>61</v>
      </c>
      <c r="AD177" s="191">
        <f t="shared" si="134"/>
        <v>237</v>
      </c>
      <c r="AE177" s="102">
        <v>203</v>
      </c>
      <c r="AF177" s="243">
        <v>22</v>
      </c>
      <c r="AG177" s="269">
        <v>40</v>
      </c>
      <c r="AH177" s="45"/>
      <c r="AI177" s="271" t="s">
        <v>292</v>
      </c>
      <c r="AJ177" s="55">
        <v>66</v>
      </c>
      <c r="AK177" s="55">
        <v>116</v>
      </c>
      <c r="AL177" s="55">
        <v>0</v>
      </c>
      <c r="AM177" s="55">
        <v>53</v>
      </c>
      <c r="AN177" s="243">
        <v>158</v>
      </c>
      <c r="AO177" s="55">
        <v>1</v>
      </c>
      <c r="AP177" s="105">
        <f t="shared" si="135"/>
        <v>394</v>
      </c>
      <c r="AQ177" s="143">
        <v>68</v>
      </c>
      <c r="AR177" s="49"/>
    </row>
    <row r="178" spans="1:44" ht="11.25" customHeight="1">
      <c r="A178" s="270" t="s">
        <v>293</v>
      </c>
      <c r="B178" s="94">
        <v>1654</v>
      </c>
      <c r="C178" s="107">
        <v>781</v>
      </c>
      <c r="D178" s="94">
        <v>1543</v>
      </c>
      <c r="E178" s="107">
        <v>689</v>
      </c>
      <c r="F178" s="94">
        <v>1236</v>
      </c>
      <c r="G178" s="107">
        <v>505</v>
      </c>
      <c r="H178" s="94">
        <v>1493</v>
      </c>
      <c r="I178" s="107">
        <v>608</v>
      </c>
      <c r="J178" s="345">
        <f t="shared" si="133"/>
        <v>5926</v>
      </c>
      <c r="K178" s="346">
        <f t="shared" si="133"/>
        <v>2583</v>
      </c>
      <c r="L178" s="45"/>
      <c r="M178" s="254" t="s">
        <v>293</v>
      </c>
      <c r="N178" s="94">
        <v>271</v>
      </c>
      <c r="O178" s="107">
        <v>119</v>
      </c>
      <c r="P178" s="94">
        <v>163</v>
      </c>
      <c r="Q178" s="107">
        <v>54</v>
      </c>
      <c r="R178" s="94">
        <v>175</v>
      </c>
      <c r="S178" s="107">
        <v>72</v>
      </c>
      <c r="T178" s="94">
        <v>608</v>
      </c>
      <c r="U178" s="107">
        <v>253</v>
      </c>
      <c r="V178" s="345">
        <f t="shared" si="136"/>
        <v>1217</v>
      </c>
      <c r="W178" s="346">
        <f t="shared" si="137"/>
        <v>498</v>
      </c>
      <c r="X178" s="45"/>
      <c r="Y178" s="271" t="s">
        <v>293</v>
      </c>
      <c r="Z178" s="243">
        <v>40</v>
      </c>
      <c r="AA178" s="243">
        <v>38</v>
      </c>
      <c r="AB178" s="243">
        <v>38</v>
      </c>
      <c r="AC178" s="243">
        <v>39</v>
      </c>
      <c r="AD178" s="191">
        <f t="shared" si="134"/>
        <v>155</v>
      </c>
      <c r="AE178" s="102">
        <v>106</v>
      </c>
      <c r="AF178" s="243">
        <v>13</v>
      </c>
      <c r="AG178" s="269">
        <v>26</v>
      </c>
      <c r="AH178" s="45"/>
      <c r="AI178" s="271" t="s">
        <v>293</v>
      </c>
      <c r="AJ178" s="55">
        <v>27</v>
      </c>
      <c r="AK178" s="55">
        <v>61</v>
      </c>
      <c r="AL178" s="55">
        <v>47</v>
      </c>
      <c r="AM178" s="55">
        <v>17</v>
      </c>
      <c r="AN178" s="243">
        <v>69</v>
      </c>
      <c r="AO178" s="55">
        <v>0</v>
      </c>
      <c r="AP178" s="105">
        <f t="shared" si="135"/>
        <v>221</v>
      </c>
      <c r="AQ178" s="143">
        <v>33</v>
      </c>
      <c r="AR178" s="49"/>
    </row>
    <row r="179" spans="1:44" ht="11.25" customHeight="1">
      <c r="A179" s="270" t="s">
        <v>60</v>
      </c>
      <c r="B179" s="94">
        <v>1963</v>
      </c>
      <c r="C179" s="107">
        <v>802</v>
      </c>
      <c r="D179" s="94">
        <v>1742</v>
      </c>
      <c r="E179" s="107">
        <v>718</v>
      </c>
      <c r="F179" s="94">
        <v>1425</v>
      </c>
      <c r="G179" s="107">
        <v>563</v>
      </c>
      <c r="H179" s="94">
        <v>1627</v>
      </c>
      <c r="I179" s="107">
        <v>594</v>
      </c>
      <c r="J179" s="345">
        <f t="shared" si="133"/>
        <v>6757</v>
      </c>
      <c r="K179" s="346">
        <f t="shared" si="133"/>
        <v>2677</v>
      </c>
      <c r="L179" s="45"/>
      <c r="M179" s="254" t="s">
        <v>60</v>
      </c>
      <c r="N179" s="94">
        <v>600</v>
      </c>
      <c r="O179" s="107">
        <v>230</v>
      </c>
      <c r="P179" s="94">
        <v>341</v>
      </c>
      <c r="Q179" s="107">
        <v>191</v>
      </c>
      <c r="R179" s="94">
        <v>492</v>
      </c>
      <c r="S179" s="107">
        <v>379</v>
      </c>
      <c r="T179" s="94">
        <v>468</v>
      </c>
      <c r="U179" s="107">
        <v>232</v>
      </c>
      <c r="V179" s="345">
        <f t="shared" si="136"/>
        <v>1901</v>
      </c>
      <c r="W179" s="346">
        <f t="shared" si="137"/>
        <v>1032</v>
      </c>
      <c r="X179" s="45"/>
      <c r="Y179" s="271" t="s">
        <v>60</v>
      </c>
      <c r="Z179" s="243">
        <v>45</v>
      </c>
      <c r="AA179" s="243">
        <v>43</v>
      </c>
      <c r="AB179" s="243">
        <v>34</v>
      </c>
      <c r="AC179" s="243">
        <v>37</v>
      </c>
      <c r="AD179" s="191">
        <f t="shared" si="134"/>
        <v>159</v>
      </c>
      <c r="AE179" s="102">
        <v>115</v>
      </c>
      <c r="AF179" s="243">
        <v>10</v>
      </c>
      <c r="AG179" s="269">
        <v>24</v>
      </c>
      <c r="AH179" s="45"/>
      <c r="AI179" s="271" t="s">
        <v>60</v>
      </c>
      <c r="AJ179" s="55">
        <v>46</v>
      </c>
      <c r="AK179" s="55">
        <v>69</v>
      </c>
      <c r="AL179" s="55">
        <v>20</v>
      </c>
      <c r="AM179" s="55">
        <v>34</v>
      </c>
      <c r="AN179" s="243">
        <v>52</v>
      </c>
      <c r="AO179" s="55">
        <v>0</v>
      </c>
      <c r="AP179" s="105">
        <f t="shared" si="135"/>
        <v>221</v>
      </c>
      <c r="AQ179" s="143">
        <v>32</v>
      </c>
      <c r="AR179" s="49"/>
    </row>
    <row r="180" spans="1:44" ht="11.25" customHeight="1" thickBot="1">
      <c r="A180" s="273" t="s">
        <v>190</v>
      </c>
      <c r="B180" s="168">
        <v>853</v>
      </c>
      <c r="C180" s="274">
        <v>389</v>
      </c>
      <c r="D180" s="168">
        <v>732</v>
      </c>
      <c r="E180" s="274">
        <v>333</v>
      </c>
      <c r="F180" s="168">
        <v>1356</v>
      </c>
      <c r="G180" s="274">
        <v>586</v>
      </c>
      <c r="H180" s="168">
        <v>1615</v>
      </c>
      <c r="I180" s="168">
        <v>667</v>
      </c>
      <c r="J180" s="258">
        <f t="shared" si="133"/>
        <v>4556</v>
      </c>
      <c r="K180" s="259">
        <f t="shared" si="133"/>
        <v>1975</v>
      </c>
      <c r="L180" s="45"/>
      <c r="M180" s="286" t="s">
        <v>190</v>
      </c>
      <c r="N180" s="168">
        <f>+N178+O178</f>
        <v>390</v>
      </c>
      <c r="O180" s="152">
        <v>93</v>
      </c>
      <c r="P180" s="168">
        <f>+P178+Q178</f>
        <v>217</v>
      </c>
      <c r="Q180" s="152">
        <v>40</v>
      </c>
      <c r="R180" s="168">
        <f>+R178+S178</f>
        <v>247</v>
      </c>
      <c r="S180" s="152">
        <v>103</v>
      </c>
      <c r="T180" s="168">
        <f>+T178+U178</f>
        <v>861</v>
      </c>
      <c r="U180" s="152">
        <v>264</v>
      </c>
      <c r="V180" s="345">
        <f t="shared" si="136"/>
        <v>1715</v>
      </c>
      <c r="W180" s="346">
        <f t="shared" si="137"/>
        <v>500</v>
      </c>
      <c r="X180" s="45"/>
      <c r="Y180" s="277" t="s">
        <v>190</v>
      </c>
      <c r="Z180" s="101">
        <v>11</v>
      </c>
      <c r="AA180" s="101">
        <v>9</v>
      </c>
      <c r="AB180" s="101">
        <v>37</v>
      </c>
      <c r="AC180" s="101">
        <v>38</v>
      </c>
      <c r="AD180" s="188">
        <f t="shared" si="134"/>
        <v>95</v>
      </c>
      <c r="AE180" s="102">
        <v>138</v>
      </c>
      <c r="AF180" s="243">
        <v>22</v>
      </c>
      <c r="AG180" s="279">
        <v>29</v>
      </c>
      <c r="AH180" s="45"/>
      <c r="AI180" s="277" t="s">
        <v>190</v>
      </c>
      <c r="AJ180" s="149">
        <v>19</v>
      </c>
      <c r="AK180" s="149">
        <v>67</v>
      </c>
      <c r="AL180" s="149">
        <v>14</v>
      </c>
      <c r="AM180" s="149">
        <v>2</v>
      </c>
      <c r="AN180" s="278">
        <v>83</v>
      </c>
      <c r="AO180" s="149">
        <v>0</v>
      </c>
      <c r="AP180" s="352">
        <f t="shared" si="135"/>
        <v>185</v>
      </c>
      <c r="AQ180" s="150">
        <v>42</v>
      </c>
      <c r="AR180" s="49"/>
    </row>
  </sheetData>
  <mergeCells count="134">
    <mergeCell ref="N145:O145"/>
    <mergeCell ref="P145:Q145"/>
    <mergeCell ref="R145:S145"/>
    <mergeCell ref="T145:U145"/>
    <mergeCell ref="V145:W145"/>
    <mergeCell ref="A144:J144"/>
    <mergeCell ref="M144:W144"/>
    <mergeCell ref="Y144:AG144"/>
    <mergeCell ref="AI144:AP144"/>
    <mergeCell ref="A145:A146"/>
    <mergeCell ref="B145:C145"/>
    <mergeCell ref="D145:E145"/>
    <mergeCell ref="F145:G145"/>
    <mergeCell ref="H145:I145"/>
    <mergeCell ref="J145:K145"/>
    <mergeCell ref="M145:M146"/>
    <mergeCell ref="AJ145:AQ145"/>
    <mergeCell ref="Y145:Y146"/>
    <mergeCell ref="Z145:AD145"/>
    <mergeCell ref="AE145:AF145"/>
    <mergeCell ref="AG145:AG146"/>
    <mergeCell ref="AI145:AI146"/>
    <mergeCell ref="A143:K143"/>
    <mergeCell ref="M143:W143"/>
    <mergeCell ref="Y143:AG143"/>
    <mergeCell ref="AI143:AP143"/>
    <mergeCell ref="Y103:Y104"/>
    <mergeCell ref="Z103:AD103"/>
    <mergeCell ref="AE103:AF103"/>
    <mergeCell ref="AG103:AG104"/>
    <mergeCell ref="AI103:AI104"/>
    <mergeCell ref="M103:M104"/>
    <mergeCell ref="N103:O103"/>
    <mergeCell ref="P103:Q103"/>
    <mergeCell ref="R103:S103"/>
    <mergeCell ref="T103:U103"/>
    <mergeCell ref="V103:W103"/>
    <mergeCell ref="AJ67:AQ67"/>
    <mergeCell ref="AJ103:AQ103"/>
    <mergeCell ref="A102:J102"/>
    <mergeCell ref="M102:W102"/>
    <mergeCell ref="Y102:AG102"/>
    <mergeCell ref="AI102:AP102"/>
    <mergeCell ref="A103:A104"/>
    <mergeCell ref="B103:C103"/>
    <mergeCell ref="D103:E103"/>
    <mergeCell ref="F103:G103"/>
    <mergeCell ref="H103:I103"/>
    <mergeCell ref="J103:K103"/>
    <mergeCell ref="AI101:AP101"/>
    <mergeCell ref="Y67:Y68"/>
    <mergeCell ref="Z67:AD67"/>
    <mergeCell ref="AE67:AF67"/>
    <mergeCell ref="AG67:AG68"/>
    <mergeCell ref="AI67:AI68"/>
    <mergeCell ref="M67:M68"/>
    <mergeCell ref="N67:O67"/>
    <mergeCell ref="P67:Q67"/>
    <mergeCell ref="R67:S67"/>
    <mergeCell ref="T67:U67"/>
    <mergeCell ref="V67:W67"/>
    <mergeCell ref="A67:A68"/>
    <mergeCell ref="B67:C67"/>
    <mergeCell ref="D67:E67"/>
    <mergeCell ref="F67:G67"/>
    <mergeCell ref="H67:I67"/>
    <mergeCell ref="J67:K67"/>
    <mergeCell ref="A101:K101"/>
    <mergeCell ref="M101:W101"/>
    <mergeCell ref="Y101:AG101"/>
    <mergeCell ref="A66:J66"/>
    <mergeCell ref="M66:W66"/>
    <mergeCell ref="Y66:AG66"/>
    <mergeCell ref="AI66:AP66"/>
    <mergeCell ref="A31:A32"/>
    <mergeCell ref="B31:C31"/>
    <mergeCell ref="D31:E31"/>
    <mergeCell ref="F31:G31"/>
    <mergeCell ref="H31:I31"/>
    <mergeCell ref="J31:K31"/>
    <mergeCell ref="A65:K65"/>
    <mergeCell ref="M65:W65"/>
    <mergeCell ref="Y65:AG65"/>
    <mergeCell ref="AI65:AP65"/>
    <mergeCell ref="Y31:Y32"/>
    <mergeCell ref="Z31:AD31"/>
    <mergeCell ref="AE31:AF31"/>
    <mergeCell ref="AG31:AG32"/>
    <mergeCell ref="AI31:AI32"/>
    <mergeCell ref="M31:M32"/>
    <mergeCell ref="N31:O31"/>
    <mergeCell ref="P31:Q31"/>
    <mergeCell ref="R31:S31"/>
    <mergeCell ref="T31:U31"/>
    <mergeCell ref="V31:W31"/>
    <mergeCell ref="AJ31:AQ31"/>
    <mergeCell ref="A30:J30"/>
    <mergeCell ref="M30:W30"/>
    <mergeCell ref="Y30:AG30"/>
    <mergeCell ref="AI30:AP30"/>
    <mergeCell ref="A4:A5"/>
    <mergeCell ref="B4:C4"/>
    <mergeCell ref="D4:E4"/>
    <mergeCell ref="F4:G4"/>
    <mergeCell ref="H4:I4"/>
    <mergeCell ref="J4:K4"/>
    <mergeCell ref="A29:K29"/>
    <mergeCell ref="M29:W29"/>
    <mergeCell ref="Y29:AG29"/>
    <mergeCell ref="AI29:AP29"/>
    <mergeCell ref="Y4:Y5"/>
    <mergeCell ref="Z4:AD4"/>
    <mergeCell ref="AE4:AF4"/>
    <mergeCell ref="AG4:AG5"/>
    <mergeCell ref="AI4:AI5"/>
    <mergeCell ref="M4:M5"/>
    <mergeCell ref="N4:O4"/>
    <mergeCell ref="P4:Q4"/>
    <mergeCell ref="R4:S4"/>
    <mergeCell ref="T4:U4"/>
    <mergeCell ref="V4:W4"/>
    <mergeCell ref="AJ4:AQ4"/>
    <mergeCell ref="A1:K1"/>
    <mergeCell ref="M1:W1"/>
    <mergeCell ref="Y1:AG1"/>
    <mergeCell ref="AI1:AP1"/>
    <mergeCell ref="A2:K2"/>
    <mergeCell ref="M2:W2"/>
    <mergeCell ref="Y2:AG2"/>
    <mergeCell ref="AI2:AP2"/>
    <mergeCell ref="A3:J3"/>
    <mergeCell ref="M3:W3"/>
    <mergeCell ref="Y3:AG3"/>
    <mergeCell ref="AI3:AP3"/>
  </mergeCells>
  <hyperlinks>
    <hyperlink ref="A3" r:id="rId1" display="javascript:aff_excel()" xr:uid="{00000000-0004-0000-0300-000000000000}"/>
    <hyperlink ref="A30" r:id="rId2" display="javascript:aff_excel()" xr:uid="{00000000-0004-0000-0300-000001000000}"/>
    <hyperlink ref="A66" r:id="rId3" display="javascript:aff_excel()" xr:uid="{00000000-0004-0000-0300-000002000000}"/>
    <hyperlink ref="A102" r:id="rId4" display="javascript:aff_excel()" xr:uid="{00000000-0004-0000-0300-000003000000}"/>
    <hyperlink ref="A144" r:id="rId5" display="javascript:aff_excel()" xr:uid="{00000000-0004-0000-0300-00000400000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98" firstPageNumber="34" orientation="landscape" useFirstPageNumber="1" r:id="rId6"/>
  <headerFooter>
    <oddFooter>Page &amp;P</oddFooter>
  </headerFooter>
  <rowBreaks count="4" manualBreakCount="4">
    <brk id="28" max="16383" man="1"/>
    <brk id="64" max="16383" man="1"/>
    <brk id="100" max="16383" man="1"/>
    <brk id="142" max="16383" man="1"/>
  </rowBreaks>
  <colBreaks count="3" manualBreakCount="3">
    <brk id="11" max="1048575" man="1"/>
    <brk id="23" max="1048575" man="1"/>
    <brk id="34" max="1048575" man="1"/>
  </colBreaks>
  <ignoredErrors>
    <ignoredError sqref="B20:I20 C21:I21" formulaRange="1"/>
    <ignoredError sqref="AD6:AD28 AP6:AP2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P180"/>
  <sheetViews>
    <sheetView view="pageBreakPreview" topLeftCell="A156" zoomScaleSheetLayoutView="100" workbookViewId="0">
      <selection activeCell="A181" sqref="A181:XFD184"/>
    </sheetView>
  </sheetViews>
  <sheetFormatPr baseColWidth="10" defaultColWidth="8.6640625" defaultRowHeight="12" customHeight="1"/>
  <cols>
    <col min="1" max="1" width="26.6640625" customWidth="1"/>
    <col min="2" max="2" width="6.6640625" customWidth="1"/>
    <col min="3" max="3" width="6" customWidth="1"/>
    <col min="4" max="4" width="6.6640625" customWidth="1"/>
    <col min="5" max="5" width="6" customWidth="1"/>
    <col min="6" max="6" width="6.6640625" customWidth="1"/>
    <col min="7" max="7" width="5.5546875" customWidth="1"/>
    <col min="8" max="8" width="6.6640625" customWidth="1"/>
    <col min="9" max="9" width="5.5546875" customWidth="1"/>
    <col min="10" max="10" width="6.6640625" customWidth="1"/>
    <col min="11" max="11" width="6" customWidth="1"/>
    <col min="12" max="12" width="6.6640625" customWidth="1"/>
    <col min="13" max="13" width="6.33203125" customWidth="1"/>
    <col min="14" max="14" width="6.6640625" customWidth="1"/>
    <col min="15" max="15" width="5.33203125" customWidth="1"/>
    <col min="16" max="16" width="6.6640625" customWidth="1"/>
    <col min="17" max="17" width="6.33203125" customWidth="1"/>
    <col min="18" max="18" width="6.6640625" customWidth="1"/>
    <col min="19" max="19" width="6" customWidth="1"/>
    <col min="20" max="20" width="7.109375" customWidth="1"/>
    <col min="21" max="21" width="7" customWidth="1"/>
    <col min="22" max="22" width="1" style="7" hidden="1" customWidth="1"/>
    <col min="23" max="23" width="34.5546875" customWidth="1"/>
    <col min="24" max="24" width="6.6640625" customWidth="1"/>
    <col min="25" max="25" width="6" customWidth="1"/>
    <col min="26" max="26" width="6.6640625" customWidth="1"/>
    <col min="27" max="27" width="6.33203125" customWidth="1"/>
    <col min="28" max="30" width="6.6640625" customWidth="1"/>
    <col min="31" max="31" width="5.6640625" customWidth="1"/>
    <col min="32" max="32" width="6.6640625" customWidth="1"/>
    <col min="33" max="33" width="6.44140625" customWidth="1"/>
    <col min="34" max="36" width="6.6640625" customWidth="1"/>
    <col min="37" max="37" width="6.33203125" customWidth="1"/>
    <col min="38" max="43" width="6.6640625" customWidth="1"/>
    <col min="44" max="44" width="1.109375" customWidth="1"/>
    <col min="45" max="45" width="26.88671875" bestFit="1" customWidth="1"/>
    <col min="59" max="59" width="0.5546875" customWidth="1"/>
    <col min="60" max="60" width="26.44140625" customWidth="1"/>
    <col min="61" max="62" width="12.6640625" customWidth="1"/>
    <col min="63" max="63" width="12.33203125" customWidth="1"/>
    <col min="64" max="64" width="11.5546875" customWidth="1"/>
    <col min="67" max="67" width="8.88671875" customWidth="1"/>
    <col min="68" max="68" width="0.109375" customWidth="1"/>
  </cols>
  <sheetData>
    <row r="1" spans="1:68" ht="20.25" customHeight="1">
      <c r="A1" s="460" t="s">
        <v>305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233"/>
      <c r="W1" s="460" t="s">
        <v>306</v>
      </c>
      <c r="X1" s="460"/>
      <c r="Y1" s="460"/>
      <c r="Z1" s="460"/>
      <c r="AA1" s="460"/>
      <c r="AB1" s="460"/>
      <c r="AC1" s="460"/>
      <c r="AD1" s="460"/>
      <c r="AE1" s="460"/>
      <c r="AF1" s="460"/>
      <c r="AG1" s="460"/>
      <c r="AH1" s="460"/>
      <c r="AI1" s="460"/>
      <c r="AJ1" s="460"/>
      <c r="AK1" s="460"/>
      <c r="AL1" s="460"/>
      <c r="AM1" s="460"/>
      <c r="AN1" s="460"/>
      <c r="AO1" s="460"/>
      <c r="AP1" s="460"/>
      <c r="AQ1" s="460"/>
      <c r="AR1" s="44"/>
      <c r="AS1" s="460" t="s">
        <v>307</v>
      </c>
      <c r="AT1" s="460"/>
      <c r="AU1" s="460"/>
      <c r="AV1" s="460"/>
      <c r="AW1" s="460"/>
      <c r="AX1" s="460"/>
      <c r="AY1" s="460"/>
      <c r="AZ1" s="460"/>
      <c r="BA1" s="460"/>
      <c r="BB1" s="460"/>
      <c r="BC1" s="460"/>
      <c r="BD1" s="460"/>
      <c r="BE1" s="460"/>
      <c r="BF1" s="460"/>
      <c r="BG1" s="44"/>
      <c r="BH1" s="460" t="s">
        <v>308</v>
      </c>
      <c r="BI1" s="460"/>
      <c r="BJ1" s="460"/>
      <c r="BK1" s="460"/>
      <c r="BL1" s="460"/>
      <c r="BM1" s="460"/>
      <c r="BN1" s="460"/>
      <c r="BO1" s="460"/>
      <c r="BP1" s="49"/>
    </row>
    <row r="2" spans="1:68" ht="12" customHeight="1">
      <c r="A2" s="478" t="s">
        <v>309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223"/>
      <c r="W2" s="478" t="s">
        <v>310</v>
      </c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8"/>
      <c r="AK2" s="478"/>
      <c r="AL2" s="478"/>
      <c r="AM2" s="478"/>
      <c r="AN2" s="478"/>
      <c r="AO2" s="478"/>
      <c r="AP2" s="478"/>
      <c r="AQ2" s="478"/>
      <c r="AR2" s="45"/>
      <c r="AS2" s="478" t="s">
        <v>311</v>
      </c>
      <c r="AT2" s="478"/>
      <c r="AU2" s="478"/>
      <c r="AV2" s="478"/>
      <c r="AW2" s="478"/>
      <c r="AX2" s="478"/>
      <c r="AY2" s="478"/>
      <c r="AZ2" s="478"/>
      <c r="BA2" s="478"/>
      <c r="BB2" s="478"/>
      <c r="BC2" s="478"/>
      <c r="BD2" s="478"/>
      <c r="BE2" s="478"/>
      <c r="BF2" s="478"/>
      <c r="BG2" s="45"/>
      <c r="BH2" s="478" t="s">
        <v>312</v>
      </c>
      <c r="BI2" s="478"/>
      <c r="BJ2" s="478"/>
      <c r="BK2" s="478"/>
      <c r="BL2" s="478"/>
      <c r="BM2" s="478"/>
      <c r="BN2" s="478"/>
      <c r="BO2" s="478"/>
      <c r="BP2" s="49"/>
    </row>
    <row r="3" spans="1:68" ht="12" customHeight="1" thickBot="1">
      <c r="A3" s="487" t="s">
        <v>22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221"/>
      <c r="W3" s="487" t="s">
        <v>22</v>
      </c>
      <c r="X3" s="487"/>
      <c r="Y3" s="487"/>
      <c r="Z3" s="487"/>
      <c r="AA3" s="487"/>
      <c r="AB3" s="487"/>
      <c r="AC3" s="487"/>
      <c r="AD3" s="487"/>
      <c r="AE3" s="487"/>
      <c r="AF3" s="487"/>
      <c r="AG3" s="487"/>
      <c r="AH3" s="487"/>
      <c r="AI3" s="487"/>
      <c r="AJ3" s="487"/>
      <c r="AK3" s="487"/>
      <c r="AL3" s="487"/>
      <c r="AM3" s="487"/>
      <c r="AN3" s="487"/>
      <c r="AO3" s="487"/>
      <c r="AP3" s="487"/>
      <c r="AQ3" s="487"/>
      <c r="AR3" s="45"/>
      <c r="AS3" s="487" t="s">
        <v>22</v>
      </c>
      <c r="AT3" s="487"/>
      <c r="AU3" s="487"/>
      <c r="AV3" s="487"/>
      <c r="AW3" s="487"/>
      <c r="AX3" s="487"/>
      <c r="AY3" s="487"/>
      <c r="AZ3" s="487"/>
      <c r="BA3" s="487"/>
      <c r="BB3" s="487"/>
      <c r="BC3" s="487"/>
      <c r="BD3" s="487"/>
      <c r="BE3" s="487"/>
      <c r="BF3" s="487"/>
      <c r="BG3" s="45"/>
      <c r="BH3" s="487" t="s">
        <v>22</v>
      </c>
      <c r="BI3" s="487"/>
      <c r="BJ3" s="487"/>
      <c r="BK3" s="487"/>
      <c r="BL3" s="487"/>
      <c r="BM3" s="487"/>
      <c r="BN3" s="487"/>
      <c r="BO3" s="487"/>
      <c r="BP3" s="49"/>
    </row>
    <row r="4" spans="1:68" ht="28.5" customHeight="1">
      <c r="A4" s="508" t="s">
        <v>152</v>
      </c>
      <c r="B4" s="495" t="s">
        <v>313</v>
      </c>
      <c r="C4" s="495"/>
      <c r="D4" s="495" t="s">
        <v>314</v>
      </c>
      <c r="E4" s="495"/>
      <c r="F4" s="495" t="s">
        <v>315</v>
      </c>
      <c r="G4" s="495"/>
      <c r="H4" s="495" t="s">
        <v>316</v>
      </c>
      <c r="I4" s="495"/>
      <c r="J4" s="517" t="s">
        <v>317</v>
      </c>
      <c r="K4" s="517"/>
      <c r="L4" s="495" t="s">
        <v>318</v>
      </c>
      <c r="M4" s="495"/>
      <c r="N4" s="495" t="s">
        <v>319</v>
      </c>
      <c r="O4" s="495"/>
      <c r="P4" s="495" t="s">
        <v>320</v>
      </c>
      <c r="Q4" s="495"/>
      <c r="R4" s="495" t="s">
        <v>321</v>
      </c>
      <c r="S4" s="495"/>
      <c r="T4" s="495" t="s">
        <v>7</v>
      </c>
      <c r="U4" s="505"/>
      <c r="V4" s="223"/>
      <c r="W4" s="508" t="s">
        <v>152</v>
      </c>
      <c r="X4" s="495" t="s">
        <v>313</v>
      </c>
      <c r="Y4" s="495"/>
      <c r="Z4" s="495" t="s">
        <v>314</v>
      </c>
      <c r="AA4" s="495"/>
      <c r="AB4" s="495" t="s">
        <v>315</v>
      </c>
      <c r="AC4" s="495"/>
      <c r="AD4" s="495" t="s">
        <v>316</v>
      </c>
      <c r="AE4" s="495"/>
      <c r="AF4" s="517" t="s">
        <v>322</v>
      </c>
      <c r="AG4" s="517"/>
      <c r="AH4" s="495" t="s">
        <v>318</v>
      </c>
      <c r="AI4" s="495"/>
      <c r="AJ4" s="495" t="s">
        <v>319</v>
      </c>
      <c r="AK4" s="495"/>
      <c r="AL4" s="495" t="s">
        <v>320</v>
      </c>
      <c r="AM4" s="495"/>
      <c r="AN4" s="495" t="s">
        <v>321</v>
      </c>
      <c r="AO4" s="495"/>
      <c r="AP4" s="495" t="s">
        <v>7</v>
      </c>
      <c r="AQ4" s="505"/>
      <c r="AR4" s="45"/>
      <c r="AS4" s="476" t="s">
        <v>152</v>
      </c>
      <c r="AT4" s="469" t="s">
        <v>203</v>
      </c>
      <c r="AU4" s="469"/>
      <c r="AV4" s="469"/>
      <c r="AW4" s="469"/>
      <c r="AX4" s="469"/>
      <c r="AY4" s="469"/>
      <c r="AZ4" s="469"/>
      <c r="BA4" s="469"/>
      <c r="BB4" s="469"/>
      <c r="BC4" s="469"/>
      <c r="BD4" s="495" t="s">
        <v>456</v>
      </c>
      <c r="BE4" s="495"/>
      <c r="BF4" s="463" t="s">
        <v>205</v>
      </c>
      <c r="BG4" s="45"/>
      <c r="BH4" s="467" t="s">
        <v>152</v>
      </c>
      <c r="BI4" s="513" t="s">
        <v>380</v>
      </c>
      <c r="BJ4" s="514"/>
      <c r="BK4" s="514"/>
      <c r="BL4" s="514"/>
      <c r="BM4" s="514"/>
      <c r="BN4" s="514"/>
      <c r="BO4" s="515"/>
      <c r="BP4" s="49"/>
    </row>
    <row r="5" spans="1:68" ht="50.25" customHeight="1">
      <c r="A5" s="509"/>
      <c r="B5" s="134" t="s">
        <v>154</v>
      </c>
      <c r="C5" s="134" t="s">
        <v>155</v>
      </c>
      <c r="D5" s="134" t="s">
        <v>154</v>
      </c>
      <c r="E5" s="134" t="s">
        <v>155</v>
      </c>
      <c r="F5" s="134" t="s">
        <v>154</v>
      </c>
      <c r="G5" s="134" t="s">
        <v>155</v>
      </c>
      <c r="H5" s="134" t="s">
        <v>154</v>
      </c>
      <c r="I5" s="134" t="s">
        <v>155</v>
      </c>
      <c r="J5" s="134" t="s">
        <v>154</v>
      </c>
      <c r="K5" s="134" t="s">
        <v>155</v>
      </c>
      <c r="L5" s="134" t="s">
        <v>154</v>
      </c>
      <c r="M5" s="134" t="s">
        <v>155</v>
      </c>
      <c r="N5" s="134" t="s">
        <v>154</v>
      </c>
      <c r="O5" s="134" t="s">
        <v>155</v>
      </c>
      <c r="P5" s="134" t="s">
        <v>154</v>
      </c>
      <c r="Q5" s="134" t="s">
        <v>155</v>
      </c>
      <c r="R5" s="134" t="s">
        <v>154</v>
      </c>
      <c r="S5" s="134" t="s">
        <v>155</v>
      </c>
      <c r="T5" s="134" t="s">
        <v>154</v>
      </c>
      <c r="U5" s="9" t="s">
        <v>155</v>
      </c>
      <c r="V5" s="91"/>
      <c r="W5" s="509"/>
      <c r="X5" s="134" t="s">
        <v>154</v>
      </c>
      <c r="Y5" s="134" t="s">
        <v>155</v>
      </c>
      <c r="Z5" s="134" t="s">
        <v>154</v>
      </c>
      <c r="AA5" s="134" t="s">
        <v>155</v>
      </c>
      <c r="AB5" s="134" t="s">
        <v>154</v>
      </c>
      <c r="AC5" s="134" t="s">
        <v>155</v>
      </c>
      <c r="AD5" s="134" t="s">
        <v>154</v>
      </c>
      <c r="AE5" s="134" t="s">
        <v>155</v>
      </c>
      <c r="AF5" s="134" t="s">
        <v>154</v>
      </c>
      <c r="AG5" s="134" t="s">
        <v>155</v>
      </c>
      <c r="AH5" s="134" t="s">
        <v>154</v>
      </c>
      <c r="AI5" s="134" t="s">
        <v>155</v>
      </c>
      <c r="AJ5" s="134" t="s">
        <v>154</v>
      </c>
      <c r="AK5" s="134" t="s">
        <v>155</v>
      </c>
      <c r="AL5" s="134" t="s">
        <v>154</v>
      </c>
      <c r="AM5" s="134" t="s">
        <v>155</v>
      </c>
      <c r="AN5" s="134" t="s">
        <v>154</v>
      </c>
      <c r="AO5" s="134" t="s">
        <v>155</v>
      </c>
      <c r="AP5" s="134" t="s">
        <v>154</v>
      </c>
      <c r="AQ5" s="9" t="s">
        <v>155</v>
      </c>
      <c r="AR5" s="45"/>
      <c r="AS5" s="477"/>
      <c r="AT5" s="337" t="s">
        <v>313</v>
      </c>
      <c r="AU5" s="337" t="s">
        <v>314</v>
      </c>
      <c r="AV5" s="337" t="s">
        <v>315</v>
      </c>
      <c r="AW5" s="337" t="s">
        <v>316</v>
      </c>
      <c r="AX5" s="337" t="s">
        <v>322</v>
      </c>
      <c r="AY5" s="337" t="s">
        <v>323</v>
      </c>
      <c r="AZ5" s="337" t="s">
        <v>324</v>
      </c>
      <c r="BA5" s="337" t="s">
        <v>325</v>
      </c>
      <c r="BB5" s="337" t="s">
        <v>326</v>
      </c>
      <c r="BC5" s="337" t="s">
        <v>370</v>
      </c>
      <c r="BD5" s="337" t="s">
        <v>457</v>
      </c>
      <c r="BE5" s="336" t="s">
        <v>458</v>
      </c>
      <c r="BF5" s="464"/>
      <c r="BG5" s="45"/>
      <c r="BH5" s="471"/>
      <c r="BI5" s="413" t="s">
        <v>14</v>
      </c>
      <c r="BJ5" s="413" t="s">
        <v>15</v>
      </c>
      <c r="BK5" s="414" t="s">
        <v>459</v>
      </c>
      <c r="BL5" s="414" t="s">
        <v>368</v>
      </c>
      <c r="BM5" s="413" t="s">
        <v>16</v>
      </c>
      <c r="BN5" s="413" t="s">
        <v>407</v>
      </c>
      <c r="BO5" s="415" t="s">
        <v>207</v>
      </c>
      <c r="BP5" s="49"/>
    </row>
    <row r="6" spans="1:68" ht="12" customHeight="1">
      <c r="A6" s="131" t="s">
        <v>208</v>
      </c>
      <c r="B6" s="191">
        <f t="shared" ref="B6:S6" si="0">SUM(B34:B38)</f>
        <v>3203</v>
      </c>
      <c r="C6" s="191">
        <f t="shared" si="0"/>
        <v>1546</v>
      </c>
      <c r="D6" s="191">
        <f t="shared" si="0"/>
        <v>1060</v>
      </c>
      <c r="E6" s="191">
        <f t="shared" si="0"/>
        <v>628</v>
      </c>
      <c r="F6" s="191">
        <f t="shared" si="0"/>
        <v>175</v>
      </c>
      <c r="G6" s="191">
        <f t="shared" si="0"/>
        <v>33</v>
      </c>
      <c r="H6" s="191">
        <f t="shared" si="0"/>
        <v>1705</v>
      </c>
      <c r="I6" s="191">
        <f t="shared" si="0"/>
        <v>682</v>
      </c>
      <c r="J6" s="191">
        <f t="shared" si="0"/>
        <v>0</v>
      </c>
      <c r="K6" s="191">
        <f t="shared" si="0"/>
        <v>0</v>
      </c>
      <c r="L6" s="191">
        <f t="shared" si="0"/>
        <v>1761</v>
      </c>
      <c r="M6" s="191">
        <f t="shared" si="0"/>
        <v>1003</v>
      </c>
      <c r="N6" s="191">
        <f t="shared" si="0"/>
        <v>140</v>
      </c>
      <c r="O6" s="191">
        <f t="shared" si="0"/>
        <v>39</v>
      </c>
      <c r="P6" s="191">
        <f t="shared" si="0"/>
        <v>1343</v>
      </c>
      <c r="Q6" s="191">
        <f t="shared" si="0"/>
        <v>428</v>
      </c>
      <c r="R6" s="191">
        <f t="shared" si="0"/>
        <v>0</v>
      </c>
      <c r="S6" s="191">
        <f t="shared" si="0"/>
        <v>0</v>
      </c>
      <c r="T6" s="191">
        <f t="shared" ref="T6:U6" si="1">SUM(T34:T38)</f>
        <v>9387</v>
      </c>
      <c r="U6" s="194">
        <f t="shared" si="1"/>
        <v>4359</v>
      </c>
      <c r="V6" s="41"/>
      <c r="W6" s="131" t="s">
        <v>208</v>
      </c>
      <c r="X6" s="191">
        <f t="shared" ref="X6:AJ6" si="2">SUM(X34:X38)</f>
        <v>239</v>
      </c>
      <c r="Y6" s="191">
        <f t="shared" si="2"/>
        <v>109</v>
      </c>
      <c r="Z6" s="191">
        <f t="shared" si="2"/>
        <v>333</v>
      </c>
      <c r="AA6" s="191">
        <f t="shared" si="2"/>
        <v>193</v>
      </c>
      <c r="AB6" s="191">
        <f t="shared" si="2"/>
        <v>69</v>
      </c>
      <c r="AC6" s="191">
        <f t="shared" si="2"/>
        <v>13</v>
      </c>
      <c r="AD6" s="191">
        <f t="shared" si="2"/>
        <v>99</v>
      </c>
      <c r="AE6" s="191">
        <f t="shared" si="2"/>
        <v>32</v>
      </c>
      <c r="AF6" s="191">
        <f t="shared" si="2"/>
        <v>0</v>
      </c>
      <c r="AG6" s="191">
        <f t="shared" si="2"/>
        <v>0</v>
      </c>
      <c r="AH6" s="191">
        <f t="shared" si="2"/>
        <v>390</v>
      </c>
      <c r="AI6" s="191">
        <f t="shared" si="2"/>
        <v>192</v>
      </c>
      <c r="AJ6" s="191">
        <f t="shared" si="2"/>
        <v>33</v>
      </c>
      <c r="AK6" s="191">
        <f t="shared" ref="AK6:AQ6" si="3">SUM(AK34:AK38)</f>
        <v>7</v>
      </c>
      <c r="AL6" s="191">
        <f t="shared" si="3"/>
        <v>242</v>
      </c>
      <c r="AM6" s="191">
        <f t="shared" si="3"/>
        <v>71</v>
      </c>
      <c r="AN6" s="191">
        <f t="shared" si="3"/>
        <v>0</v>
      </c>
      <c r="AO6" s="191">
        <f t="shared" si="3"/>
        <v>0</v>
      </c>
      <c r="AP6" s="191">
        <f>SUM(AP34:AP38)</f>
        <v>1405</v>
      </c>
      <c r="AQ6" s="194">
        <f t="shared" si="3"/>
        <v>617</v>
      </c>
      <c r="AR6" s="45"/>
      <c r="AS6" s="131" t="s">
        <v>208</v>
      </c>
      <c r="AT6" s="191">
        <f t="shared" ref="AT6:BB6" si="4">SUM(AT34:AT38)</f>
        <v>62</v>
      </c>
      <c r="AU6" s="191">
        <f t="shared" si="4"/>
        <v>23</v>
      </c>
      <c r="AV6" s="191">
        <f t="shared" si="4"/>
        <v>6</v>
      </c>
      <c r="AW6" s="191">
        <f t="shared" si="4"/>
        <v>33</v>
      </c>
      <c r="AX6" s="191">
        <f t="shared" si="4"/>
        <v>0</v>
      </c>
      <c r="AY6" s="191">
        <f t="shared" si="4"/>
        <v>30</v>
      </c>
      <c r="AZ6" s="191">
        <f t="shared" si="4"/>
        <v>5</v>
      </c>
      <c r="BA6" s="191">
        <f t="shared" si="4"/>
        <v>29</v>
      </c>
      <c r="BB6" s="191">
        <f t="shared" si="4"/>
        <v>0</v>
      </c>
      <c r="BC6" s="191">
        <f>+AT6+AU6+AV6+AW6+AX6+AY6+AZ6+BA6+BB6</f>
        <v>188</v>
      </c>
      <c r="BD6" s="191">
        <f>SUM(BD34:BD38)</f>
        <v>126</v>
      </c>
      <c r="BE6" s="191">
        <f>SUM(BE34:BE38)</f>
        <v>22</v>
      </c>
      <c r="BF6" s="194">
        <f>SUM(BF34:BF38)</f>
        <v>16</v>
      </c>
      <c r="BG6" s="45"/>
      <c r="BH6" s="131" t="s">
        <v>208</v>
      </c>
      <c r="BI6" s="191">
        <f t="shared" ref="BI6:BO6" si="5">SUM(BI34:BI38)</f>
        <v>135</v>
      </c>
      <c r="BJ6" s="191">
        <f t="shared" si="5"/>
        <v>52</v>
      </c>
      <c r="BK6" s="191">
        <f t="shared" si="5"/>
        <v>9</v>
      </c>
      <c r="BL6" s="191">
        <f t="shared" si="5"/>
        <v>115</v>
      </c>
      <c r="BM6" s="191">
        <f t="shared" si="5"/>
        <v>3</v>
      </c>
      <c r="BN6" s="191">
        <f>SUM(BN34:BN38)</f>
        <v>314</v>
      </c>
      <c r="BO6" s="194">
        <f t="shared" si="5"/>
        <v>93</v>
      </c>
      <c r="BP6" s="49"/>
    </row>
    <row r="7" spans="1:68" ht="12" customHeight="1">
      <c r="A7" s="131" t="s">
        <v>157</v>
      </c>
      <c r="B7" s="191">
        <f t="shared" ref="B7:S7" si="6">SUM(B40:B43)</f>
        <v>1901</v>
      </c>
      <c r="C7" s="191">
        <f t="shared" si="6"/>
        <v>995</v>
      </c>
      <c r="D7" s="191">
        <f t="shared" si="6"/>
        <v>898</v>
      </c>
      <c r="E7" s="191">
        <f t="shared" si="6"/>
        <v>496</v>
      </c>
      <c r="F7" s="191">
        <f t="shared" si="6"/>
        <v>102</v>
      </c>
      <c r="G7" s="191">
        <f t="shared" si="6"/>
        <v>34</v>
      </c>
      <c r="H7" s="191">
        <f t="shared" si="6"/>
        <v>935</v>
      </c>
      <c r="I7" s="191">
        <f t="shared" si="6"/>
        <v>398</v>
      </c>
      <c r="J7" s="191">
        <f t="shared" si="6"/>
        <v>142</v>
      </c>
      <c r="K7" s="191">
        <f t="shared" si="6"/>
        <v>62</v>
      </c>
      <c r="L7" s="191">
        <f t="shared" si="6"/>
        <v>1360</v>
      </c>
      <c r="M7" s="191">
        <f t="shared" si="6"/>
        <v>700</v>
      </c>
      <c r="N7" s="191">
        <f t="shared" si="6"/>
        <v>110</v>
      </c>
      <c r="O7" s="191">
        <f t="shared" si="6"/>
        <v>34</v>
      </c>
      <c r="P7" s="191">
        <f t="shared" si="6"/>
        <v>814</v>
      </c>
      <c r="Q7" s="191">
        <f t="shared" si="6"/>
        <v>359</v>
      </c>
      <c r="R7" s="191">
        <f t="shared" si="6"/>
        <v>89</v>
      </c>
      <c r="S7" s="191">
        <f t="shared" si="6"/>
        <v>27</v>
      </c>
      <c r="T7" s="191">
        <f t="shared" ref="T7:U7" si="7">SUM(T40:T43)</f>
        <v>6351</v>
      </c>
      <c r="U7" s="194">
        <f t="shared" si="7"/>
        <v>3105</v>
      </c>
      <c r="V7" s="41"/>
      <c r="W7" s="131" t="s">
        <v>157</v>
      </c>
      <c r="X7" s="191">
        <f t="shared" ref="X7:AJ7" si="8">SUM(X40:X43)</f>
        <v>116</v>
      </c>
      <c r="Y7" s="191">
        <f t="shared" si="8"/>
        <v>54</v>
      </c>
      <c r="Z7" s="191">
        <f t="shared" si="8"/>
        <v>31</v>
      </c>
      <c r="AA7" s="191">
        <f t="shared" si="8"/>
        <v>16</v>
      </c>
      <c r="AB7" s="191">
        <f t="shared" si="8"/>
        <v>8</v>
      </c>
      <c r="AC7" s="191">
        <f t="shared" si="8"/>
        <v>1</v>
      </c>
      <c r="AD7" s="191">
        <f t="shared" si="8"/>
        <v>58</v>
      </c>
      <c r="AE7" s="191">
        <f t="shared" si="8"/>
        <v>26</v>
      </c>
      <c r="AF7" s="191">
        <f t="shared" si="8"/>
        <v>0</v>
      </c>
      <c r="AG7" s="191">
        <f t="shared" si="8"/>
        <v>0</v>
      </c>
      <c r="AH7" s="191">
        <f t="shared" si="8"/>
        <v>461</v>
      </c>
      <c r="AI7" s="191">
        <f t="shared" si="8"/>
        <v>217</v>
      </c>
      <c r="AJ7" s="191">
        <f t="shared" si="8"/>
        <v>52</v>
      </c>
      <c r="AK7" s="191">
        <f t="shared" ref="AK7:AQ7" si="9">SUM(AK40:AK43)</f>
        <v>17</v>
      </c>
      <c r="AL7" s="191">
        <f t="shared" si="9"/>
        <v>226</v>
      </c>
      <c r="AM7" s="191">
        <f t="shared" si="9"/>
        <v>90</v>
      </c>
      <c r="AN7" s="191">
        <f t="shared" si="9"/>
        <v>32</v>
      </c>
      <c r="AO7" s="191">
        <f t="shared" si="9"/>
        <v>9</v>
      </c>
      <c r="AP7" s="191">
        <f>SUM(AP40:AP43)</f>
        <v>984</v>
      </c>
      <c r="AQ7" s="194">
        <f t="shared" si="9"/>
        <v>430</v>
      </c>
      <c r="AR7" s="45"/>
      <c r="AS7" s="131" t="s">
        <v>157</v>
      </c>
      <c r="AT7" s="191">
        <f t="shared" ref="AT7:BB7" si="10">SUM(AT40:AT43)</f>
        <v>44</v>
      </c>
      <c r="AU7" s="191">
        <f t="shared" si="10"/>
        <v>26</v>
      </c>
      <c r="AV7" s="191">
        <f t="shared" si="10"/>
        <v>4</v>
      </c>
      <c r="AW7" s="191">
        <f t="shared" si="10"/>
        <v>27</v>
      </c>
      <c r="AX7" s="191">
        <f t="shared" si="10"/>
        <v>3</v>
      </c>
      <c r="AY7" s="191">
        <f t="shared" si="10"/>
        <v>31</v>
      </c>
      <c r="AZ7" s="191">
        <f t="shared" si="10"/>
        <v>3</v>
      </c>
      <c r="BA7" s="191">
        <f t="shared" si="10"/>
        <v>25</v>
      </c>
      <c r="BB7" s="191">
        <f t="shared" si="10"/>
        <v>11</v>
      </c>
      <c r="BC7" s="191">
        <f t="shared" ref="BC7:BC27" si="11">+AT7+AU7+AV7+AW7+AX7+AY7+AZ7+BA7+BB7</f>
        <v>174</v>
      </c>
      <c r="BD7" s="191">
        <f>SUM(BD40:BD43)</f>
        <v>95</v>
      </c>
      <c r="BE7" s="191">
        <f>SUM(BE40:BE43)</f>
        <v>42</v>
      </c>
      <c r="BF7" s="194">
        <f>SUM(BF40:BF43)</f>
        <v>23</v>
      </c>
      <c r="BG7" s="45"/>
      <c r="BH7" s="131" t="s">
        <v>157</v>
      </c>
      <c r="BI7" s="191">
        <f t="shared" ref="BI7:BO7" si="12">SUM(BI40:BI43)</f>
        <v>116</v>
      </c>
      <c r="BJ7" s="191">
        <f t="shared" si="12"/>
        <v>61</v>
      </c>
      <c r="BK7" s="191">
        <f t="shared" si="12"/>
        <v>18</v>
      </c>
      <c r="BL7" s="191">
        <f t="shared" si="12"/>
        <v>123</v>
      </c>
      <c r="BM7" s="191">
        <f t="shared" si="12"/>
        <v>3</v>
      </c>
      <c r="BN7" s="191">
        <f t="shared" si="12"/>
        <v>321</v>
      </c>
      <c r="BO7" s="194">
        <f t="shared" si="12"/>
        <v>96</v>
      </c>
      <c r="BP7" s="49"/>
    </row>
    <row r="8" spans="1:68" ht="12" customHeight="1">
      <c r="A8" s="131" t="s">
        <v>158</v>
      </c>
      <c r="B8" s="191">
        <f t="shared" ref="B8:S8" si="13">SUM(B45:B52)</f>
        <v>10038</v>
      </c>
      <c r="C8" s="191">
        <f t="shared" si="13"/>
        <v>5393</v>
      </c>
      <c r="D8" s="191">
        <f t="shared" si="13"/>
        <v>3506</v>
      </c>
      <c r="E8" s="191">
        <f t="shared" si="13"/>
        <v>2125</v>
      </c>
      <c r="F8" s="191">
        <f t="shared" si="13"/>
        <v>1251</v>
      </c>
      <c r="G8" s="191">
        <f t="shared" si="13"/>
        <v>553</v>
      </c>
      <c r="H8" s="191">
        <f t="shared" si="13"/>
        <v>3121</v>
      </c>
      <c r="I8" s="191">
        <f t="shared" si="13"/>
        <v>1478</v>
      </c>
      <c r="J8" s="191">
        <f t="shared" si="13"/>
        <v>514</v>
      </c>
      <c r="K8" s="191">
        <f t="shared" si="13"/>
        <v>260</v>
      </c>
      <c r="L8" s="191">
        <f t="shared" si="13"/>
        <v>4146</v>
      </c>
      <c r="M8" s="191">
        <f t="shared" si="13"/>
        <v>2350</v>
      </c>
      <c r="N8" s="191">
        <f t="shared" si="13"/>
        <v>1451</v>
      </c>
      <c r="O8" s="191">
        <f t="shared" si="13"/>
        <v>562</v>
      </c>
      <c r="P8" s="191">
        <f t="shared" si="13"/>
        <v>3254</v>
      </c>
      <c r="Q8" s="191">
        <f t="shared" si="13"/>
        <v>1475</v>
      </c>
      <c r="R8" s="191">
        <f t="shared" si="13"/>
        <v>0</v>
      </c>
      <c r="S8" s="191">
        <f t="shared" si="13"/>
        <v>0</v>
      </c>
      <c r="T8" s="191">
        <f t="shared" ref="T8:U8" si="14">SUM(T45:T52)</f>
        <v>27281</v>
      </c>
      <c r="U8" s="194">
        <f t="shared" si="14"/>
        <v>14196</v>
      </c>
      <c r="V8" s="41"/>
      <c r="W8" s="131" t="s">
        <v>158</v>
      </c>
      <c r="X8" s="191">
        <f t="shared" ref="X8:AJ8" si="15">SUM(X45:X52)</f>
        <v>643</v>
      </c>
      <c r="Y8" s="191">
        <f t="shared" si="15"/>
        <v>330</v>
      </c>
      <c r="Z8" s="191">
        <f t="shared" si="15"/>
        <v>141</v>
      </c>
      <c r="AA8" s="191">
        <f t="shared" si="15"/>
        <v>80</v>
      </c>
      <c r="AB8" s="191">
        <f t="shared" si="15"/>
        <v>70</v>
      </c>
      <c r="AC8" s="191">
        <f t="shared" si="15"/>
        <v>19</v>
      </c>
      <c r="AD8" s="191">
        <f t="shared" si="15"/>
        <v>158</v>
      </c>
      <c r="AE8" s="191">
        <f t="shared" si="15"/>
        <v>63</v>
      </c>
      <c r="AF8" s="191">
        <f t="shared" si="15"/>
        <v>15</v>
      </c>
      <c r="AG8" s="191">
        <f t="shared" si="15"/>
        <v>8</v>
      </c>
      <c r="AH8" s="191">
        <f t="shared" si="15"/>
        <v>669</v>
      </c>
      <c r="AI8" s="191">
        <f t="shared" si="15"/>
        <v>333</v>
      </c>
      <c r="AJ8" s="191">
        <f t="shared" si="15"/>
        <v>394</v>
      </c>
      <c r="AK8" s="191">
        <f t="shared" ref="AK8:AQ8" si="16">SUM(AK45:AK52)</f>
        <v>140</v>
      </c>
      <c r="AL8" s="191">
        <f t="shared" si="16"/>
        <v>651</v>
      </c>
      <c r="AM8" s="191">
        <f t="shared" si="16"/>
        <v>252</v>
      </c>
      <c r="AN8" s="191">
        <f t="shared" si="16"/>
        <v>0</v>
      </c>
      <c r="AO8" s="191">
        <f t="shared" si="16"/>
        <v>0</v>
      </c>
      <c r="AP8" s="191">
        <f>SUM(AP45:AP52)</f>
        <v>2741</v>
      </c>
      <c r="AQ8" s="194">
        <f t="shared" si="16"/>
        <v>1225</v>
      </c>
      <c r="AR8" s="45"/>
      <c r="AS8" s="131" t="s">
        <v>158</v>
      </c>
      <c r="AT8" s="191">
        <f t="shared" ref="AT8:BB8" si="17">SUM(AT45:AT52)</f>
        <v>205</v>
      </c>
      <c r="AU8" s="191">
        <f t="shared" si="17"/>
        <v>82</v>
      </c>
      <c r="AV8" s="191">
        <f t="shared" si="17"/>
        <v>36</v>
      </c>
      <c r="AW8" s="191">
        <f t="shared" si="17"/>
        <v>74</v>
      </c>
      <c r="AX8" s="191">
        <f t="shared" si="17"/>
        <v>12</v>
      </c>
      <c r="AY8" s="191">
        <f t="shared" si="17"/>
        <v>91</v>
      </c>
      <c r="AZ8" s="191">
        <f t="shared" si="17"/>
        <v>38</v>
      </c>
      <c r="BA8" s="191">
        <f t="shared" si="17"/>
        <v>80</v>
      </c>
      <c r="BB8" s="191">
        <f t="shared" si="17"/>
        <v>0</v>
      </c>
      <c r="BC8" s="191">
        <f t="shared" si="11"/>
        <v>618</v>
      </c>
      <c r="BD8" s="191">
        <f>SUM(BD45:BD52)</f>
        <v>531</v>
      </c>
      <c r="BE8" s="191">
        <f>SUM(BE45:BE52)</f>
        <v>41</v>
      </c>
      <c r="BF8" s="194">
        <f>SUM(BF45:BF52)</f>
        <v>54</v>
      </c>
      <c r="BG8" s="45"/>
      <c r="BH8" s="131" t="s">
        <v>158</v>
      </c>
      <c r="BI8" s="191">
        <f t="shared" ref="BI8:BO8" si="18">SUM(BI45:BI52)</f>
        <v>748</v>
      </c>
      <c r="BJ8" s="191">
        <f t="shared" si="18"/>
        <v>190</v>
      </c>
      <c r="BK8" s="191">
        <f t="shared" si="18"/>
        <v>56</v>
      </c>
      <c r="BL8" s="191">
        <f t="shared" si="18"/>
        <v>275</v>
      </c>
      <c r="BM8" s="191">
        <f t="shared" si="18"/>
        <v>92</v>
      </c>
      <c r="BN8" s="191">
        <f t="shared" si="18"/>
        <v>1361</v>
      </c>
      <c r="BO8" s="194">
        <f t="shared" si="18"/>
        <v>385</v>
      </c>
      <c r="BP8" s="49"/>
    </row>
    <row r="9" spans="1:68" ht="12" customHeight="1">
      <c r="A9" s="131" t="s">
        <v>159</v>
      </c>
      <c r="B9" s="191">
        <f t="shared" ref="B9:T9" si="19">SUM(B54:B59)</f>
        <v>2316</v>
      </c>
      <c r="C9" s="191">
        <f t="shared" si="19"/>
        <v>1051</v>
      </c>
      <c r="D9" s="191">
        <f t="shared" si="19"/>
        <v>1134</v>
      </c>
      <c r="E9" s="191">
        <f t="shared" si="19"/>
        <v>584</v>
      </c>
      <c r="F9" s="191">
        <f t="shared" si="19"/>
        <v>64</v>
      </c>
      <c r="G9" s="191">
        <f t="shared" si="19"/>
        <v>4</v>
      </c>
      <c r="H9" s="191">
        <f t="shared" si="19"/>
        <v>900</v>
      </c>
      <c r="I9" s="191">
        <f t="shared" si="19"/>
        <v>284</v>
      </c>
      <c r="J9" s="191">
        <f t="shared" si="19"/>
        <v>24</v>
      </c>
      <c r="K9" s="191">
        <f t="shared" si="19"/>
        <v>10</v>
      </c>
      <c r="L9" s="191">
        <f t="shared" si="19"/>
        <v>1471</v>
      </c>
      <c r="M9" s="360">
        <f t="shared" si="19"/>
        <v>695</v>
      </c>
      <c r="N9" s="191">
        <f t="shared" si="19"/>
        <v>27</v>
      </c>
      <c r="O9" s="191">
        <f t="shared" si="19"/>
        <v>3</v>
      </c>
      <c r="P9" s="191">
        <f t="shared" si="19"/>
        <v>495</v>
      </c>
      <c r="Q9" s="191">
        <f t="shared" si="19"/>
        <v>109</v>
      </c>
      <c r="R9" s="191">
        <f t="shared" si="19"/>
        <v>0</v>
      </c>
      <c r="S9" s="191">
        <f t="shared" si="19"/>
        <v>0</v>
      </c>
      <c r="T9" s="191">
        <f t="shared" si="19"/>
        <v>6431</v>
      </c>
      <c r="U9" s="194">
        <f t="shared" ref="U9" si="20">SUM(U54:U59)</f>
        <v>2740</v>
      </c>
      <c r="V9" s="41"/>
      <c r="W9" s="131" t="s">
        <v>159</v>
      </c>
      <c r="X9" s="191">
        <f t="shared" ref="X9:AJ9" si="21">SUM(X54:X59)</f>
        <v>243</v>
      </c>
      <c r="Y9" s="191">
        <f t="shared" si="21"/>
        <v>96</v>
      </c>
      <c r="Z9" s="191">
        <f t="shared" si="21"/>
        <v>35</v>
      </c>
      <c r="AA9" s="191">
        <f t="shared" si="21"/>
        <v>14</v>
      </c>
      <c r="AB9" s="191">
        <f t="shared" si="21"/>
        <v>0</v>
      </c>
      <c r="AC9" s="191">
        <f t="shared" si="21"/>
        <v>0</v>
      </c>
      <c r="AD9" s="191">
        <f t="shared" si="21"/>
        <v>70</v>
      </c>
      <c r="AE9" s="191">
        <f t="shared" si="21"/>
        <v>13</v>
      </c>
      <c r="AF9" s="191">
        <f t="shared" si="21"/>
        <v>0</v>
      </c>
      <c r="AG9" s="191">
        <f t="shared" si="21"/>
        <v>0</v>
      </c>
      <c r="AH9" s="191">
        <f t="shared" si="21"/>
        <v>374</v>
      </c>
      <c r="AI9" s="191">
        <f t="shared" si="21"/>
        <v>182</v>
      </c>
      <c r="AJ9" s="191">
        <f t="shared" si="21"/>
        <v>7</v>
      </c>
      <c r="AK9" s="191">
        <f t="shared" ref="AK9:AQ9" si="22">SUM(AK54:AK59)</f>
        <v>0</v>
      </c>
      <c r="AL9" s="191">
        <f t="shared" si="22"/>
        <v>108</v>
      </c>
      <c r="AM9" s="191">
        <f t="shared" si="22"/>
        <v>22</v>
      </c>
      <c r="AN9" s="191">
        <f t="shared" si="22"/>
        <v>0</v>
      </c>
      <c r="AO9" s="191">
        <f t="shared" si="22"/>
        <v>0</v>
      </c>
      <c r="AP9" s="191">
        <f>SUM(AP54:AP59)</f>
        <v>837</v>
      </c>
      <c r="AQ9" s="194">
        <f t="shared" si="22"/>
        <v>327</v>
      </c>
      <c r="AR9" s="45"/>
      <c r="AS9" s="131" t="s">
        <v>159</v>
      </c>
      <c r="AT9" s="191">
        <f t="shared" ref="AT9:BB9" si="23">SUM(AT54:AT59)</f>
        <v>43</v>
      </c>
      <c r="AU9" s="191">
        <f t="shared" si="23"/>
        <v>20</v>
      </c>
      <c r="AV9" s="191">
        <f t="shared" si="23"/>
        <v>3</v>
      </c>
      <c r="AW9" s="191">
        <f t="shared" si="23"/>
        <v>19</v>
      </c>
      <c r="AX9" s="191">
        <f t="shared" si="23"/>
        <v>1</v>
      </c>
      <c r="AY9" s="191">
        <f t="shared" si="23"/>
        <v>23</v>
      </c>
      <c r="AZ9" s="191">
        <f t="shared" si="23"/>
        <v>3</v>
      </c>
      <c r="BA9" s="191">
        <f t="shared" si="23"/>
        <v>13</v>
      </c>
      <c r="BB9" s="191">
        <f t="shared" si="23"/>
        <v>0</v>
      </c>
      <c r="BC9" s="191">
        <f t="shared" si="11"/>
        <v>125</v>
      </c>
      <c r="BD9" s="191">
        <f>SUM(BD54:BD59)</f>
        <v>104</v>
      </c>
      <c r="BE9" s="191">
        <f>SUM(BE54:BE59)</f>
        <v>2</v>
      </c>
      <c r="BF9" s="194">
        <f>SUM(BF54:BF59)</f>
        <v>15</v>
      </c>
      <c r="BG9" s="45"/>
      <c r="BH9" s="131" t="s">
        <v>159</v>
      </c>
      <c r="BI9" s="191">
        <f t="shared" ref="BI9:BO9" si="24">SUM(BI54:BI59)</f>
        <v>71</v>
      </c>
      <c r="BJ9" s="191">
        <f t="shared" si="24"/>
        <v>44</v>
      </c>
      <c r="BK9" s="191">
        <f t="shared" si="24"/>
        <v>15</v>
      </c>
      <c r="BL9" s="191">
        <f t="shared" si="24"/>
        <v>71</v>
      </c>
      <c r="BM9" s="191">
        <f t="shared" si="24"/>
        <v>18</v>
      </c>
      <c r="BN9" s="191">
        <f t="shared" si="24"/>
        <v>219</v>
      </c>
      <c r="BO9" s="194">
        <f t="shared" si="24"/>
        <v>74</v>
      </c>
      <c r="BP9" s="49"/>
    </row>
    <row r="10" spans="1:68" ht="12" customHeight="1">
      <c r="A10" s="131" t="s">
        <v>160</v>
      </c>
      <c r="B10" s="191">
        <f t="shared" ref="B10:T10" si="25">SUM(B61:B64)</f>
        <v>1753</v>
      </c>
      <c r="C10" s="191">
        <f t="shared" si="25"/>
        <v>822</v>
      </c>
      <c r="D10" s="191">
        <f t="shared" si="25"/>
        <v>357</v>
      </c>
      <c r="E10" s="191">
        <f t="shared" si="25"/>
        <v>179</v>
      </c>
      <c r="F10" s="191">
        <f t="shared" si="25"/>
        <v>0</v>
      </c>
      <c r="G10" s="191">
        <f t="shared" si="25"/>
        <v>0</v>
      </c>
      <c r="H10" s="191">
        <f t="shared" si="25"/>
        <v>71</v>
      </c>
      <c r="I10" s="191">
        <f t="shared" si="25"/>
        <v>22</v>
      </c>
      <c r="J10" s="191">
        <f t="shared" si="25"/>
        <v>71</v>
      </c>
      <c r="K10" s="191">
        <f t="shared" si="25"/>
        <v>27</v>
      </c>
      <c r="L10" s="191">
        <f t="shared" si="25"/>
        <v>443</v>
      </c>
      <c r="M10" s="191">
        <f t="shared" si="25"/>
        <v>193</v>
      </c>
      <c r="N10" s="191">
        <f t="shared" si="25"/>
        <v>0</v>
      </c>
      <c r="O10" s="191">
        <f t="shared" si="25"/>
        <v>0</v>
      </c>
      <c r="P10" s="191">
        <f t="shared" si="25"/>
        <v>65</v>
      </c>
      <c r="Q10" s="191">
        <f t="shared" si="25"/>
        <v>27</v>
      </c>
      <c r="R10" s="191">
        <f t="shared" si="25"/>
        <v>0</v>
      </c>
      <c r="S10" s="191">
        <f t="shared" si="25"/>
        <v>0</v>
      </c>
      <c r="T10" s="191">
        <f t="shared" si="25"/>
        <v>2760</v>
      </c>
      <c r="U10" s="194">
        <f t="shared" ref="U10" si="26">SUM(U61:U64)</f>
        <v>1270</v>
      </c>
      <c r="V10" s="41"/>
      <c r="W10" s="131" t="s">
        <v>160</v>
      </c>
      <c r="X10" s="191">
        <f t="shared" ref="X10:AJ10" si="27">SUM(X61:X64)</f>
        <v>146</v>
      </c>
      <c r="Y10" s="191">
        <f t="shared" si="27"/>
        <v>86</v>
      </c>
      <c r="Z10" s="191">
        <f t="shared" si="27"/>
        <v>47</v>
      </c>
      <c r="AA10" s="191">
        <f t="shared" si="27"/>
        <v>22</v>
      </c>
      <c r="AB10" s="191">
        <f t="shared" si="27"/>
        <v>0</v>
      </c>
      <c r="AC10" s="191">
        <f t="shared" si="27"/>
        <v>0</v>
      </c>
      <c r="AD10" s="191">
        <f t="shared" si="27"/>
        <v>0</v>
      </c>
      <c r="AE10" s="191">
        <f t="shared" si="27"/>
        <v>0</v>
      </c>
      <c r="AF10" s="191">
        <f t="shared" si="27"/>
        <v>7</v>
      </c>
      <c r="AG10" s="191">
        <f t="shared" si="27"/>
        <v>2</v>
      </c>
      <c r="AH10" s="191">
        <f t="shared" si="27"/>
        <v>70</v>
      </c>
      <c r="AI10" s="191">
        <f t="shared" si="27"/>
        <v>34</v>
      </c>
      <c r="AJ10" s="191">
        <f t="shared" si="27"/>
        <v>0</v>
      </c>
      <c r="AK10" s="191">
        <f t="shared" ref="AK10:AQ10" si="28">SUM(AK61:AK64)</f>
        <v>0</v>
      </c>
      <c r="AL10" s="191">
        <f t="shared" si="28"/>
        <v>9</v>
      </c>
      <c r="AM10" s="191">
        <f t="shared" si="28"/>
        <v>3</v>
      </c>
      <c r="AN10" s="191">
        <f t="shared" si="28"/>
        <v>0</v>
      </c>
      <c r="AO10" s="191">
        <f t="shared" si="28"/>
        <v>0</v>
      </c>
      <c r="AP10" s="191">
        <f>SUM(AP61:AP64)</f>
        <v>279</v>
      </c>
      <c r="AQ10" s="194">
        <f t="shared" si="28"/>
        <v>147</v>
      </c>
      <c r="AR10" s="45"/>
      <c r="AS10" s="131" t="s">
        <v>160</v>
      </c>
      <c r="AT10" s="191">
        <f t="shared" ref="AT10:BB10" si="29">SUM(AT61:AT64)</f>
        <v>16</v>
      </c>
      <c r="AU10" s="191">
        <f t="shared" si="29"/>
        <v>7</v>
      </c>
      <c r="AV10" s="191">
        <f t="shared" si="29"/>
        <v>0</v>
      </c>
      <c r="AW10" s="191">
        <f t="shared" si="29"/>
        <v>2</v>
      </c>
      <c r="AX10" s="191">
        <f t="shared" si="29"/>
        <v>1</v>
      </c>
      <c r="AY10" s="191">
        <f t="shared" si="29"/>
        <v>7</v>
      </c>
      <c r="AZ10" s="191">
        <f t="shared" si="29"/>
        <v>0</v>
      </c>
      <c r="BA10" s="191">
        <f t="shared" si="29"/>
        <v>1</v>
      </c>
      <c r="BB10" s="191">
        <f t="shared" si="29"/>
        <v>0</v>
      </c>
      <c r="BC10" s="191">
        <f t="shared" si="11"/>
        <v>34</v>
      </c>
      <c r="BD10" s="191">
        <f>SUM(BD61:BD64)</f>
        <v>32</v>
      </c>
      <c r="BE10" s="191">
        <f>SUM(BE61:BE64)</f>
        <v>0</v>
      </c>
      <c r="BF10" s="194">
        <f>SUM(BF61:BF64)</f>
        <v>5</v>
      </c>
      <c r="BG10" s="45"/>
      <c r="BH10" s="131" t="s">
        <v>160</v>
      </c>
      <c r="BI10" s="191">
        <f t="shared" ref="BI10:BO10" si="30">SUM(BI61:BI64)</f>
        <v>16</v>
      </c>
      <c r="BJ10" s="191">
        <f t="shared" si="30"/>
        <v>13</v>
      </c>
      <c r="BK10" s="191">
        <f t="shared" si="30"/>
        <v>6</v>
      </c>
      <c r="BL10" s="191">
        <f t="shared" si="30"/>
        <v>10</v>
      </c>
      <c r="BM10" s="191">
        <f t="shared" si="30"/>
        <v>0</v>
      </c>
      <c r="BN10" s="191">
        <f t="shared" si="30"/>
        <v>45</v>
      </c>
      <c r="BO10" s="194">
        <f t="shared" si="30"/>
        <v>30</v>
      </c>
      <c r="BP10" s="49"/>
    </row>
    <row r="11" spans="1:68" ht="12" customHeight="1">
      <c r="A11" s="131" t="s">
        <v>161</v>
      </c>
      <c r="B11" s="191">
        <f t="shared" ref="B11:T11" si="31">SUM(B70:B72)</f>
        <v>1265</v>
      </c>
      <c r="C11" s="191">
        <f t="shared" si="31"/>
        <v>522</v>
      </c>
      <c r="D11" s="191">
        <f t="shared" si="31"/>
        <v>376</v>
      </c>
      <c r="E11" s="191">
        <f t="shared" si="31"/>
        <v>190</v>
      </c>
      <c r="F11" s="191">
        <f t="shared" si="31"/>
        <v>29</v>
      </c>
      <c r="G11" s="191">
        <f t="shared" si="31"/>
        <v>7</v>
      </c>
      <c r="H11" s="191">
        <f t="shared" si="31"/>
        <v>252</v>
      </c>
      <c r="I11" s="191">
        <f t="shared" si="31"/>
        <v>85</v>
      </c>
      <c r="J11" s="191">
        <f t="shared" si="31"/>
        <v>0</v>
      </c>
      <c r="K11" s="191">
        <f t="shared" si="31"/>
        <v>0</v>
      </c>
      <c r="L11" s="191">
        <f t="shared" si="31"/>
        <v>558</v>
      </c>
      <c r="M11" s="191">
        <f t="shared" si="31"/>
        <v>237</v>
      </c>
      <c r="N11" s="191">
        <f t="shared" si="31"/>
        <v>31</v>
      </c>
      <c r="O11" s="191">
        <f t="shared" si="31"/>
        <v>6</v>
      </c>
      <c r="P11" s="191">
        <f t="shared" si="31"/>
        <v>145</v>
      </c>
      <c r="Q11" s="191">
        <f t="shared" si="31"/>
        <v>49</v>
      </c>
      <c r="R11" s="191">
        <f t="shared" si="31"/>
        <v>0</v>
      </c>
      <c r="S11" s="191">
        <f t="shared" si="31"/>
        <v>0</v>
      </c>
      <c r="T11" s="191">
        <f t="shared" si="31"/>
        <v>2656</v>
      </c>
      <c r="U11" s="194">
        <f t="shared" ref="U11" si="32">SUM(U70:U72)</f>
        <v>1096</v>
      </c>
      <c r="V11" s="41"/>
      <c r="W11" s="131" t="s">
        <v>161</v>
      </c>
      <c r="X11" s="191">
        <f t="shared" ref="X11:AJ11" si="33">SUM(X70:X72)</f>
        <v>121</v>
      </c>
      <c r="Y11" s="191">
        <f t="shared" si="33"/>
        <v>52</v>
      </c>
      <c r="Z11" s="191">
        <f t="shared" si="33"/>
        <v>27</v>
      </c>
      <c r="AA11" s="191">
        <f t="shared" si="33"/>
        <v>12</v>
      </c>
      <c r="AB11" s="191">
        <f t="shared" si="33"/>
        <v>4</v>
      </c>
      <c r="AC11" s="191">
        <f t="shared" si="33"/>
        <v>0</v>
      </c>
      <c r="AD11" s="191">
        <f t="shared" si="33"/>
        <v>30</v>
      </c>
      <c r="AE11" s="191">
        <f t="shared" si="33"/>
        <v>11</v>
      </c>
      <c r="AF11" s="191">
        <f t="shared" si="33"/>
        <v>0</v>
      </c>
      <c r="AG11" s="191">
        <f t="shared" si="33"/>
        <v>0</v>
      </c>
      <c r="AH11" s="191">
        <f t="shared" si="33"/>
        <v>117</v>
      </c>
      <c r="AI11" s="191">
        <f t="shared" si="33"/>
        <v>48</v>
      </c>
      <c r="AJ11" s="191">
        <f t="shared" si="33"/>
        <v>11</v>
      </c>
      <c r="AK11" s="191">
        <f t="shared" ref="AK11:AQ11" si="34">SUM(AK70:AK72)</f>
        <v>3</v>
      </c>
      <c r="AL11" s="191">
        <f t="shared" si="34"/>
        <v>33</v>
      </c>
      <c r="AM11" s="191">
        <f t="shared" si="34"/>
        <v>13</v>
      </c>
      <c r="AN11" s="191">
        <f t="shared" si="34"/>
        <v>0</v>
      </c>
      <c r="AO11" s="191">
        <f t="shared" si="34"/>
        <v>0</v>
      </c>
      <c r="AP11" s="191">
        <f>SUM(AP70:AP72)</f>
        <v>343</v>
      </c>
      <c r="AQ11" s="194">
        <f t="shared" si="34"/>
        <v>139</v>
      </c>
      <c r="AR11" s="45"/>
      <c r="AS11" s="131" t="s">
        <v>161</v>
      </c>
      <c r="AT11" s="191">
        <f t="shared" ref="AT11:BB11" si="35">SUM(AT70:AT72)</f>
        <v>19</v>
      </c>
      <c r="AU11" s="191">
        <f t="shared" si="35"/>
        <v>7</v>
      </c>
      <c r="AV11" s="191">
        <f t="shared" si="35"/>
        <v>1</v>
      </c>
      <c r="AW11" s="191">
        <f t="shared" si="35"/>
        <v>4</v>
      </c>
      <c r="AX11" s="191">
        <f t="shared" si="35"/>
        <v>0</v>
      </c>
      <c r="AY11" s="191">
        <f t="shared" si="35"/>
        <v>7</v>
      </c>
      <c r="AZ11" s="191">
        <f t="shared" si="35"/>
        <v>2</v>
      </c>
      <c r="BA11" s="191">
        <f t="shared" si="35"/>
        <v>3</v>
      </c>
      <c r="BB11" s="191">
        <f t="shared" si="35"/>
        <v>0</v>
      </c>
      <c r="BC11" s="191">
        <f t="shared" si="11"/>
        <v>43</v>
      </c>
      <c r="BD11" s="191">
        <f>SUM(BD70:BD72)</f>
        <v>37</v>
      </c>
      <c r="BE11" s="191">
        <f>SUM(BE70:BE72)</f>
        <v>0</v>
      </c>
      <c r="BF11" s="194">
        <f>SUM(BF70:BF72)</f>
        <v>6</v>
      </c>
      <c r="BG11" s="45"/>
      <c r="BH11" s="131" t="s">
        <v>161</v>
      </c>
      <c r="BI11" s="191">
        <f t="shared" ref="BI11:BO11" si="36">SUM(BI70:BI72)</f>
        <v>36</v>
      </c>
      <c r="BJ11" s="191">
        <f t="shared" si="36"/>
        <v>7</v>
      </c>
      <c r="BK11" s="191">
        <f t="shared" si="36"/>
        <v>6</v>
      </c>
      <c r="BL11" s="191">
        <f t="shared" si="36"/>
        <v>17</v>
      </c>
      <c r="BM11" s="191">
        <f t="shared" si="36"/>
        <v>5</v>
      </c>
      <c r="BN11" s="191">
        <f t="shared" si="36"/>
        <v>71</v>
      </c>
      <c r="BO11" s="194">
        <f t="shared" si="36"/>
        <v>38</v>
      </c>
      <c r="BP11" s="49"/>
    </row>
    <row r="12" spans="1:68" ht="12" customHeight="1">
      <c r="A12" s="131" t="s">
        <v>209</v>
      </c>
      <c r="B12" s="191">
        <f t="shared" ref="B12:S12" si="37">SUM(B74:B82)</f>
        <v>4007</v>
      </c>
      <c r="C12" s="191">
        <f t="shared" si="37"/>
        <v>1641</v>
      </c>
      <c r="D12" s="191">
        <f t="shared" si="37"/>
        <v>1569</v>
      </c>
      <c r="E12" s="191">
        <f t="shared" si="37"/>
        <v>713</v>
      </c>
      <c r="F12" s="191">
        <f t="shared" si="37"/>
        <v>62</v>
      </c>
      <c r="G12" s="191">
        <f t="shared" si="37"/>
        <v>24</v>
      </c>
      <c r="H12" s="191">
        <f t="shared" si="37"/>
        <v>712</v>
      </c>
      <c r="I12" s="191">
        <f t="shared" si="37"/>
        <v>187</v>
      </c>
      <c r="J12" s="191">
        <f t="shared" si="37"/>
        <v>32</v>
      </c>
      <c r="K12" s="191">
        <f t="shared" si="37"/>
        <v>12</v>
      </c>
      <c r="L12" s="191">
        <f t="shared" si="37"/>
        <v>1969</v>
      </c>
      <c r="M12" s="191">
        <f t="shared" si="37"/>
        <v>877</v>
      </c>
      <c r="N12" s="191">
        <f t="shared" si="37"/>
        <v>18</v>
      </c>
      <c r="O12" s="191">
        <f t="shared" si="37"/>
        <v>2</v>
      </c>
      <c r="P12" s="191">
        <f t="shared" si="37"/>
        <v>511</v>
      </c>
      <c r="Q12" s="191">
        <f t="shared" si="37"/>
        <v>130</v>
      </c>
      <c r="R12" s="191">
        <f t="shared" si="37"/>
        <v>0</v>
      </c>
      <c r="S12" s="191">
        <f t="shared" si="37"/>
        <v>0</v>
      </c>
      <c r="T12" s="191">
        <f t="shared" ref="T12:U12" si="38">SUM(T74:T82)</f>
        <v>8880</v>
      </c>
      <c r="U12" s="194">
        <f t="shared" si="38"/>
        <v>3586</v>
      </c>
      <c r="V12" s="41"/>
      <c r="W12" s="131" t="s">
        <v>209</v>
      </c>
      <c r="X12" s="191">
        <f t="shared" ref="X12:AJ12" si="39">SUM(X74:X82)</f>
        <v>255</v>
      </c>
      <c r="Y12" s="191">
        <f t="shared" si="39"/>
        <v>122</v>
      </c>
      <c r="Z12" s="191">
        <f t="shared" si="39"/>
        <v>105</v>
      </c>
      <c r="AA12" s="191">
        <f t="shared" si="39"/>
        <v>52</v>
      </c>
      <c r="AB12" s="191">
        <f t="shared" si="39"/>
        <v>4</v>
      </c>
      <c r="AC12" s="191">
        <f t="shared" si="39"/>
        <v>1</v>
      </c>
      <c r="AD12" s="191">
        <f t="shared" si="39"/>
        <v>71</v>
      </c>
      <c r="AE12" s="191">
        <f t="shared" si="39"/>
        <v>20</v>
      </c>
      <c r="AF12" s="191">
        <f t="shared" si="39"/>
        <v>0</v>
      </c>
      <c r="AG12" s="191">
        <f t="shared" si="39"/>
        <v>0</v>
      </c>
      <c r="AH12" s="191">
        <f t="shared" si="39"/>
        <v>410</v>
      </c>
      <c r="AI12" s="191">
        <f t="shared" si="39"/>
        <v>166</v>
      </c>
      <c r="AJ12" s="191">
        <f t="shared" si="39"/>
        <v>0</v>
      </c>
      <c r="AK12" s="191">
        <f t="shared" ref="AK12:AQ12" si="40">SUM(AK74:AK82)</f>
        <v>0</v>
      </c>
      <c r="AL12" s="191">
        <f t="shared" si="40"/>
        <v>54</v>
      </c>
      <c r="AM12" s="191">
        <f t="shared" si="40"/>
        <v>11</v>
      </c>
      <c r="AN12" s="191">
        <f t="shared" si="40"/>
        <v>0</v>
      </c>
      <c r="AO12" s="191">
        <f t="shared" si="40"/>
        <v>0</v>
      </c>
      <c r="AP12" s="191">
        <f>SUM(AP74:AP82)</f>
        <v>899</v>
      </c>
      <c r="AQ12" s="194">
        <f t="shared" si="40"/>
        <v>372</v>
      </c>
      <c r="AR12" s="45"/>
      <c r="AS12" s="131" t="s">
        <v>209</v>
      </c>
      <c r="AT12" s="191">
        <f t="shared" ref="AT12:BB12" si="41">SUM(AT74:AT82)</f>
        <v>59</v>
      </c>
      <c r="AU12" s="191">
        <f t="shared" si="41"/>
        <v>23</v>
      </c>
      <c r="AV12" s="191">
        <f t="shared" si="41"/>
        <v>3</v>
      </c>
      <c r="AW12" s="191">
        <f t="shared" si="41"/>
        <v>13</v>
      </c>
      <c r="AX12" s="191">
        <f t="shared" si="41"/>
        <v>1</v>
      </c>
      <c r="AY12" s="191">
        <f t="shared" si="41"/>
        <v>23</v>
      </c>
      <c r="AZ12" s="191">
        <f t="shared" si="41"/>
        <v>1</v>
      </c>
      <c r="BA12" s="191">
        <f t="shared" si="41"/>
        <v>13</v>
      </c>
      <c r="BB12" s="191">
        <f t="shared" si="41"/>
        <v>0</v>
      </c>
      <c r="BC12" s="191">
        <f t="shared" si="11"/>
        <v>136</v>
      </c>
      <c r="BD12" s="191">
        <f>SUM(BD74:BD82)</f>
        <v>95</v>
      </c>
      <c r="BE12" s="191">
        <f>SUM(BE74:BE82)</f>
        <v>22</v>
      </c>
      <c r="BF12" s="194">
        <f>SUM(BF74:BF82)</f>
        <v>20</v>
      </c>
      <c r="BG12" s="45"/>
      <c r="BH12" s="131" t="s">
        <v>209</v>
      </c>
      <c r="BI12" s="191">
        <f t="shared" ref="BI12:BO12" si="42">SUM(BI74:BI82)</f>
        <v>175</v>
      </c>
      <c r="BJ12" s="191">
        <f t="shared" si="42"/>
        <v>48</v>
      </c>
      <c r="BK12" s="191">
        <f t="shared" si="42"/>
        <v>11</v>
      </c>
      <c r="BL12" s="191">
        <f t="shared" si="42"/>
        <v>49</v>
      </c>
      <c r="BM12" s="191">
        <f t="shared" si="42"/>
        <v>2</v>
      </c>
      <c r="BN12" s="191">
        <f t="shared" si="42"/>
        <v>285</v>
      </c>
      <c r="BO12" s="194">
        <f t="shared" si="42"/>
        <v>135</v>
      </c>
      <c r="BP12" s="49"/>
    </row>
    <row r="13" spans="1:68" ht="12" customHeight="1">
      <c r="A13" s="131" t="s">
        <v>210</v>
      </c>
      <c r="B13" s="191">
        <f>SUM(B84:B88)</f>
        <v>1402</v>
      </c>
      <c r="C13" s="191">
        <f t="shared" ref="C13:U13" si="43">SUM(C84:C88)</f>
        <v>478</v>
      </c>
      <c r="D13" s="191">
        <f t="shared" si="43"/>
        <v>470</v>
      </c>
      <c r="E13" s="191">
        <f t="shared" si="43"/>
        <v>157</v>
      </c>
      <c r="F13" s="191">
        <f t="shared" si="43"/>
        <v>81</v>
      </c>
      <c r="G13" s="191">
        <f t="shared" si="43"/>
        <v>6</v>
      </c>
      <c r="H13" s="191">
        <f t="shared" si="43"/>
        <v>387</v>
      </c>
      <c r="I13" s="191">
        <f t="shared" si="43"/>
        <v>100</v>
      </c>
      <c r="J13" s="191">
        <f t="shared" si="43"/>
        <v>106</v>
      </c>
      <c r="K13" s="191">
        <f t="shared" si="43"/>
        <v>17</v>
      </c>
      <c r="L13" s="191">
        <f t="shared" si="43"/>
        <v>527</v>
      </c>
      <c r="M13" s="191">
        <f>SUM(M84:M88)</f>
        <v>207</v>
      </c>
      <c r="N13" s="191">
        <f t="shared" si="43"/>
        <v>23</v>
      </c>
      <c r="O13" s="191">
        <f t="shared" si="43"/>
        <v>2</v>
      </c>
      <c r="P13" s="191">
        <f t="shared" si="43"/>
        <v>147</v>
      </c>
      <c r="Q13" s="191">
        <f t="shared" si="43"/>
        <v>32</v>
      </c>
      <c r="R13" s="191">
        <f t="shared" si="43"/>
        <v>0</v>
      </c>
      <c r="S13" s="191">
        <f t="shared" si="43"/>
        <v>0</v>
      </c>
      <c r="T13" s="191">
        <f t="shared" si="43"/>
        <v>3143</v>
      </c>
      <c r="U13" s="194">
        <f t="shared" si="43"/>
        <v>999</v>
      </c>
      <c r="V13" s="41"/>
      <c r="W13" s="131" t="s">
        <v>210</v>
      </c>
      <c r="X13" s="191">
        <f>SUM(X84:X88)</f>
        <v>184</v>
      </c>
      <c r="Y13" s="191">
        <f t="shared" ref="Y13:AQ13" si="44">SUM(Y84:Y88)</f>
        <v>54</v>
      </c>
      <c r="Z13" s="191">
        <f t="shared" si="44"/>
        <v>84</v>
      </c>
      <c r="AA13" s="191">
        <f t="shared" si="44"/>
        <v>27</v>
      </c>
      <c r="AB13" s="191">
        <f t="shared" si="44"/>
        <v>15</v>
      </c>
      <c r="AC13" s="191">
        <f t="shared" si="44"/>
        <v>1</v>
      </c>
      <c r="AD13" s="191">
        <f t="shared" si="44"/>
        <v>52</v>
      </c>
      <c r="AE13" s="191">
        <f t="shared" si="44"/>
        <v>12</v>
      </c>
      <c r="AF13" s="191">
        <f t="shared" si="44"/>
        <v>12</v>
      </c>
      <c r="AG13" s="191">
        <f t="shared" si="44"/>
        <v>2</v>
      </c>
      <c r="AH13" s="191">
        <f t="shared" si="44"/>
        <v>167</v>
      </c>
      <c r="AI13" s="191">
        <f t="shared" si="44"/>
        <v>63</v>
      </c>
      <c r="AJ13" s="191">
        <f t="shared" si="44"/>
        <v>3</v>
      </c>
      <c r="AK13" s="191">
        <f t="shared" si="44"/>
        <v>0</v>
      </c>
      <c r="AL13" s="191">
        <f t="shared" si="44"/>
        <v>53</v>
      </c>
      <c r="AM13" s="191">
        <f t="shared" si="44"/>
        <v>7</v>
      </c>
      <c r="AN13" s="191">
        <f t="shared" si="44"/>
        <v>0</v>
      </c>
      <c r="AO13" s="191">
        <f t="shared" si="44"/>
        <v>0</v>
      </c>
      <c r="AP13" s="191">
        <f>SUM(AP84:AP88)</f>
        <v>570</v>
      </c>
      <c r="AQ13" s="194">
        <f t="shared" si="44"/>
        <v>166</v>
      </c>
      <c r="AR13" s="45"/>
      <c r="AS13" s="131" t="s">
        <v>210</v>
      </c>
      <c r="AT13" s="191">
        <f t="shared" ref="AT13:BB13" si="45">SUM(AT84:AT88)</f>
        <v>25</v>
      </c>
      <c r="AU13" s="191">
        <f t="shared" si="45"/>
        <v>11</v>
      </c>
      <c r="AV13" s="191">
        <f t="shared" si="45"/>
        <v>2</v>
      </c>
      <c r="AW13" s="191">
        <f t="shared" si="45"/>
        <v>9</v>
      </c>
      <c r="AX13" s="191">
        <f t="shared" si="45"/>
        <v>2</v>
      </c>
      <c r="AY13" s="191">
        <f t="shared" si="45"/>
        <v>9</v>
      </c>
      <c r="AZ13" s="191">
        <f t="shared" si="45"/>
        <v>2</v>
      </c>
      <c r="BA13" s="191">
        <f t="shared" si="45"/>
        <v>5</v>
      </c>
      <c r="BB13" s="191">
        <f t="shared" si="45"/>
        <v>0</v>
      </c>
      <c r="BC13" s="191">
        <f t="shared" si="11"/>
        <v>65</v>
      </c>
      <c r="BD13" s="191">
        <f>SUM(BD84:BD88)</f>
        <v>46</v>
      </c>
      <c r="BE13" s="191">
        <f>SUM(BE84:BE88)</f>
        <v>12</v>
      </c>
      <c r="BF13" s="194">
        <f>SUM(BF84:BF88)</f>
        <v>11</v>
      </c>
      <c r="BG13" s="45"/>
      <c r="BH13" s="131" t="s">
        <v>210</v>
      </c>
      <c r="BI13" s="191">
        <f t="shared" ref="BI13:BO13" si="46">SUM(BI84:BI88)</f>
        <v>49</v>
      </c>
      <c r="BJ13" s="191">
        <f t="shared" si="46"/>
        <v>12</v>
      </c>
      <c r="BK13" s="191">
        <f t="shared" si="46"/>
        <v>7</v>
      </c>
      <c r="BL13" s="191">
        <f t="shared" si="46"/>
        <v>36</v>
      </c>
      <c r="BM13" s="191">
        <f t="shared" si="46"/>
        <v>0</v>
      </c>
      <c r="BN13" s="191">
        <f t="shared" si="46"/>
        <v>104</v>
      </c>
      <c r="BO13" s="194">
        <f t="shared" si="46"/>
        <v>40</v>
      </c>
      <c r="BP13" s="49"/>
    </row>
    <row r="14" spans="1:68" ht="12" customHeight="1">
      <c r="A14" s="131" t="s">
        <v>164</v>
      </c>
      <c r="B14" s="191">
        <f t="shared" ref="B14:S14" si="47">SUM(B90:B96)</f>
        <v>2288</v>
      </c>
      <c r="C14" s="191">
        <f t="shared" si="47"/>
        <v>1148</v>
      </c>
      <c r="D14" s="191">
        <f t="shared" si="47"/>
        <v>1205</v>
      </c>
      <c r="E14" s="191">
        <f t="shared" si="47"/>
        <v>698</v>
      </c>
      <c r="F14" s="191">
        <f t="shared" si="47"/>
        <v>75</v>
      </c>
      <c r="G14" s="191">
        <f t="shared" si="47"/>
        <v>31</v>
      </c>
      <c r="H14" s="191">
        <f t="shared" si="47"/>
        <v>360</v>
      </c>
      <c r="I14" s="191">
        <f t="shared" si="47"/>
        <v>136</v>
      </c>
      <c r="J14" s="191">
        <f t="shared" si="47"/>
        <v>679</v>
      </c>
      <c r="K14" s="191">
        <f t="shared" si="47"/>
        <v>274</v>
      </c>
      <c r="L14" s="191">
        <f t="shared" si="47"/>
        <v>1592</v>
      </c>
      <c r="M14" s="191">
        <f t="shared" si="47"/>
        <v>913</v>
      </c>
      <c r="N14" s="191">
        <f t="shared" si="47"/>
        <v>96</v>
      </c>
      <c r="O14" s="191">
        <f t="shared" si="47"/>
        <v>17</v>
      </c>
      <c r="P14" s="191">
        <f t="shared" si="47"/>
        <v>989</v>
      </c>
      <c r="Q14" s="191">
        <f t="shared" si="47"/>
        <v>393</v>
      </c>
      <c r="R14" s="191">
        <f t="shared" si="47"/>
        <v>0</v>
      </c>
      <c r="S14" s="191">
        <f t="shared" si="47"/>
        <v>0</v>
      </c>
      <c r="T14" s="191">
        <f t="shared" ref="T14:U14" si="48">SUM(T90:T96)</f>
        <v>7284</v>
      </c>
      <c r="U14" s="194">
        <f t="shared" si="48"/>
        <v>3610</v>
      </c>
      <c r="V14" s="41"/>
      <c r="W14" s="131" t="s">
        <v>164</v>
      </c>
      <c r="X14" s="191">
        <f t="shared" ref="X14:AQ14" si="49">SUM(X90:X96)</f>
        <v>97</v>
      </c>
      <c r="Y14" s="191">
        <f t="shared" si="49"/>
        <v>44</v>
      </c>
      <c r="Z14" s="191">
        <f t="shared" si="49"/>
        <v>33</v>
      </c>
      <c r="AA14" s="191">
        <f t="shared" si="49"/>
        <v>18</v>
      </c>
      <c r="AB14" s="191">
        <f t="shared" si="49"/>
        <v>0</v>
      </c>
      <c r="AC14" s="191">
        <f t="shared" si="49"/>
        <v>0</v>
      </c>
      <c r="AD14" s="191">
        <f t="shared" si="49"/>
        <v>40</v>
      </c>
      <c r="AE14" s="191">
        <f t="shared" si="49"/>
        <v>14</v>
      </c>
      <c r="AF14" s="191">
        <f t="shared" si="49"/>
        <v>0</v>
      </c>
      <c r="AG14" s="191">
        <f t="shared" si="49"/>
        <v>0</v>
      </c>
      <c r="AH14" s="191">
        <f t="shared" si="49"/>
        <v>343</v>
      </c>
      <c r="AI14" s="191">
        <f t="shared" si="49"/>
        <v>201</v>
      </c>
      <c r="AJ14" s="191">
        <f t="shared" si="49"/>
        <v>32</v>
      </c>
      <c r="AK14" s="191">
        <f t="shared" si="49"/>
        <v>6</v>
      </c>
      <c r="AL14" s="191">
        <f t="shared" si="49"/>
        <v>218</v>
      </c>
      <c r="AM14" s="191">
        <f t="shared" si="49"/>
        <v>91</v>
      </c>
      <c r="AN14" s="191">
        <f t="shared" si="49"/>
        <v>0</v>
      </c>
      <c r="AO14" s="191">
        <f t="shared" si="49"/>
        <v>0</v>
      </c>
      <c r="AP14" s="191">
        <f>SUM(AP90:AP96)</f>
        <v>763</v>
      </c>
      <c r="AQ14" s="194">
        <f t="shared" si="49"/>
        <v>374</v>
      </c>
      <c r="AR14" s="45"/>
      <c r="AS14" s="131" t="s">
        <v>164</v>
      </c>
      <c r="AT14" s="191">
        <f t="shared" ref="AT14:BB14" si="50">SUM(AT90:AT96)</f>
        <v>43</v>
      </c>
      <c r="AU14" s="191">
        <f t="shared" si="50"/>
        <v>24</v>
      </c>
      <c r="AV14" s="191">
        <f t="shared" si="50"/>
        <v>3</v>
      </c>
      <c r="AW14" s="191">
        <f t="shared" si="50"/>
        <v>12</v>
      </c>
      <c r="AX14" s="191">
        <f t="shared" si="50"/>
        <v>13</v>
      </c>
      <c r="AY14" s="191">
        <f t="shared" si="50"/>
        <v>29</v>
      </c>
      <c r="AZ14" s="191">
        <f t="shared" si="50"/>
        <v>4</v>
      </c>
      <c r="BA14" s="191">
        <f t="shared" si="50"/>
        <v>23</v>
      </c>
      <c r="BB14" s="191">
        <f t="shared" si="50"/>
        <v>0</v>
      </c>
      <c r="BC14" s="191">
        <f t="shared" si="11"/>
        <v>151</v>
      </c>
      <c r="BD14" s="191">
        <f>SUM(BD90:BD96)</f>
        <v>143</v>
      </c>
      <c r="BE14" s="191">
        <f>SUM(BE90:BE96)</f>
        <v>4</v>
      </c>
      <c r="BF14" s="194">
        <f>SUM(BF90:BF96)</f>
        <v>11</v>
      </c>
      <c r="BG14" s="45"/>
      <c r="BH14" s="131" t="s">
        <v>164</v>
      </c>
      <c r="BI14" s="191">
        <f t="shared" ref="BI14:BO14" si="51">SUM(BI90:BI96)</f>
        <v>154</v>
      </c>
      <c r="BJ14" s="191">
        <f t="shared" si="51"/>
        <v>29</v>
      </c>
      <c r="BK14" s="191">
        <f t="shared" si="51"/>
        <v>20</v>
      </c>
      <c r="BL14" s="191">
        <f t="shared" si="51"/>
        <v>92</v>
      </c>
      <c r="BM14" s="191">
        <f t="shared" si="51"/>
        <v>0</v>
      </c>
      <c r="BN14" s="191">
        <f t="shared" si="51"/>
        <v>295</v>
      </c>
      <c r="BO14" s="194">
        <f t="shared" si="51"/>
        <v>109</v>
      </c>
      <c r="BP14" s="49"/>
    </row>
    <row r="15" spans="1:68" ht="12" customHeight="1">
      <c r="A15" s="131" t="s">
        <v>165</v>
      </c>
      <c r="B15" s="191">
        <f t="shared" ref="B15:S15" si="52">SUM(B98:B100)</f>
        <v>449</v>
      </c>
      <c r="C15" s="191">
        <f t="shared" si="52"/>
        <v>220</v>
      </c>
      <c r="D15" s="191">
        <f t="shared" si="52"/>
        <v>187</v>
      </c>
      <c r="E15" s="191">
        <f t="shared" si="52"/>
        <v>96</v>
      </c>
      <c r="F15" s="191">
        <f t="shared" si="52"/>
        <v>0</v>
      </c>
      <c r="G15" s="191">
        <f t="shared" si="52"/>
        <v>0</v>
      </c>
      <c r="H15" s="191">
        <f t="shared" si="52"/>
        <v>165</v>
      </c>
      <c r="I15" s="191">
        <f t="shared" si="52"/>
        <v>61</v>
      </c>
      <c r="J15" s="191">
        <f t="shared" si="52"/>
        <v>0</v>
      </c>
      <c r="K15" s="191">
        <f t="shared" si="52"/>
        <v>0</v>
      </c>
      <c r="L15" s="191">
        <f t="shared" si="52"/>
        <v>271</v>
      </c>
      <c r="M15" s="191">
        <f t="shared" si="52"/>
        <v>125</v>
      </c>
      <c r="N15" s="191">
        <f t="shared" si="52"/>
        <v>0</v>
      </c>
      <c r="O15" s="191">
        <f t="shared" si="52"/>
        <v>0</v>
      </c>
      <c r="P15" s="191">
        <f t="shared" si="52"/>
        <v>97</v>
      </c>
      <c r="Q15" s="191">
        <f t="shared" si="52"/>
        <v>32</v>
      </c>
      <c r="R15" s="191">
        <f t="shared" si="52"/>
        <v>0</v>
      </c>
      <c r="S15" s="191">
        <f t="shared" si="52"/>
        <v>0</v>
      </c>
      <c r="T15" s="191">
        <f t="shared" ref="T15:U15" si="53">SUM(T98:T100)</f>
        <v>1169</v>
      </c>
      <c r="U15" s="194">
        <f t="shared" si="53"/>
        <v>534</v>
      </c>
      <c r="V15" s="41"/>
      <c r="W15" s="131" t="s">
        <v>165</v>
      </c>
      <c r="X15" s="191">
        <f t="shared" ref="X15:AJ15" si="54">SUM(X98:X100)</f>
        <v>61</v>
      </c>
      <c r="Y15" s="191">
        <f t="shared" si="54"/>
        <v>33</v>
      </c>
      <c r="Z15" s="191">
        <f t="shared" si="54"/>
        <v>10</v>
      </c>
      <c r="AA15" s="191">
        <f t="shared" si="54"/>
        <v>4</v>
      </c>
      <c r="AB15" s="191">
        <f t="shared" si="54"/>
        <v>0</v>
      </c>
      <c r="AC15" s="191">
        <f t="shared" si="54"/>
        <v>0</v>
      </c>
      <c r="AD15" s="191">
        <f t="shared" si="54"/>
        <v>10</v>
      </c>
      <c r="AE15" s="191">
        <f t="shared" si="54"/>
        <v>2</v>
      </c>
      <c r="AF15" s="191">
        <f t="shared" si="54"/>
        <v>0</v>
      </c>
      <c r="AG15" s="191">
        <f t="shared" si="54"/>
        <v>0</v>
      </c>
      <c r="AH15" s="191">
        <f t="shared" si="54"/>
        <v>39</v>
      </c>
      <c r="AI15" s="191">
        <f t="shared" si="54"/>
        <v>16</v>
      </c>
      <c r="AJ15" s="191">
        <f t="shared" si="54"/>
        <v>0</v>
      </c>
      <c r="AK15" s="191">
        <f t="shared" ref="AK15:AQ15" si="55">SUM(AK98:AK100)</f>
        <v>0</v>
      </c>
      <c r="AL15" s="191">
        <f t="shared" si="55"/>
        <v>38</v>
      </c>
      <c r="AM15" s="191">
        <f t="shared" si="55"/>
        <v>11</v>
      </c>
      <c r="AN15" s="191">
        <f t="shared" si="55"/>
        <v>0</v>
      </c>
      <c r="AO15" s="191">
        <f t="shared" si="55"/>
        <v>0</v>
      </c>
      <c r="AP15" s="191">
        <f t="shared" si="55"/>
        <v>158</v>
      </c>
      <c r="AQ15" s="194">
        <f t="shared" si="55"/>
        <v>66</v>
      </c>
      <c r="AR15" s="45"/>
      <c r="AS15" s="131" t="s">
        <v>165</v>
      </c>
      <c r="AT15" s="191">
        <f t="shared" ref="AT15:BB15" si="56">SUM(AT98:AT100)</f>
        <v>12</v>
      </c>
      <c r="AU15" s="191">
        <f t="shared" si="56"/>
        <v>5</v>
      </c>
      <c r="AV15" s="191">
        <f t="shared" si="56"/>
        <v>0</v>
      </c>
      <c r="AW15" s="191">
        <f t="shared" si="56"/>
        <v>6</v>
      </c>
      <c r="AX15" s="191">
        <f t="shared" si="56"/>
        <v>0</v>
      </c>
      <c r="AY15" s="191">
        <f t="shared" si="56"/>
        <v>5</v>
      </c>
      <c r="AZ15" s="191">
        <f t="shared" si="56"/>
        <v>0</v>
      </c>
      <c r="BA15" s="191">
        <f t="shared" si="56"/>
        <v>3</v>
      </c>
      <c r="BB15" s="191">
        <f t="shared" si="56"/>
        <v>0</v>
      </c>
      <c r="BC15" s="191">
        <f t="shared" si="11"/>
        <v>31</v>
      </c>
      <c r="BD15" s="191">
        <f t="shared" ref="BD15:BF15" si="57">SUM(BD98:BD100)</f>
        <v>19</v>
      </c>
      <c r="BE15" s="191">
        <f t="shared" si="57"/>
        <v>3</v>
      </c>
      <c r="BF15" s="194">
        <f t="shared" si="57"/>
        <v>5</v>
      </c>
      <c r="BG15" s="45">
        <v>0</v>
      </c>
      <c r="BH15" s="131" t="s">
        <v>165</v>
      </c>
      <c r="BI15" s="191">
        <f t="shared" ref="BI15:BO15" si="58">SUM(BI98:BI100)</f>
        <v>10</v>
      </c>
      <c r="BJ15" s="191">
        <f t="shared" si="58"/>
        <v>19</v>
      </c>
      <c r="BK15" s="191">
        <f t="shared" si="58"/>
        <v>2</v>
      </c>
      <c r="BL15" s="191">
        <f t="shared" si="58"/>
        <v>12</v>
      </c>
      <c r="BM15" s="191">
        <f t="shared" si="58"/>
        <v>0</v>
      </c>
      <c r="BN15" s="191">
        <f t="shared" si="58"/>
        <v>43</v>
      </c>
      <c r="BO15" s="194">
        <f t="shared" si="58"/>
        <v>16</v>
      </c>
      <c r="BP15" s="49"/>
    </row>
    <row r="16" spans="1:68" ht="12" customHeight="1">
      <c r="A16" s="131" t="s">
        <v>166</v>
      </c>
      <c r="B16" s="191">
        <f t="shared" ref="B16:S16" si="59">SUM(B106:B111)</f>
        <v>1456</v>
      </c>
      <c r="C16" s="191">
        <f t="shared" si="59"/>
        <v>653</v>
      </c>
      <c r="D16" s="191">
        <f t="shared" si="59"/>
        <v>550</v>
      </c>
      <c r="E16" s="191">
        <f t="shared" si="59"/>
        <v>321</v>
      </c>
      <c r="F16" s="191">
        <f t="shared" si="59"/>
        <v>88</v>
      </c>
      <c r="G16" s="191">
        <f t="shared" si="59"/>
        <v>26</v>
      </c>
      <c r="H16" s="191">
        <f t="shared" si="59"/>
        <v>634</v>
      </c>
      <c r="I16" s="191">
        <f t="shared" si="59"/>
        <v>207</v>
      </c>
      <c r="J16" s="191">
        <f t="shared" si="59"/>
        <v>16</v>
      </c>
      <c r="K16" s="191">
        <f t="shared" si="59"/>
        <v>4</v>
      </c>
      <c r="L16" s="191">
        <f t="shared" si="59"/>
        <v>726</v>
      </c>
      <c r="M16" s="191">
        <f t="shared" si="59"/>
        <v>386</v>
      </c>
      <c r="N16" s="191">
        <f t="shared" si="59"/>
        <v>87</v>
      </c>
      <c r="O16" s="191">
        <f t="shared" si="59"/>
        <v>13</v>
      </c>
      <c r="P16" s="191">
        <f t="shared" si="59"/>
        <v>634</v>
      </c>
      <c r="Q16" s="191">
        <f t="shared" si="59"/>
        <v>182</v>
      </c>
      <c r="R16" s="191">
        <f t="shared" si="59"/>
        <v>0</v>
      </c>
      <c r="S16" s="191">
        <f t="shared" si="59"/>
        <v>0</v>
      </c>
      <c r="T16" s="191">
        <f t="shared" ref="T16:U16" si="60">SUM(T106:T111)</f>
        <v>4191</v>
      </c>
      <c r="U16" s="194">
        <f t="shared" si="60"/>
        <v>1792</v>
      </c>
      <c r="V16" s="41"/>
      <c r="W16" s="131" t="s">
        <v>166</v>
      </c>
      <c r="X16" s="191">
        <f t="shared" ref="X16:AJ16" si="61">SUM(X106:X111)</f>
        <v>103</v>
      </c>
      <c r="Y16" s="191">
        <f t="shared" si="61"/>
        <v>40</v>
      </c>
      <c r="Z16" s="191">
        <f t="shared" si="61"/>
        <v>59</v>
      </c>
      <c r="AA16" s="191">
        <f t="shared" si="61"/>
        <v>31</v>
      </c>
      <c r="AB16" s="191">
        <f t="shared" si="61"/>
        <v>3</v>
      </c>
      <c r="AC16" s="191">
        <f t="shared" si="61"/>
        <v>1</v>
      </c>
      <c r="AD16" s="191">
        <f t="shared" si="61"/>
        <v>65</v>
      </c>
      <c r="AE16" s="191">
        <f t="shared" si="61"/>
        <v>22</v>
      </c>
      <c r="AF16" s="191">
        <f t="shared" si="61"/>
        <v>0</v>
      </c>
      <c r="AG16" s="191">
        <f t="shared" si="61"/>
        <v>0</v>
      </c>
      <c r="AH16" s="191">
        <f t="shared" si="61"/>
        <v>121</v>
      </c>
      <c r="AI16" s="191">
        <f t="shared" si="61"/>
        <v>68</v>
      </c>
      <c r="AJ16" s="191">
        <f t="shared" si="61"/>
        <v>36</v>
      </c>
      <c r="AK16" s="191">
        <f t="shared" ref="AK16:AQ16" si="62">SUM(AK106:AK111)</f>
        <v>4</v>
      </c>
      <c r="AL16" s="191">
        <f t="shared" si="62"/>
        <v>158</v>
      </c>
      <c r="AM16" s="191">
        <f t="shared" si="62"/>
        <v>40</v>
      </c>
      <c r="AN16" s="191">
        <f t="shared" si="62"/>
        <v>0</v>
      </c>
      <c r="AO16" s="191">
        <f t="shared" si="62"/>
        <v>0</v>
      </c>
      <c r="AP16" s="191">
        <f t="shared" si="62"/>
        <v>545</v>
      </c>
      <c r="AQ16" s="194">
        <f t="shared" si="62"/>
        <v>206</v>
      </c>
      <c r="AR16" s="45"/>
      <c r="AS16" s="131" t="s">
        <v>166</v>
      </c>
      <c r="AT16" s="191">
        <f t="shared" ref="AT16:BB16" si="63">SUM(AT106:AT111)</f>
        <v>29</v>
      </c>
      <c r="AU16" s="191">
        <f t="shared" si="63"/>
        <v>12</v>
      </c>
      <c r="AV16" s="191">
        <f t="shared" si="63"/>
        <v>2</v>
      </c>
      <c r="AW16" s="191">
        <f t="shared" si="63"/>
        <v>13</v>
      </c>
      <c r="AX16" s="191">
        <f t="shared" si="63"/>
        <v>1</v>
      </c>
      <c r="AY16" s="191">
        <f t="shared" si="63"/>
        <v>14</v>
      </c>
      <c r="AZ16" s="191">
        <f t="shared" si="63"/>
        <v>3</v>
      </c>
      <c r="BA16" s="191">
        <f t="shared" si="63"/>
        <v>13</v>
      </c>
      <c r="BB16" s="191">
        <f t="shared" si="63"/>
        <v>0</v>
      </c>
      <c r="BC16" s="191">
        <f t="shared" si="11"/>
        <v>87</v>
      </c>
      <c r="BD16" s="191">
        <f t="shared" ref="BD16:BF16" si="64">SUM(BD106:BD111)</f>
        <v>78</v>
      </c>
      <c r="BE16" s="191">
        <f t="shared" si="64"/>
        <v>3</v>
      </c>
      <c r="BF16" s="194">
        <f t="shared" si="64"/>
        <v>9</v>
      </c>
      <c r="BG16" s="45"/>
      <c r="BH16" s="131" t="s">
        <v>166</v>
      </c>
      <c r="BI16" s="191">
        <f t="shared" ref="BI16:BO16" si="65">SUM(BI106:BI111)</f>
        <v>107</v>
      </c>
      <c r="BJ16" s="191">
        <f t="shared" si="65"/>
        <v>28</v>
      </c>
      <c r="BK16" s="191">
        <f t="shared" si="65"/>
        <v>7</v>
      </c>
      <c r="BL16" s="191">
        <f t="shared" si="65"/>
        <v>33</v>
      </c>
      <c r="BM16" s="191">
        <f t="shared" si="65"/>
        <v>1</v>
      </c>
      <c r="BN16" s="191">
        <f t="shared" si="65"/>
        <v>176</v>
      </c>
      <c r="BO16" s="194">
        <f t="shared" si="65"/>
        <v>52</v>
      </c>
      <c r="BP16" s="49"/>
    </row>
    <row r="17" spans="1:68" ht="12" customHeight="1">
      <c r="A17" s="131" t="s">
        <v>167</v>
      </c>
      <c r="B17" s="191">
        <f t="shared" ref="B17:S17" si="66">SUM(B113:B114)</f>
        <v>1468</v>
      </c>
      <c r="C17" s="191">
        <f t="shared" si="66"/>
        <v>697</v>
      </c>
      <c r="D17" s="191">
        <f t="shared" si="66"/>
        <v>620</v>
      </c>
      <c r="E17" s="191">
        <f t="shared" si="66"/>
        <v>335</v>
      </c>
      <c r="F17" s="191">
        <f t="shared" si="66"/>
        <v>127</v>
      </c>
      <c r="G17" s="191">
        <f t="shared" si="66"/>
        <v>28</v>
      </c>
      <c r="H17" s="191">
        <f t="shared" si="66"/>
        <v>299</v>
      </c>
      <c r="I17" s="191">
        <f t="shared" si="66"/>
        <v>138</v>
      </c>
      <c r="J17" s="191">
        <f t="shared" si="66"/>
        <v>0</v>
      </c>
      <c r="K17" s="191">
        <f t="shared" si="66"/>
        <v>0</v>
      </c>
      <c r="L17" s="191">
        <f t="shared" si="66"/>
        <v>708</v>
      </c>
      <c r="M17" s="191">
        <f t="shared" si="66"/>
        <v>366</v>
      </c>
      <c r="N17" s="191">
        <f t="shared" si="66"/>
        <v>118</v>
      </c>
      <c r="O17" s="191">
        <f t="shared" si="66"/>
        <v>30</v>
      </c>
      <c r="P17" s="191">
        <f t="shared" si="66"/>
        <v>227</v>
      </c>
      <c r="Q17" s="191">
        <f t="shared" si="66"/>
        <v>70</v>
      </c>
      <c r="R17" s="191">
        <f t="shared" si="66"/>
        <v>0</v>
      </c>
      <c r="S17" s="191">
        <f t="shared" si="66"/>
        <v>0</v>
      </c>
      <c r="T17" s="191">
        <f t="shared" ref="T17:U17" si="67">SUM(T113:T114)</f>
        <v>3567</v>
      </c>
      <c r="U17" s="194">
        <f t="shared" si="67"/>
        <v>1664</v>
      </c>
      <c r="V17" s="41"/>
      <c r="W17" s="131" t="s">
        <v>167</v>
      </c>
      <c r="X17" s="191">
        <f t="shared" ref="X17:AJ17" si="68">SUM(X113:X114)</f>
        <v>48</v>
      </c>
      <c r="Y17" s="191">
        <f t="shared" si="68"/>
        <v>19</v>
      </c>
      <c r="Z17" s="191">
        <f t="shared" si="68"/>
        <v>29</v>
      </c>
      <c r="AA17" s="191">
        <f t="shared" si="68"/>
        <v>19</v>
      </c>
      <c r="AB17" s="191">
        <f t="shared" si="68"/>
        <v>7</v>
      </c>
      <c r="AC17" s="191">
        <f t="shared" si="68"/>
        <v>2</v>
      </c>
      <c r="AD17" s="191">
        <f t="shared" si="68"/>
        <v>8</v>
      </c>
      <c r="AE17" s="191">
        <f t="shared" si="68"/>
        <v>2</v>
      </c>
      <c r="AF17" s="191">
        <f t="shared" si="68"/>
        <v>0</v>
      </c>
      <c r="AG17" s="191">
        <f t="shared" si="68"/>
        <v>0</v>
      </c>
      <c r="AH17" s="191">
        <f t="shared" si="68"/>
        <v>79</v>
      </c>
      <c r="AI17" s="191">
        <f t="shared" si="68"/>
        <v>40</v>
      </c>
      <c r="AJ17" s="191">
        <f t="shared" si="68"/>
        <v>29</v>
      </c>
      <c r="AK17" s="191">
        <f t="shared" ref="AK17:AQ17" si="69">SUM(AK113:AK114)</f>
        <v>3</v>
      </c>
      <c r="AL17" s="191">
        <f t="shared" si="69"/>
        <v>40</v>
      </c>
      <c r="AM17" s="191">
        <f t="shared" si="69"/>
        <v>8</v>
      </c>
      <c r="AN17" s="191">
        <f t="shared" si="69"/>
        <v>0</v>
      </c>
      <c r="AO17" s="191">
        <f t="shared" si="69"/>
        <v>0</v>
      </c>
      <c r="AP17" s="191">
        <f t="shared" si="69"/>
        <v>240</v>
      </c>
      <c r="AQ17" s="194">
        <f t="shared" si="69"/>
        <v>93</v>
      </c>
      <c r="AR17" s="45"/>
      <c r="AS17" s="131" t="s">
        <v>167</v>
      </c>
      <c r="AT17" s="191">
        <f t="shared" ref="AT17:BB17" si="70">SUM(AT113:AT114)</f>
        <v>30</v>
      </c>
      <c r="AU17" s="191">
        <f t="shared" si="70"/>
        <v>13</v>
      </c>
      <c r="AV17" s="191">
        <f t="shared" si="70"/>
        <v>4</v>
      </c>
      <c r="AW17" s="191">
        <f t="shared" si="70"/>
        <v>8</v>
      </c>
      <c r="AX17" s="191">
        <f t="shared" si="70"/>
        <v>0</v>
      </c>
      <c r="AY17" s="191">
        <f t="shared" si="70"/>
        <v>15</v>
      </c>
      <c r="AZ17" s="191">
        <f t="shared" si="70"/>
        <v>4</v>
      </c>
      <c r="BA17" s="191">
        <f t="shared" si="70"/>
        <v>7</v>
      </c>
      <c r="BB17" s="191">
        <f t="shared" si="70"/>
        <v>0</v>
      </c>
      <c r="BC17" s="191">
        <f>+AT17+AU17+AV17+AW17+AX17+AY17+AZ17+BA17+BB17</f>
        <v>81</v>
      </c>
      <c r="BD17" s="191">
        <f t="shared" ref="BD17:BF17" si="71">SUM(BD113:BD114)</f>
        <v>73</v>
      </c>
      <c r="BE17" s="191">
        <f t="shared" si="71"/>
        <v>2</v>
      </c>
      <c r="BF17" s="194">
        <f t="shared" si="71"/>
        <v>7</v>
      </c>
      <c r="BG17" s="45"/>
      <c r="BH17" s="131" t="s">
        <v>167</v>
      </c>
      <c r="BI17" s="191">
        <f t="shared" ref="BI17:BO17" si="72">SUM(BI113:BI114)</f>
        <v>5</v>
      </c>
      <c r="BJ17" s="191">
        <f t="shared" si="72"/>
        <v>37</v>
      </c>
      <c r="BK17" s="191">
        <f t="shared" si="72"/>
        <v>6</v>
      </c>
      <c r="BL17" s="191">
        <f t="shared" si="72"/>
        <v>14</v>
      </c>
      <c r="BM17" s="191">
        <f t="shared" si="72"/>
        <v>6</v>
      </c>
      <c r="BN17" s="191">
        <f t="shared" si="72"/>
        <v>68</v>
      </c>
      <c r="BO17" s="194">
        <f t="shared" si="72"/>
        <v>92</v>
      </c>
      <c r="BP17" s="49"/>
    </row>
    <row r="18" spans="1:68" ht="12" customHeight="1">
      <c r="A18" s="131" t="s">
        <v>168</v>
      </c>
      <c r="B18" s="191">
        <f t="shared" ref="B18:S18" si="73">SUM(B116:B120)</f>
        <v>2510</v>
      </c>
      <c r="C18" s="191">
        <f t="shared" si="73"/>
        <v>1226</v>
      </c>
      <c r="D18" s="191">
        <f t="shared" si="73"/>
        <v>1175</v>
      </c>
      <c r="E18" s="191">
        <f t="shared" si="73"/>
        <v>616</v>
      </c>
      <c r="F18" s="191">
        <f t="shared" si="73"/>
        <v>102</v>
      </c>
      <c r="G18" s="191">
        <f t="shared" si="73"/>
        <v>26</v>
      </c>
      <c r="H18" s="191">
        <f t="shared" si="73"/>
        <v>668</v>
      </c>
      <c r="I18" s="191">
        <f t="shared" si="73"/>
        <v>263</v>
      </c>
      <c r="J18" s="191">
        <f t="shared" si="73"/>
        <v>22</v>
      </c>
      <c r="K18" s="191">
        <f t="shared" si="73"/>
        <v>14</v>
      </c>
      <c r="L18" s="191">
        <f t="shared" si="73"/>
        <v>1649</v>
      </c>
      <c r="M18" s="191">
        <f t="shared" si="73"/>
        <v>851</v>
      </c>
      <c r="N18" s="191">
        <f t="shared" si="73"/>
        <v>104</v>
      </c>
      <c r="O18" s="191">
        <f t="shared" si="73"/>
        <v>20</v>
      </c>
      <c r="P18" s="191">
        <f t="shared" si="73"/>
        <v>710</v>
      </c>
      <c r="Q18" s="191">
        <f t="shared" si="73"/>
        <v>240</v>
      </c>
      <c r="R18" s="191">
        <f t="shared" si="73"/>
        <v>0</v>
      </c>
      <c r="S18" s="191">
        <f t="shared" si="73"/>
        <v>0</v>
      </c>
      <c r="T18" s="191">
        <f t="shared" ref="T18:U18" si="74">SUM(T116:T120)</f>
        <v>6940</v>
      </c>
      <c r="U18" s="194">
        <f t="shared" si="74"/>
        <v>3256</v>
      </c>
      <c r="V18" s="41"/>
      <c r="W18" s="131" t="s">
        <v>168</v>
      </c>
      <c r="X18" s="191">
        <f t="shared" ref="X18:AJ18" si="75">SUM(X116:X120)</f>
        <v>68</v>
      </c>
      <c r="Y18" s="191">
        <f t="shared" si="75"/>
        <v>31</v>
      </c>
      <c r="Z18" s="191">
        <f t="shared" si="75"/>
        <v>38</v>
      </c>
      <c r="AA18" s="191">
        <f t="shared" si="75"/>
        <v>15</v>
      </c>
      <c r="AB18" s="191">
        <f t="shared" si="75"/>
        <v>0</v>
      </c>
      <c r="AC18" s="191">
        <f t="shared" si="75"/>
        <v>0</v>
      </c>
      <c r="AD18" s="191">
        <f t="shared" si="75"/>
        <v>9</v>
      </c>
      <c r="AE18" s="191">
        <f t="shared" si="75"/>
        <v>1</v>
      </c>
      <c r="AF18" s="191">
        <f t="shared" si="75"/>
        <v>0</v>
      </c>
      <c r="AG18" s="191">
        <f t="shared" si="75"/>
        <v>0</v>
      </c>
      <c r="AH18" s="191">
        <f t="shared" si="75"/>
        <v>518</v>
      </c>
      <c r="AI18" s="191">
        <f t="shared" si="75"/>
        <v>293</v>
      </c>
      <c r="AJ18" s="191">
        <f t="shared" si="75"/>
        <v>30</v>
      </c>
      <c r="AK18" s="191">
        <f t="shared" ref="AK18:AQ18" si="76">SUM(AK116:AK120)</f>
        <v>4</v>
      </c>
      <c r="AL18" s="191">
        <f t="shared" si="76"/>
        <v>195</v>
      </c>
      <c r="AM18" s="191">
        <f t="shared" si="76"/>
        <v>60</v>
      </c>
      <c r="AN18" s="191">
        <f t="shared" si="76"/>
        <v>0</v>
      </c>
      <c r="AO18" s="191">
        <f t="shared" si="76"/>
        <v>0</v>
      </c>
      <c r="AP18" s="191">
        <f t="shared" si="76"/>
        <v>858</v>
      </c>
      <c r="AQ18" s="194">
        <f t="shared" si="76"/>
        <v>404</v>
      </c>
      <c r="AR18" s="45"/>
      <c r="AS18" s="131" t="s">
        <v>168</v>
      </c>
      <c r="AT18" s="191">
        <f t="shared" ref="AT18:BB18" si="77">SUM(AT116:AT120)</f>
        <v>41</v>
      </c>
      <c r="AU18" s="191">
        <f t="shared" si="77"/>
        <v>20</v>
      </c>
      <c r="AV18" s="191">
        <f t="shared" si="77"/>
        <v>4</v>
      </c>
      <c r="AW18" s="191">
        <f t="shared" si="77"/>
        <v>13</v>
      </c>
      <c r="AX18" s="191">
        <f t="shared" si="77"/>
        <v>1</v>
      </c>
      <c r="AY18" s="191">
        <f t="shared" si="77"/>
        <v>24</v>
      </c>
      <c r="AZ18" s="191">
        <f t="shared" si="77"/>
        <v>5</v>
      </c>
      <c r="BA18" s="191">
        <f t="shared" si="77"/>
        <v>13</v>
      </c>
      <c r="BB18" s="191">
        <f t="shared" si="77"/>
        <v>0</v>
      </c>
      <c r="BC18" s="191">
        <f t="shared" si="11"/>
        <v>121</v>
      </c>
      <c r="BD18" s="191">
        <f t="shared" ref="BD18:BF18" si="78">SUM(BD116:BD120)</f>
        <v>106</v>
      </c>
      <c r="BE18" s="191">
        <f t="shared" si="78"/>
        <v>4</v>
      </c>
      <c r="BF18" s="194">
        <f t="shared" si="78"/>
        <v>12</v>
      </c>
      <c r="BG18" s="45"/>
      <c r="BH18" s="131" t="s">
        <v>168</v>
      </c>
      <c r="BI18" s="191">
        <f t="shared" ref="BI18:BO18" si="79">SUM(BI116:BI120)</f>
        <v>113</v>
      </c>
      <c r="BJ18" s="191">
        <f t="shared" si="79"/>
        <v>30</v>
      </c>
      <c r="BK18" s="191">
        <f t="shared" si="79"/>
        <v>14</v>
      </c>
      <c r="BL18" s="191">
        <f t="shared" si="79"/>
        <v>66</v>
      </c>
      <c r="BM18" s="191">
        <f t="shared" si="79"/>
        <v>1</v>
      </c>
      <c r="BN18" s="191">
        <f t="shared" si="79"/>
        <v>224</v>
      </c>
      <c r="BO18" s="194">
        <f t="shared" si="79"/>
        <v>45</v>
      </c>
      <c r="BP18" s="49"/>
    </row>
    <row r="19" spans="1:68" ht="12" customHeight="1">
      <c r="A19" s="131" t="s">
        <v>169</v>
      </c>
      <c r="B19" s="191">
        <f t="shared" ref="B19:S19" si="80">SUM(B122:B128)</f>
        <v>4061</v>
      </c>
      <c r="C19" s="191">
        <f t="shared" si="80"/>
        <v>2094</v>
      </c>
      <c r="D19" s="191">
        <f t="shared" si="80"/>
        <v>1743</v>
      </c>
      <c r="E19" s="191">
        <f t="shared" si="80"/>
        <v>932</v>
      </c>
      <c r="F19" s="191">
        <f t="shared" si="80"/>
        <v>165</v>
      </c>
      <c r="G19" s="191">
        <f t="shared" si="80"/>
        <v>45</v>
      </c>
      <c r="H19" s="191">
        <f t="shared" si="80"/>
        <v>948</v>
      </c>
      <c r="I19" s="191">
        <f t="shared" si="80"/>
        <v>401</v>
      </c>
      <c r="J19" s="191">
        <f t="shared" si="80"/>
        <v>639</v>
      </c>
      <c r="K19" s="191">
        <f t="shared" si="80"/>
        <v>248</v>
      </c>
      <c r="L19" s="191">
        <f t="shared" si="80"/>
        <v>2187</v>
      </c>
      <c r="M19" s="191">
        <f t="shared" si="80"/>
        <v>1168</v>
      </c>
      <c r="N19" s="191">
        <f t="shared" si="80"/>
        <v>217</v>
      </c>
      <c r="O19" s="191">
        <f t="shared" si="80"/>
        <v>46</v>
      </c>
      <c r="P19" s="191">
        <f t="shared" si="80"/>
        <v>971</v>
      </c>
      <c r="Q19" s="191">
        <f t="shared" si="80"/>
        <v>404</v>
      </c>
      <c r="R19" s="191">
        <f t="shared" si="80"/>
        <v>478</v>
      </c>
      <c r="S19" s="191">
        <f t="shared" si="80"/>
        <v>183</v>
      </c>
      <c r="T19" s="191">
        <f t="shared" ref="T19:U19" si="81">SUM(T122:T128)</f>
        <v>11409</v>
      </c>
      <c r="U19" s="194">
        <f t="shared" si="81"/>
        <v>5521</v>
      </c>
      <c r="V19" s="41"/>
      <c r="W19" s="131" t="s">
        <v>169</v>
      </c>
      <c r="X19" s="191">
        <f t="shared" ref="X19:AJ19" si="82">SUM(X122:X128)</f>
        <v>249</v>
      </c>
      <c r="Y19" s="191">
        <f t="shared" si="82"/>
        <v>112</v>
      </c>
      <c r="Z19" s="191">
        <f t="shared" si="82"/>
        <v>79</v>
      </c>
      <c r="AA19" s="191">
        <f t="shared" si="82"/>
        <v>36</v>
      </c>
      <c r="AB19" s="191">
        <f t="shared" si="82"/>
        <v>13</v>
      </c>
      <c r="AC19" s="191">
        <f t="shared" si="82"/>
        <v>1</v>
      </c>
      <c r="AD19" s="191">
        <f t="shared" si="82"/>
        <v>64</v>
      </c>
      <c r="AE19" s="191">
        <f t="shared" si="82"/>
        <v>28</v>
      </c>
      <c r="AF19" s="191">
        <f t="shared" si="82"/>
        <v>33</v>
      </c>
      <c r="AG19" s="191">
        <f t="shared" si="82"/>
        <v>11</v>
      </c>
      <c r="AH19" s="191">
        <f t="shared" si="82"/>
        <v>542</v>
      </c>
      <c r="AI19" s="191">
        <f t="shared" si="82"/>
        <v>275</v>
      </c>
      <c r="AJ19" s="191">
        <f t="shared" si="82"/>
        <v>66</v>
      </c>
      <c r="AK19" s="191">
        <f t="shared" ref="AK19:AQ19" si="83">SUM(AK122:AK128)</f>
        <v>13</v>
      </c>
      <c r="AL19" s="191">
        <f t="shared" si="83"/>
        <v>225</v>
      </c>
      <c r="AM19" s="191">
        <f t="shared" si="83"/>
        <v>85</v>
      </c>
      <c r="AN19" s="191">
        <f t="shared" si="83"/>
        <v>106</v>
      </c>
      <c r="AO19" s="191">
        <f t="shared" si="83"/>
        <v>28</v>
      </c>
      <c r="AP19" s="191">
        <f t="shared" si="83"/>
        <v>1377</v>
      </c>
      <c r="AQ19" s="194">
        <f t="shared" si="83"/>
        <v>589</v>
      </c>
      <c r="AR19" s="45"/>
      <c r="AS19" s="131" t="s">
        <v>169</v>
      </c>
      <c r="AT19" s="191">
        <f t="shared" ref="AT19:BB19" si="84">SUM(AT122:AT128)</f>
        <v>81</v>
      </c>
      <c r="AU19" s="191">
        <f t="shared" si="84"/>
        <v>42</v>
      </c>
      <c r="AV19" s="191">
        <f t="shared" si="84"/>
        <v>8</v>
      </c>
      <c r="AW19" s="191">
        <f t="shared" si="84"/>
        <v>24</v>
      </c>
      <c r="AX19" s="191">
        <f t="shared" si="84"/>
        <v>19</v>
      </c>
      <c r="AY19" s="191">
        <f t="shared" si="84"/>
        <v>41</v>
      </c>
      <c r="AZ19" s="191">
        <f t="shared" si="84"/>
        <v>9</v>
      </c>
      <c r="BA19" s="191">
        <f t="shared" si="84"/>
        <v>29</v>
      </c>
      <c r="BB19" s="191">
        <f t="shared" si="84"/>
        <v>12</v>
      </c>
      <c r="BC19" s="191">
        <f t="shared" si="11"/>
        <v>265</v>
      </c>
      <c r="BD19" s="191">
        <f t="shared" ref="BD19:BF19" si="85">SUM(BD122:BD128)</f>
        <v>174</v>
      </c>
      <c r="BE19" s="191">
        <f t="shared" si="85"/>
        <v>36</v>
      </c>
      <c r="BF19" s="194">
        <f t="shared" si="85"/>
        <v>31</v>
      </c>
      <c r="BG19" s="45"/>
      <c r="BH19" s="131" t="s">
        <v>169</v>
      </c>
      <c r="BI19" s="191">
        <f t="shared" ref="BI19:BO19" si="86">SUM(BI122:BI128)</f>
        <v>177</v>
      </c>
      <c r="BJ19" s="191">
        <f t="shared" si="86"/>
        <v>88</v>
      </c>
      <c r="BK19" s="191">
        <f t="shared" si="86"/>
        <v>25</v>
      </c>
      <c r="BL19" s="191">
        <f t="shared" si="86"/>
        <v>161</v>
      </c>
      <c r="BM19" s="191">
        <f t="shared" si="86"/>
        <v>7</v>
      </c>
      <c r="BN19" s="191">
        <f t="shared" si="86"/>
        <v>458</v>
      </c>
      <c r="BO19" s="194">
        <f t="shared" si="86"/>
        <v>139</v>
      </c>
      <c r="BP19" s="49"/>
    </row>
    <row r="20" spans="1:68" ht="12" customHeight="1">
      <c r="A20" s="131" t="s">
        <v>170</v>
      </c>
      <c r="B20" s="191">
        <f t="shared" ref="B20:S20" si="87">SUM(B130:B132)</f>
        <v>482</v>
      </c>
      <c r="C20" s="191">
        <f t="shared" si="87"/>
        <v>220</v>
      </c>
      <c r="D20" s="191">
        <f t="shared" si="87"/>
        <v>238</v>
      </c>
      <c r="E20" s="191">
        <f t="shared" si="87"/>
        <v>119</v>
      </c>
      <c r="F20" s="191">
        <f t="shared" si="87"/>
        <v>15</v>
      </c>
      <c r="G20" s="191">
        <f t="shared" si="87"/>
        <v>1</v>
      </c>
      <c r="H20" s="191">
        <f t="shared" si="87"/>
        <v>121</v>
      </c>
      <c r="I20" s="191">
        <f t="shared" si="87"/>
        <v>49</v>
      </c>
      <c r="J20" s="191">
        <f t="shared" si="87"/>
        <v>0</v>
      </c>
      <c r="K20" s="191">
        <f t="shared" si="87"/>
        <v>0</v>
      </c>
      <c r="L20" s="191">
        <f t="shared" si="87"/>
        <v>360</v>
      </c>
      <c r="M20" s="191">
        <f t="shared" si="87"/>
        <v>169</v>
      </c>
      <c r="N20" s="191">
        <f t="shared" si="87"/>
        <v>22</v>
      </c>
      <c r="O20" s="191">
        <f t="shared" si="87"/>
        <v>2</v>
      </c>
      <c r="P20" s="191">
        <f t="shared" si="87"/>
        <v>125</v>
      </c>
      <c r="Q20" s="191">
        <f t="shared" si="87"/>
        <v>53</v>
      </c>
      <c r="R20" s="191">
        <f t="shared" si="87"/>
        <v>0</v>
      </c>
      <c r="S20" s="191">
        <f t="shared" si="87"/>
        <v>0</v>
      </c>
      <c r="T20" s="191">
        <f t="shared" ref="T20:U20" si="88">SUM(T130:T132)</f>
        <v>1363</v>
      </c>
      <c r="U20" s="194">
        <f t="shared" si="88"/>
        <v>613</v>
      </c>
      <c r="V20" s="41"/>
      <c r="W20" s="131" t="s">
        <v>170</v>
      </c>
      <c r="X20" s="191">
        <f t="shared" ref="X20:AJ20" si="89">SUM(X130:X132)</f>
        <v>42</v>
      </c>
      <c r="Y20" s="191">
        <f t="shared" si="89"/>
        <v>25</v>
      </c>
      <c r="Z20" s="191">
        <f t="shared" si="89"/>
        <v>16</v>
      </c>
      <c r="AA20" s="191">
        <f t="shared" si="89"/>
        <v>11</v>
      </c>
      <c r="AB20" s="191">
        <f t="shared" si="89"/>
        <v>0</v>
      </c>
      <c r="AC20" s="191">
        <f t="shared" si="89"/>
        <v>0</v>
      </c>
      <c r="AD20" s="191">
        <f t="shared" si="89"/>
        <v>13</v>
      </c>
      <c r="AE20" s="191">
        <f t="shared" si="89"/>
        <v>4</v>
      </c>
      <c r="AF20" s="191">
        <f t="shared" si="89"/>
        <v>0</v>
      </c>
      <c r="AG20" s="191">
        <f t="shared" si="89"/>
        <v>0</v>
      </c>
      <c r="AH20" s="191">
        <f t="shared" si="89"/>
        <v>59</v>
      </c>
      <c r="AI20" s="191">
        <f t="shared" si="89"/>
        <v>25</v>
      </c>
      <c r="AJ20" s="191">
        <f t="shared" si="89"/>
        <v>4</v>
      </c>
      <c r="AK20" s="191">
        <f t="shared" ref="AK20:AQ20" si="90">SUM(AK130:AK132)</f>
        <v>0</v>
      </c>
      <c r="AL20" s="191">
        <f t="shared" si="90"/>
        <v>25</v>
      </c>
      <c r="AM20" s="191">
        <f t="shared" si="90"/>
        <v>13</v>
      </c>
      <c r="AN20" s="191">
        <f t="shared" si="90"/>
        <v>0</v>
      </c>
      <c r="AO20" s="191">
        <f t="shared" si="90"/>
        <v>0</v>
      </c>
      <c r="AP20" s="191">
        <f t="shared" si="90"/>
        <v>159</v>
      </c>
      <c r="AQ20" s="194">
        <f t="shared" si="90"/>
        <v>78</v>
      </c>
      <c r="AR20" s="45"/>
      <c r="AS20" s="131" t="s">
        <v>170</v>
      </c>
      <c r="AT20" s="191">
        <f t="shared" ref="AT20:BB20" si="91">SUM(AT130:AT132)</f>
        <v>10</v>
      </c>
      <c r="AU20" s="191">
        <f t="shared" si="91"/>
        <v>6</v>
      </c>
      <c r="AV20" s="191">
        <f t="shared" si="91"/>
        <v>2</v>
      </c>
      <c r="AW20" s="191">
        <f t="shared" si="91"/>
        <v>4</v>
      </c>
      <c r="AX20" s="191">
        <f t="shared" si="91"/>
        <v>0</v>
      </c>
      <c r="AY20" s="191">
        <f t="shared" si="91"/>
        <v>7</v>
      </c>
      <c r="AZ20" s="191">
        <f t="shared" si="91"/>
        <v>2</v>
      </c>
      <c r="BA20" s="191">
        <f t="shared" si="91"/>
        <v>4</v>
      </c>
      <c r="BB20" s="191">
        <f t="shared" si="91"/>
        <v>0</v>
      </c>
      <c r="BC20" s="191">
        <f t="shared" si="11"/>
        <v>35</v>
      </c>
      <c r="BD20" s="191">
        <f t="shared" ref="BD20:BF20" si="92">SUM(BD130:BD132)</f>
        <v>25</v>
      </c>
      <c r="BE20" s="191">
        <f t="shared" si="92"/>
        <v>5</v>
      </c>
      <c r="BF20" s="194">
        <f t="shared" si="92"/>
        <v>5</v>
      </c>
      <c r="BG20" s="45"/>
      <c r="BH20" s="131" t="s">
        <v>170</v>
      </c>
      <c r="BI20" s="191">
        <f t="shared" ref="BI20:BO20" si="93">SUM(BI130:BI132)</f>
        <v>25</v>
      </c>
      <c r="BJ20" s="191">
        <f t="shared" si="93"/>
        <v>18</v>
      </c>
      <c r="BK20" s="191">
        <f t="shared" si="93"/>
        <v>3</v>
      </c>
      <c r="BL20" s="191">
        <f t="shared" si="93"/>
        <v>18</v>
      </c>
      <c r="BM20" s="191">
        <f t="shared" si="93"/>
        <v>1</v>
      </c>
      <c r="BN20" s="191">
        <f t="shared" si="93"/>
        <v>65</v>
      </c>
      <c r="BO20" s="194">
        <f t="shared" si="93"/>
        <v>19</v>
      </c>
      <c r="BP20" s="49"/>
    </row>
    <row r="21" spans="1:68" ht="12" customHeight="1">
      <c r="A21" s="131" t="s">
        <v>171</v>
      </c>
      <c r="B21" s="191">
        <f t="shared" ref="B21:S21" si="94">SUM(B134:B136)</f>
        <v>1606</v>
      </c>
      <c r="C21" s="191">
        <f t="shared" si="94"/>
        <v>819</v>
      </c>
      <c r="D21" s="191">
        <f t="shared" si="94"/>
        <v>502</v>
      </c>
      <c r="E21" s="191">
        <f t="shared" si="94"/>
        <v>281</v>
      </c>
      <c r="F21" s="191">
        <f t="shared" si="94"/>
        <v>182</v>
      </c>
      <c r="G21" s="191">
        <f t="shared" si="94"/>
        <v>68</v>
      </c>
      <c r="H21" s="191">
        <f t="shared" si="94"/>
        <v>516</v>
      </c>
      <c r="I21" s="191">
        <f t="shared" si="94"/>
        <v>237</v>
      </c>
      <c r="J21" s="191">
        <f t="shared" si="94"/>
        <v>61</v>
      </c>
      <c r="K21" s="191">
        <f t="shared" si="94"/>
        <v>31</v>
      </c>
      <c r="L21" s="191">
        <f t="shared" si="94"/>
        <v>760</v>
      </c>
      <c r="M21" s="191">
        <f t="shared" si="94"/>
        <v>367</v>
      </c>
      <c r="N21" s="191">
        <f t="shared" si="94"/>
        <v>153</v>
      </c>
      <c r="O21" s="191">
        <f t="shared" si="94"/>
        <v>42</v>
      </c>
      <c r="P21" s="191">
        <f t="shared" si="94"/>
        <v>459</v>
      </c>
      <c r="Q21" s="191">
        <f t="shared" si="94"/>
        <v>192</v>
      </c>
      <c r="R21" s="191">
        <f t="shared" si="94"/>
        <v>0</v>
      </c>
      <c r="S21" s="191">
        <f t="shared" si="94"/>
        <v>0</v>
      </c>
      <c r="T21" s="191">
        <f t="shared" ref="T21:U21" si="95">SUM(T134:T136)</f>
        <v>4239</v>
      </c>
      <c r="U21" s="194">
        <f t="shared" si="95"/>
        <v>2037</v>
      </c>
      <c r="V21" s="41"/>
      <c r="W21" s="131" t="s">
        <v>171</v>
      </c>
      <c r="X21" s="191">
        <f t="shared" ref="X21:AJ21" si="96">SUM(X134:X136)</f>
        <v>135</v>
      </c>
      <c r="Y21" s="191">
        <f t="shared" si="96"/>
        <v>74</v>
      </c>
      <c r="Z21" s="191">
        <f t="shared" si="96"/>
        <v>24</v>
      </c>
      <c r="AA21" s="191">
        <f t="shared" si="96"/>
        <v>10</v>
      </c>
      <c r="AB21" s="191">
        <f t="shared" si="96"/>
        <v>11</v>
      </c>
      <c r="AC21" s="191">
        <f t="shared" si="96"/>
        <v>5</v>
      </c>
      <c r="AD21" s="191">
        <f t="shared" si="96"/>
        <v>14</v>
      </c>
      <c r="AE21" s="191">
        <f t="shared" si="96"/>
        <v>4</v>
      </c>
      <c r="AF21" s="191">
        <f t="shared" si="96"/>
        <v>4</v>
      </c>
      <c r="AG21" s="191">
        <f t="shared" si="96"/>
        <v>2</v>
      </c>
      <c r="AH21" s="191">
        <f t="shared" si="96"/>
        <v>133</v>
      </c>
      <c r="AI21" s="191">
        <f t="shared" si="96"/>
        <v>58</v>
      </c>
      <c r="AJ21" s="191">
        <f t="shared" si="96"/>
        <v>36</v>
      </c>
      <c r="AK21" s="191">
        <f t="shared" ref="AK21:AQ21" si="97">SUM(AK134:AK136)</f>
        <v>7</v>
      </c>
      <c r="AL21" s="191">
        <f t="shared" si="97"/>
        <v>121</v>
      </c>
      <c r="AM21" s="191">
        <f t="shared" si="97"/>
        <v>36</v>
      </c>
      <c r="AN21" s="191">
        <f t="shared" si="97"/>
        <v>0</v>
      </c>
      <c r="AO21" s="191">
        <f t="shared" si="97"/>
        <v>0</v>
      </c>
      <c r="AP21" s="191">
        <f t="shared" si="97"/>
        <v>478</v>
      </c>
      <c r="AQ21" s="194">
        <f t="shared" si="97"/>
        <v>196</v>
      </c>
      <c r="AR21" s="45"/>
      <c r="AS21" s="131" t="s">
        <v>171</v>
      </c>
      <c r="AT21" s="191">
        <f t="shared" ref="AT21:BB21" si="98">SUM(AT134:AT136)</f>
        <v>30</v>
      </c>
      <c r="AU21" s="191">
        <f t="shared" si="98"/>
        <v>14</v>
      </c>
      <c r="AV21" s="191">
        <f t="shared" si="98"/>
        <v>5</v>
      </c>
      <c r="AW21" s="191">
        <f t="shared" si="98"/>
        <v>11</v>
      </c>
      <c r="AX21" s="191">
        <f t="shared" si="98"/>
        <v>2</v>
      </c>
      <c r="AY21" s="191">
        <f t="shared" si="98"/>
        <v>18</v>
      </c>
      <c r="AZ21" s="191">
        <f t="shared" si="98"/>
        <v>6</v>
      </c>
      <c r="BA21" s="191">
        <f t="shared" si="98"/>
        <v>11</v>
      </c>
      <c r="BB21" s="191">
        <f t="shared" si="98"/>
        <v>15</v>
      </c>
      <c r="BC21" s="191">
        <f t="shared" si="11"/>
        <v>112</v>
      </c>
      <c r="BD21" s="191">
        <f>SUM(BD134:BD136)</f>
        <v>86</v>
      </c>
      <c r="BE21" s="191">
        <f>SUM(BE134:BE136)</f>
        <v>12</v>
      </c>
      <c r="BF21" s="194">
        <f>SUM(BF134:BF136)</f>
        <v>11</v>
      </c>
      <c r="BG21" s="45"/>
      <c r="BH21" s="131" t="s">
        <v>171</v>
      </c>
      <c r="BI21" s="191">
        <f t="shared" ref="BI21:BO21" si="99">SUM(BI134:BI136)</f>
        <v>57</v>
      </c>
      <c r="BJ21" s="191">
        <f t="shared" si="99"/>
        <v>30</v>
      </c>
      <c r="BK21" s="191">
        <f t="shared" si="99"/>
        <v>14</v>
      </c>
      <c r="BL21" s="191">
        <f t="shared" si="99"/>
        <v>37</v>
      </c>
      <c r="BM21" s="191">
        <f t="shared" si="99"/>
        <v>5</v>
      </c>
      <c r="BN21" s="191">
        <f t="shared" si="99"/>
        <v>143</v>
      </c>
      <c r="BO21" s="194">
        <f t="shared" si="99"/>
        <v>37</v>
      </c>
      <c r="BP21" s="49"/>
    </row>
    <row r="22" spans="1:68" ht="12" customHeight="1">
      <c r="A22" s="131" t="s">
        <v>172</v>
      </c>
      <c r="B22" s="191">
        <f t="shared" ref="B22:S22" si="100">SUM(B139:B142)</f>
        <v>461</v>
      </c>
      <c r="C22" s="191">
        <f t="shared" si="100"/>
        <v>211</v>
      </c>
      <c r="D22" s="191">
        <f t="shared" si="100"/>
        <v>145</v>
      </c>
      <c r="E22" s="191">
        <f t="shared" si="100"/>
        <v>70</v>
      </c>
      <c r="F22" s="191">
        <f t="shared" si="100"/>
        <v>0</v>
      </c>
      <c r="G22" s="191">
        <f t="shared" si="100"/>
        <v>0</v>
      </c>
      <c r="H22" s="191">
        <f t="shared" si="100"/>
        <v>74</v>
      </c>
      <c r="I22" s="191">
        <f t="shared" si="100"/>
        <v>18</v>
      </c>
      <c r="J22" s="191">
        <f t="shared" si="100"/>
        <v>0</v>
      </c>
      <c r="K22" s="191">
        <f t="shared" si="100"/>
        <v>0</v>
      </c>
      <c r="L22" s="191">
        <f t="shared" si="100"/>
        <v>201</v>
      </c>
      <c r="M22" s="191">
        <f t="shared" si="100"/>
        <v>108</v>
      </c>
      <c r="N22" s="191">
        <f t="shared" si="100"/>
        <v>0</v>
      </c>
      <c r="O22" s="191">
        <f t="shared" si="100"/>
        <v>0</v>
      </c>
      <c r="P22" s="191">
        <f t="shared" si="100"/>
        <v>35</v>
      </c>
      <c r="Q22" s="191">
        <f t="shared" si="100"/>
        <v>7</v>
      </c>
      <c r="R22" s="191">
        <f t="shared" si="100"/>
        <v>0</v>
      </c>
      <c r="S22" s="191">
        <f t="shared" si="100"/>
        <v>0</v>
      </c>
      <c r="T22" s="191">
        <f t="shared" ref="T22:U22" si="101">SUM(T139:T142)</f>
        <v>916</v>
      </c>
      <c r="U22" s="194">
        <f t="shared" si="101"/>
        <v>414</v>
      </c>
      <c r="V22" s="41"/>
      <c r="W22" s="131" t="s">
        <v>172</v>
      </c>
      <c r="X22" s="191">
        <f t="shared" ref="X22:AJ22" si="102">SUM(X139:X142)</f>
        <v>7</v>
      </c>
      <c r="Y22" s="191">
        <f t="shared" si="102"/>
        <v>1</v>
      </c>
      <c r="Z22" s="191">
        <f t="shared" si="102"/>
        <v>4</v>
      </c>
      <c r="AA22" s="191">
        <f t="shared" si="102"/>
        <v>2</v>
      </c>
      <c r="AB22" s="191">
        <f t="shared" si="102"/>
        <v>0</v>
      </c>
      <c r="AC22" s="191">
        <f t="shared" si="102"/>
        <v>0</v>
      </c>
      <c r="AD22" s="191">
        <f t="shared" si="102"/>
        <v>2</v>
      </c>
      <c r="AE22" s="191">
        <f t="shared" si="102"/>
        <v>0</v>
      </c>
      <c r="AF22" s="191">
        <f t="shared" si="102"/>
        <v>0</v>
      </c>
      <c r="AG22" s="191">
        <f t="shared" si="102"/>
        <v>0</v>
      </c>
      <c r="AH22" s="191">
        <f t="shared" si="102"/>
        <v>30</v>
      </c>
      <c r="AI22" s="191">
        <f t="shared" si="102"/>
        <v>14</v>
      </c>
      <c r="AJ22" s="191">
        <f t="shared" si="102"/>
        <v>0</v>
      </c>
      <c r="AK22" s="191">
        <f t="shared" ref="AK22:AQ22" si="103">SUM(AK139:AK142)</f>
        <v>0</v>
      </c>
      <c r="AL22" s="191">
        <f t="shared" si="103"/>
        <v>0</v>
      </c>
      <c r="AM22" s="191">
        <f t="shared" si="103"/>
        <v>0</v>
      </c>
      <c r="AN22" s="191">
        <f t="shared" si="103"/>
        <v>0</v>
      </c>
      <c r="AO22" s="191">
        <f t="shared" si="103"/>
        <v>0</v>
      </c>
      <c r="AP22" s="191">
        <f t="shared" si="103"/>
        <v>43</v>
      </c>
      <c r="AQ22" s="194">
        <f t="shared" si="103"/>
        <v>17</v>
      </c>
      <c r="AR22" s="45"/>
      <c r="AS22" s="131" t="s">
        <v>172</v>
      </c>
      <c r="AT22" s="191">
        <f t="shared" ref="AT22:BB22" si="104">SUM(AT139:AT142)</f>
        <v>7</v>
      </c>
      <c r="AU22" s="191">
        <f t="shared" si="104"/>
        <v>3</v>
      </c>
      <c r="AV22" s="191">
        <f t="shared" si="104"/>
        <v>0</v>
      </c>
      <c r="AW22" s="191">
        <f t="shared" si="104"/>
        <v>2</v>
      </c>
      <c r="AX22" s="191">
        <f t="shared" si="104"/>
        <v>0</v>
      </c>
      <c r="AY22" s="191">
        <f t="shared" si="104"/>
        <v>4</v>
      </c>
      <c r="AZ22" s="191">
        <f t="shared" si="104"/>
        <v>0</v>
      </c>
      <c r="BA22" s="191">
        <f t="shared" si="104"/>
        <v>1</v>
      </c>
      <c r="BB22" s="191">
        <f t="shared" si="104"/>
        <v>0</v>
      </c>
      <c r="BC22" s="191">
        <f t="shared" si="11"/>
        <v>17</v>
      </c>
      <c r="BD22" s="191">
        <f t="shared" ref="BD22:BF22" si="105">SUM(BD139:BD142)</f>
        <v>15</v>
      </c>
      <c r="BE22" s="191">
        <f t="shared" si="105"/>
        <v>2</v>
      </c>
      <c r="BF22" s="194">
        <f t="shared" si="105"/>
        <v>4</v>
      </c>
      <c r="BG22" s="45"/>
      <c r="BH22" s="131" t="s">
        <v>172</v>
      </c>
      <c r="BI22" s="191">
        <f t="shared" ref="BI22:BO22" si="106">SUM(BI139:BI142)</f>
        <v>14</v>
      </c>
      <c r="BJ22" s="191">
        <f t="shared" si="106"/>
        <v>9</v>
      </c>
      <c r="BK22" s="191">
        <f t="shared" si="106"/>
        <v>1</v>
      </c>
      <c r="BL22" s="191">
        <f t="shared" si="106"/>
        <v>2</v>
      </c>
      <c r="BM22" s="191">
        <f t="shared" si="106"/>
        <v>0</v>
      </c>
      <c r="BN22" s="191">
        <f t="shared" si="106"/>
        <v>26</v>
      </c>
      <c r="BO22" s="194">
        <f t="shared" si="106"/>
        <v>13</v>
      </c>
      <c r="BP22" s="49"/>
    </row>
    <row r="23" spans="1:68" ht="12" customHeight="1">
      <c r="A23" s="131" t="s">
        <v>173</v>
      </c>
      <c r="B23" s="191">
        <f t="shared" ref="B23:U23" si="107">SUM(B148:B152)</f>
        <v>1294</v>
      </c>
      <c r="C23" s="191">
        <f t="shared" si="107"/>
        <v>542</v>
      </c>
      <c r="D23" s="191">
        <f t="shared" si="107"/>
        <v>440</v>
      </c>
      <c r="E23" s="191">
        <f t="shared" si="107"/>
        <v>216</v>
      </c>
      <c r="F23" s="191">
        <f t="shared" si="107"/>
        <v>40</v>
      </c>
      <c r="G23" s="191">
        <f t="shared" si="107"/>
        <v>7</v>
      </c>
      <c r="H23" s="191">
        <f t="shared" si="107"/>
        <v>246</v>
      </c>
      <c r="I23" s="191">
        <f t="shared" si="107"/>
        <v>62</v>
      </c>
      <c r="J23" s="191">
        <f t="shared" si="107"/>
        <v>14</v>
      </c>
      <c r="K23" s="191">
        <f t="shared" si="107"/>
        <v>5</v>
      </c>
      <c r="L23" s="191">
        <f t="shared" si="107"/>
        <v>685</v>
      </c>
      <c r="M23" s="191">
        <f t="shared" si="107"/>
        <v>313</v>
      </c>
      <c r="N23" s="191">
        <f t="shared" si="107"/>
        <v>20</v>
      </c>
      <c r="O23" s="191">
        <f t="shared" si="107"/>
        <v>1</v>
      </c>
      <c r="P23" s="191">
        <f t="shared" si="107"/>
        <v>157</v>
      </c>
      <c r="Q23" s="191">
        <f t="shared" si="107"/>
        <v>30</v>
      </c>
      <c r="R23" s="191">
        <f t="shared" si="107"/>
        <v>0</v>
      </c>
      <c r="S23" s="191">
        <f t="shared" si="107"/>
        <v>0</v>
      </c>
      <c r="T23" s="191">
        <f t="shared" si="107"/>
        <v>2896</v>
      </c>
      <c r="U23" s="194">
        <f t="shared" si="107"/>
        <v>1176</v>
      </c>
      <c r="V23" s="41"/>
      <c r="W23" s="131" t="s">
        <v>173</v>
      </c>
      <c r="X23" s="191">
        <f t="shared" ref="X23:AJ23" si="108">SUM(X148:X152)</f>
        <v>105</v>
      </c>
      <c r="Y23" s="191">
        <f t="shared" si="108"/>
        <v>38</v>
      </c>
      <c r="Z23" s="191">
        <f t="shared" si="108"/>
        <v>54</v>
      </c>
      <c r="AA23" s="191">
        <f t="shared" si="108"/>
        <v>24</v>
      </c>
      <c r="AB23" s="191">
        <f t="shared" si="108"/>
        <v>6</v>
      </c>
      <c r="AC23" s="191">
        <f t="shared" si="108"/>
        <v>0</v>
      </c>
      <c r="AD23" s="191">
        <f t="shared" si="108"/>
        <v>23</v>
      </c>
      <c r="AE23" s="191">
        <f t="shared" si="108"/>
        <v>6</v>
      </c>
      <c r="AF23" s="191">
        <f t="shared" si="108"/>
        <v>5</v>
      </c>
      <c r="AG23" s="191">
        <f t="shared" si="108"/>
        <v>2</v>
      </c>
      <c r="AH23" s="191">
        <f t="shared" si="108"/>
        <v>244</v>
      </c>
      <c r="AI23" s="191">
        <f t="shared" si="108"/>
        <v>116</v>
      </c>
      <c r="AJ23" s="191">
        <f t="shared" si="108"/>
        <v>2</v>
      </c>
      <c r="AK23" s="191">
        <f t="shared" ref="AK23:AQ23" si="109">SUM(AK148:AK152)</f>
        <v>0</v>
      </c>
      <c r="AL23" s="191">
        <f t="shared" si="109"/>
        <v>24</v>
      </c>
      <c r="AM23" s="191">
        <f t="shared" si="109"/>
        <v>3</v>
      </c>
      <c r="AN23" s="191">
        <f t="shared" si="109"/>
        <v>0</v>
      </c>
      <c r="AO23" s="191">
        <f t="shared" si="109"/>
        <v>0</v>
      </c>
      <c r="AP23" s="191">
        <f t="shared" si="109"/>
        <v>463</v>
      </c>
      <c r="AQ23" s="194">
        <f t="shared" si="109"/>
        <v>189</v>
      </c>
      <c r="AR23" s="45"/>
      <c r="AS23" s="131" t="s">
        <v>173</v>
      </c>
      <c r="AT23" s="191">
        <f t="shared" ref="AT23:BB23" si="110">SUM(AT148:AT152)</f>
        <v>23</v>
      </c>
      <c r="AU23" s="191">
        <f t="shared" si="110"/>
        <v>7</v>
      </c>
      <c r="AV23" s="191">
        <f t="shared" si="110"/>
        <v>2</v>
      </c>
      <c r="AW23" s="191">
        <f t="shared" si="110"/>
        <v>6</v>
      </c>
      <c r="AX23" s="191">
        <f t="shared" si="110"/>
        <v>0</v>
      </c>
      <c r="AY23" s="191">
        <f t="shared" si="110"/>
        <v>11</v>
      </c>
      <c r="AZ23" s="191">
        <f t="shared" si="110"/>
        <v>1</v>
      </c>
      <c r="BA23" s="191">
        <f t="shared" si="110"/>
        <v>4</v>
      </c>
      <c r="BB23" s="191">
        <f t="shared" si="110"/>
        <v>0</v>
      </c>
      <c r="BC23" s="191">
        <f t="shared" si="11"/>
        <v>54</v>
      </c>
      <c r="BD23" s="191">
        <f>SUM(BD148:BD152)</f>
        <v>53</v>
      </c>
      <c r="BE23" s="191">
        <f>SUM(BE148:BE152)</f>
        <v>0</v>
      </c>
      <c r="BF23" s="194">
        <f>SUM(BF148:BF152)</f>
        <v>8</v>
      </c>
      <c r="BG23" s="45"/>
      <c r="BH23" s="131" t="s">
        <v>173</v>
      </c>
      <c r="BI23" s="191">
        <f t="shared" ref="BI23:BO23" si="111">SUM(BI148:BI152)</f>
        <v>67</v>
      </c>
      <c r="BJ23" s="191">
        <f t="shared" si="111"/>
        <v>7</v>
      </c>
      <c r="BK23" s="191">
        <f t="shared" si="111"/>
        <v>3</v>
      </c>
      <c r="BL23" s="191">
        <f t="shared" si="111"/>
        <v>13</v>
      </c>
      <c r="BM23" s="191">
        <f t="shared" si="111"/>
        <v>0</v>
      </c>
      <c r="BN23" s="191">
        <f t="shared" si="111"/>
        <v>93</v>
      </c>
      <c r="BO23" s="194">
        <f t="shared" si="111"/>
        <v>46</v>
      </c>
      <c r="BP23" s="49"/>
    </row>
    <row r="24" spans="1:68" ht="12" customHeight="1">
      <c r="A24" s="131" t="s">
        <v>174</v>
      </c>
      <c r="B24" s="191">
        <f t="shared" ref="B24:U24" si="112">SUM(B154:B157)</f>
        <v>3186</v>
      </c>
      <c r="C24" s="191">
        <f t="shared" si="112"/>
        <v>1201</v>
      </c>
      <c r="D24" s="191">
        <f t="shared" si="112"/>
        <v>1166</v>
      </c>
      <c r="E24" s="191">
        <f t="shared" si="112"/>
        <v>457</v>
      </c>
      <c r="F24" s="191">
        <f t="shared" si="112"/>
        <v>100</v>
      </c>
      <c r="G24" s="191">
        <f t="shared" si="112"/>
        <v>13</v>
      </c>
      <c r="H24" s="191">
        <f t="shared" si="112"/>
        <v>903</v>
      </c>
      <c r="I24" s="191">
        <f t="shared" si="112"/>
        <v>289</v>
      </c>
      <c r="J24" s="191">
        <f t="shared" si="112"/>
        <v>113</v>
      </c>
      <c r="K24" s="191">
        <f t="shared" si="112"/>
        <v>36</v>
      </c>
      <c r="L24" s="191">
        <f t="shared" si="112"/>
        <v>1456</v>
      </c>
      <c r="M24" s="191">
        <f t="shared" si="112"/>
        <v>553</v>
      </c>
      <c r="N24" s="191">
        <f t="shared" si="112"/>
        <v>78</v>
      </c>
      <c r="O24" s="191">
        <f t="shared" si="112"/>
        <v>8</v>
      </c>
      <c r="P24" s="191">
        <f t="shared" si="112"/>
        <v>581</v>
      </c>
      <c r="Q24" s="191">
        <f t="shared" si="112"/>
        <v>153</v>
      </c>
      <c r="R24" s="191">
        <f t="shared" si="112"/>
        <v>0</v>
      </c>
      <c r="S24" s="191">
        <f t="shared" si="112"/>
        <v>0</v>
      </c>
      <c r="T24" s="191">
        <f t="shared" si="112"/>
        <v>7583</v>
      </c>
      <c r="U24" s="194">
        <f t="shared" si="112"/>
        <v>2710</v>
      </c>
      <c r="V24" s="41"/>
      <c r="W24" s="131" t="s">
        <v>174</v>
      </c>
      <c r="X24" s="191">
        <f t="shared" ref="X24:AJ24" si="113">SUM(X154:X157)</f>
        <v>199</v>
      </c>
      <c r="Y24" s="191">
        <f t="shared" si="113"/>
        <v>63</v>
      </c>
      <c r="Z24" s="191">
        <f t="shared" si="113"/>
        <v>12</v>
      </c>
      <c r="AA24" s="191">
        <f t="shared" si="113"/>
        <v>4</v>
      </c>
      <c r="AB24" s="191">
        <f t="shared" si="113"/>
        <v>6</v>
      </c>
      <c r="AC24" s="191">
        <f t="shared" si="113"/>
        <v>0</v>
      </c>
      <c r="AD24" s="191">
        <f t="shared" si="113"/>
        <v>67</v>
      </c>
      <c r="AE24" s="191">
        <f t="shared" si="113"/>
        <v>22</v>
      </c>
      <c r="AF24" s="191">
        <f t="shared" si="113"/>
        <v>0</v>
      </c>
      <c r="AG24" s="191">
        <f t="shared" si="113"/>
        <v>0</v>
      </c>
      <c r="AH24" s="191">
        <f t="shared" si="113"/>
        <v>267</v>
      </c>
      <c r="AI24" s="191">
        <f t="shared" si="113"/>
        <v>116</v>
      </c>
      <c r="AJ24" s="191">
        <f t="shared" si="113"/>
        <v>23</v>
      </c>
      <c r="AK24" s="191">
        <f t="shared" ref="AK24:AQ24" si="114">SUM(AK154:AK157)</f>
        <v>2</v>
      </c>
      <c r="AL24" s="191">
        <f t="shared" si="114"/>
        <v>122</v>
      </c>
      <c r="AM24" s="191">
        <f t="shared" si="114"/>
        <v>41</v>
      </c>
      <c r="AN24" s="191">
        <f t="shared" si="114"/>
        <v>0</v>
      </c>
      <c r="AO24" s="191">
        <f t="shared" si="114"/>
        <v>0</v>
      </c>
      <c r="AP24" s="191">
        <f t="shared" si="114"/>
        <v>696</v>
      </c>
      <c r="AQ24" s="194">
        <f t="shared" si="114"/>
        <v>248</v>
      </c>
      <c r="AR24" s="45"/>
      <c r="AS24" s="131" t="s">
        <v>174</v>
      </c>
      <c r="AT24" s="191">
        <f t="shared" ref="AT24:BB24" si="115">SUM(AT154:AT157)</f>
        <v>52</v>
      </c>
      <c r="AU24" s="191">
        <f t="shared" si="115"/>
        <v>23</v>
      </c>
      <c r="AV24" s="191">
        <f t="shared" si="115"/>
        <v>4</v>
      </c>
      <c r="AW24" s="191">
        <f t="shared" si="115"/>
        <v>17</v>
      </c>
      <c r="AX24" s="191">
        <f t="shared" si="115"/>
        <v>2</v>
      </c>
      <c r="AY24" s="191">
        <f t="shared" si="115"/>
        <v>28</v>
      </c>
      <c r="AZ24" s="191">
        <f t="shared" si="115"/>
        <v>4</v>
      </c>
      <c r="BA24" s="191">
        <f t="shared" si="115"/>
        <v>14</v>
      </c>
      <c r="BB24" s="191">
        <f t="shared" si="115"/>
        <v>0</v>
      </c>
      <c r="BC24" s="191">
        <f t="shared" si="11"/>
        <v>144</v>
      </c>
      <c r="BD24" s="191">
        <f t="shared" ref="BD24:BF24" si="116">SUM(BD154:BD157)</f>
        <v>85</v>
      </c>
      <c r="BE24" s="191">
        <f t="shared" si="116"/>
        <v>18</v>
      </c>
      <c r="BF24" s="194">
        <f t="shared" si="116"/>
        <v>12</v>
      </c>
      <c r="BG24" s="45"/>
      <c r="BH24" s="131" t="s">
        <v>174</v>
      </c>
      <c r="BI24" s="191">
        <f t="shared" ref="BI24:BO24" si="117">SUM(BI154:BI157)</f>
        <v>106</v>
      </c>
      <c r="BJ24" s="191">
        <f t="shared" si="117"/>
        <v>36</v>
      </c>
      <c r="BK24" s="191">
        <f t="shared" si="117"/>
        <v>7</v>
      </c>
      <c r="BL24" s="191">
        <f t="shared" si="117"/>
        <v>77</v>
      </c>
      <c r="BM24" s="191">
        <f t="shared" si="117"/>
        <v>8</v>
      </c>
      <c r="BN24" s="191">
        <f t="shared" si="117"/>
        <v>234</v>
      </c>
      <c r="BO24" s="194">
        <f t="shared" si="117"/>
        <v>44</v>
      </c>
      <c r="BP24" s="49"/>
    </row>
    <row r="25" spans="1:68" ht="12" customHeight="1">
      <c r="A25" s="131" t="s">
        <v>175</v>
      </c>
      <c r="B25" s="191">
        <f t="shared" ref="B25:U25" si="118">SUM(B159:B165)</f>
        <v>4714</v>
      </c>
      <c r="C25" s="191">
        <f t="shared" si="118"/>
        <v>1777</v>
      </c>
      <c r="D25" s="191">
        <f t="shared" si="118"/>
        <v>2212</v>
      </c>
      <c r="E25" s="191">
        <f t="shared" si="118"/>
        <v>974</v>
      </c>
      <c r="F25" s="191">
        <f t="shared" si="118"/>
        <v>52</v>
      </c>
      <c r="G25" s="191">
        <f t="shared" si="118"/>
        <v>4</v>
      </c>
      <c r="H25" s="191">
        <f t="shared" si="118"/>
        <v>1410</v>
      </c>
      <c r="I25" s="191">
        <f t="shared" si="118"/>
        <v>332</v>
      </c>
      <c r="J25" s="191">
        <f t="shared" si="118"/>
        <v>0</v>
      </c>
      <c r="K25" s="191">
        <f t="shared" si="118"/>
        <v>0</v>
      </c>
      <c r="L25" s="191">
        <f t="shared" si="118"/>
        <v>2797</v>
      </c>
      <c r="M25" s="191">
        <f t="shared" si="118"/>
        <v>1097</v>
      </c>
      <c r="N25" s="191">
        <f t="shared" si="118"/>
        <v>48</v>
      </c>
      <c r="O25" s="191">
        <f t="shared" si="118"/>
        <v>2</v>
      </c>
      <c r="P25" s="191">
        <f t="shared" si="118"/>
        <v>948</v>
      </c>
      <c r="Q25" s="191">
        <f t="shared" si="118"/>
        <v>176</v>
      </c>
      <c r="R25" s="191">
        <f t="shared" si="118"/>
        <v>20</v>
      </c>
      <c r="S25" s="191">
        <f t="shared" si="118"/>
        <v>2</v>
      </c>
      <c r="T25" s="191">
        <f t="shared" si="118"/>
        <v>12201</v>
      </c>
      <c r="U25" s="194">
        <f t="shared" si="118"/>
        <v>4364</v>
      </c>
      <c r="V25" s="41"/>
      <c r="W25" s="131" t="s">
        <v>175</v>
      </c>
      <c r="X25" s="191">
        <f t="shared" ref="X25:AJ25" si="119">SUM(X159:X165)</f>
        <v>187</v>
      </c>
      <c r="Y25" s="191">
        <f t="shared" si="119"/>
        <v>65</v>
      </c>
      <c r="Z25" s="191">
        <f t="shared" si="119"/>
        <v>96</v>
      </c>
      <c r="AA25" s="191">
        <f t="shared" si="119"/>
        <v>40</v>
      </c>
      <c r="AB25" s="191">
        <f t="shared" si="119"/>
        <v>1</v>
      </c>
      <c r="AC25" s="191">
        <f t="shared" si="119"/>
        <v>1</v>
      </c>
      <c r="AD25" s="191">
        <f t="shared" si="119"/>
        <v>50</v>
      </c>
      <c r="AE25" s="191">
        <f t="shared" si="119"/>
        <v>12</v>
      </c>
      <c r="AF25" s="191">
        <f t="shared" si="119"/>
        <v>0</v>
      </c>
      <c r="AG25" s="191">
        <f t="shared" si="119"/>
        <v>0</v>
      </c>
      <c r="AH25" s="191">
        <f t="shared" si="119"/>
        <v>575</v>
      </c>
      <c r="AI25" s="191">
        <f t="shared" si="119"/>
        <v>231</v>
      </c>
      <c r="AJ25" s="191">
        <f t="shared" si="119"/>
        <v>16</v>
      </c>
      <c r="AK25" s="191">
        <f t="shared" ref="AK25:AQ25" si="120">SUM(AK159:AK165)</f>
        <v>0</v>
      </c>
      <c r="AL25" s="191">
        <f t="shared" si="120"/>
        <v>314</v>
      </c>
      <c r="AM25" s="191">
        <f t="shared" si="120"/>
        <v>57</v>
      </c>
      <c r="AN25" s="191">
        <f t="shared" si="120"/>
        <v>0</v>
      </c>
      <c r="AO25" s="191">
        <f t="shared" si="120"/>
        <v>0</v>
      </c>
      <c r="AP25" s="191">
        <f t="shared" si="120"/>
        <v>1239</v>
      </c>
      <c r="AQ25" s="194">
        <f t="shared" si="120"/>
        <v>406</v>
      </c>
      <c r="AR25" s="45"/>
      <c r="AS25" s="131" t="s">
        <v>175</v>
      </c>
      <c r="AT25" s="191">
        <f t="shared" ref="AT25:BB25" si="121">SUM(AT159:AT165)</f>
        <v>72</v>
      </c>
      <c r="AU25" s="191">
        <f t="shared" si="121"/>
        <v>39</v>
      </c>
      <c r="AV25" s="191">
        <f t="shared" si="121"/>
        <v>4</v>
      </c>
      <c r="AW25" s="191">
        <f t="shared" si="121"/>
        <v>27</v>
      </c>
      <c r="AX25" s="191">
        <f t="shared" si="121"/>
        <v>0</v>
      </c>
      <c r="AY25" s="191">
        <f t="shared" si="121"/>
        <v>41</v>
      </c>
      <c r="AZ25" s="191">
        <f t="shared" si="121"/>
        <v>4</v>
      </c>
      <c r="BA25" s="191">
        <f t="shared" si="121"/>
        <v>22</v>
      </c>
      <c r="BB25" s="191">
        <f t="shared" si="121"/>
        <v>0</v>
      </c>
      <c r="BC25" s="191">
        <f t="shared" si="11"/>
        <v>209</v>
      </c>
      <c r="BD25" s="191">
        <f t="shared" ref="BD25:BF25" si="122">SUM(BD159:BD165)</f>
        <v>172</v>
      </c>
      <c r="BE25" s="191">
        <f t="shared" si="122"/>
        <v>31</v>
      </c>
      <c r="BF25" s="194">
        <f t="shared" si="122"/>
        <v>25</v>
      </c>
      <c r="BG25" s="45"/>
      <c r="BH25" s="131" t="s">
        <v>175</v>
      </c>
      <c r="BI25" s="191">
        <f t="shared" ref="BI25:BO25" si="123">SUM(BI159:BI165)</f>
        <v>107</v>
      </c>
      <c r="BJ25" s="191">
        <f t="shared" si="123"/>
        <v>96</v>
      </c>
      <c r="BK25" s="191">
        <f t="shared" si="123"/>
        <v>15</v>
      </c>
      <c r="BL25" s="191">
        <f t="shared" si="123"/>
        <v>98</v>
      </c>
      <c r="BM25" s="191">
        <f t="shared" si="123"/>
        <v>6</v>
      </c>
      <c r="BN25" s="191">
        <f t="shared" si="123"/>
        <v>322</v>
      </c>
      <c r="BO25" s="194">
        <f t="shared" si="123"/>
        <v>112</v>
      </c>
      <c r="BP25" s="49"/>
    </row>
    <row r="26" spans="1:68" ht="12" customHeight="1">
      <c r="A26" s="131" t="s">
        <v>211</v>
      </c>
      <c r="B26" s="191">
        <f t="shared" ref="B26:U26" si="124">SUM(B167:B173)</f>
        <v>3473</v>
      </c>
      <c r="C26" s="191">
        <f t="shared" si="124"/>
        <v>1695</v>
      </c>
      <c r="D26" s="191">
        <f t="shared" si="124"/>
        <v>1292</v>
      </c>
      <c r="E26" s="191">
        <f t="shared" si="124"/>
        <v>624</v>
      </c>
      <c r="F26" s="191">
        <f t="shared" si="124"/>
        <v>339</v>
      </c>
      <c r="G26" s="191">
        <f t="shared" si="124"/>
        <v>96</v>
      </c>
      <c r="H26" s="191">
        <f t="shared" si="124"/>
        <v>1331</v>
      </c>
      <c r="I26" s="191">
        <f t="shared" si="124"/>
        <v>501</v>
      </c>
      <c r="J26" s="191">
        <f t="shared" si="124"/>
        <v>60</v>
      </c>
      <c r="K26" s="191">
        <f t="shared" si="124"/>
        <v>23</v>
      </c>
      <c r="L26" s="191">
        <f t="shared" si="124"/>
        <v>1646</v>
      </c>
      <c r="M26" s="191">
        <f t="shared" si="124"/>
        <v>880</v>
      </c>
      <c r="N26" s="191">
        <f t="shared" si="124"/>
        <v>427</v>
      </c>
      <c r="O26" s="191">
        <f t="shared" si="124"/>
        <v>127</v>
      </c>
      <c r="P26" s="191">
        <f t="shared" si="124"/>
        <v>1004</v>
      </c>
      <c r="Q26" s="191">
        <f t="shared" si="124"/>
        <v>389</v>
      </c>
      <c r="R26" s="191">
        <f t="shared" si="124"/>
        <v>0</v>
      </c>
      <c r="S26" s="191">
        <f t="shared" si="124"/>
        <v>0</v>
      </c>
      <c r="T26" s="191">
        <f t="shared" si="124"/>
        <v>9572</v>
      </c>
      <c r="U26" s="194">
        <f t="shared" si="124"/>
        <v>4335</v>
      </c>
      <c r="V26" s="41"/>
      <c r="W26" s="131" t="s">
        <v>211</v>
      </c>
      <c r="X26" s="191">
        <f t="shared" ref="X26:AJ26" si="125">SUM(X167:X173)</f>
        <v>123</v>
      </c>
      <c r="Y26" s="191">
        <f t="shared" si="125"/>
        <v>62</v>
      </c>
      <c r="Z26" s="191">
        <f t="shared" si="125"/>
        <v>28</v>
      </c>
      <c r="AA26" s="191">
        <f t="shared" si="125"/>
        <v>14</v>
      </c>
      <c r="AB26" s="191">
        <f t="shared" si="125"/>
        <v>14</v>
      </c>
      <c r="AC26" s="191">
        <f t="shared" si="125"/>
        <v>5</v>
      </c>
      <c r="AD26" s="191">
        <f t="shared" si="125"/>
        <v>47</v>
      </c>
      <c r="AE26" s="191">
        <f t="shared" si="125"/>
        <v>8</v>
      </c>
      <c r="AF26" s="191">
        <f t="shared" si="125"/>
        <v>28</v>
      </c>
      <c r="AG26" s="191">
        <f t="shared" si="125"/>
        <v>12</v>
      </c>
      <c r="AH26" s="191">
        <f t="shared" si="125"/>
        <v>333</v>
      </c>
      <c r="AI26" s="191">
        <f t="shared" si="125"/>
        <v>181</v>
      </c>
      <c r="AJ26" s="191">
        <f t="shared" si="125"/>
        <v>135</v>
      </c>
      <c r="AK26" s="191">
        <f t="shared" ref="AK26:AQ26" si="126">SUM(AK167:AK173)</f>
        <v>30</v>
      </c>
      <c r="AL26" s="191">
        <f t="shared" si="126"/>
        <v>202</v>
      </c>
      <c r="AM26" s="191">
        <f t="shared" si="126"/>
        <v>84</v>
      </c>
      <c r="AN26" s="191">
        <f t="shared" si="126"/>
        <v>0</v>
      </c>
      <c r="AO26" s="191">
        <f t="shared" si="126"/>
        <v>0</v>
      </c>
      <c r="AP26" s="191">
        <f t="shared" si="126"/>
        <v>910</v>
      </c>
      <c r="AQ26" s="194">
        <f t="shared" si="126"/>
        <v>396</v>
      </c>
      <c r="AR26" s="45"/>
      <c r="AS26" s="131" t="s">
        <v>211</v>
      </c>
      <c r="AT26" s="191">
        <f t="shared" ref="AT26:BB26" si="127">SUM(AT167:AT173)</f>
        <v>61</v>
      </c>
      <c r="AU26" s="191">
        <f t="shared" si="127"/>
        <v>25</v>
      </c>
      <c r="AV26" s="191">
        <f t="shared" si="127"/>
        <v>8</v>
      </c>
      <c r="AW26" s="191">
        <f t="shared" si="127"/>
        <v>26</v>
      </c>
      <c r="AX26" s="191">
        <f t="shared" si="127"/>
        <v>2</v>
      </c>
      <c r="AY26" s="191">
        <f t="shared" si="127"/>
        <v>30</v>
      </c>
      <c r="AZ26" s="191">
        <f t="shared" si="127"/>
        <v>9</v>
      </c>
      <c r="BA26" s="191">
        <f t="shared" si="127"/>
        <v>23</v>
      </c>
      <c r="BB26" s="191">
        <f t="shared" si="127"/>
        <v>0</v>
      </c>
      <c r="BC26" s="191">
        <f t="shared" si="11"/>
        <v>184</v>
      </c>
      <c r="BD26" s="191">
        <f t="shared" ref="BD26:BF26" si="128">SUM(BD167:BD173)</f>
        <v>119</v>
      </c>
      <c r="BE26" s="191">
        <f t="shared" si="128"/>
        <v>15</v>
      </c>
      <c r="BF26" s="194">
        <f t="shared" si="128"/>
        <v>16</v>
      </c>
      <c r="BG26" s="45"/>
      <c r="BH26" s="131" t="s">
        <v>211</v>
      </c>
      <c r="BI26" s="191">
        <f t="shared" ref="BI26:BO26" si="129">SUM(BI167:BI173)</f>
        <v>158</v>
      </c>
      <c r="BJ26" s="191">
        <f t="shared" si="129"/>
        <v>59</v>
      </c>
      <c r="BK26" s="191">
        <f t="shared" si="129"/>
        <v>56</v>
      </c>
      <c r="BL26" s="191">
        <f t="shared" si="129"/>
        <v>72</v>
      </c>
      <c r="BM26" s="191">
        <f t="shared" si="129"/>
        <v>6</v>
      </c>
      <c r="BN26" s="191">
        <f t="shared" si="129"/>
        <v>351</v>
      </c>
      <c r="BO26" s="194">
        <f t="shared" si="129"/>
        <v>114</v>
      </c>
      <c r="BP26" s="49"/>
    </row>
    <row r="27" spans="1:68" ht="12" customHeight="1">
      <c r="A27" s="131" t="s">
        <v>177</v>
      </c>
      <c r="B27" s="361">
        <f t="shared" ref="B27:U27" si="130">SUM(B175:B180)</f>
        <v>2985</v>
      </c>
      <c r="C27" s="361">
        <f t="shared" si="130"/>
        <v>1181</v>
      </c>
      <c r="D27" s="361">
        <f t="shared" si="130"/>
        <v>1551</v>
      </c>
      <c r="E27" s="361">
        <f t="shared" si="130"/>
        <v>677</v>
      </c>
      <c r="F27" s="361">
        <f t="shared" si="130"/>
        <v>40</v>
      </c>
      <c r="G27" s="361">
        <f t="shared" si="130"/>
        <v>14</v>
      </c>
      <c r="H27" s="361">
        <f t="shared" si="130"/>
        <v>777</v>
      </c>
      <c r="I27" s="361">
        <f t="shared" si="130"/>
        <v>264</v>
      </c>
      <c r="J27" s="361">
        <f t="shared" si="130"/>
        <v>133</v>
      </c>
      <c r="K27" s="361">
        <f t="shared" si="130"/>
        <v>52</v>
      </c>
      <c r="L27" s="361">
        <f t="shared" si="130"/>
        <v>1962</v>
      </c>
      <c r="M27" s="361">
        <f t="shared" si="130"/>
        <v>841</v>
      </c>
      <c r="N27" s="361">
        <f t="shared" si="130"/>
        <v>44</v>
      </c>
      <c r="O27" s="361">
        <f t="shared" si="130"/>
        <v>8</v>
      </c>
      <c r="P27" s="361">
        <f t="shared" si="130"/>
        <v>344</v>
      </c>
      <c r="Q27" s="361">
        <f t="shared" si="130"/>
        <v>83</v>
      </c>
      <c r="R27" s="361">
        <f t="shared" si="130"/>
        <v>15</v>
      </c>
      <c r="S27" s="361">
        <f t="shared" si="130"/>
        <v>2</v>
      </c>
      <c r="T27" s="361">
        <f t="shared" si="130"/>
        <v>7851</v>
      </c>
      <c r="U27" s="362">
        <f t="shared" si="130"/>
        <v>3122</v>
      </c>
      <c r="V27" s="41"/>
      <c r="W27" s="131" t="s">
        <v>177</v>
      </c>
      <c r="X27" s="361">
        <f t="shared" ref="X27:AJ27" si="131">SUM(X175:X180)</f>
        <v>295</v>
      </c>
      <c r="Y27" s="361">
        <f t="shared" si="131"/>
        <v>114</v>
      </c>
      <c r="Z27" s="361">
        <f t="shared" si="131"/>
        <v>148</v>
      </c>
      <c r="AA27" s="361">
        <f t="shared" si="131"/>
        <v>71</v>
      </c>
      <c r="AB27" s="361">
        <f t="shared" si="131"/>
        <v>2</v>
      </c>
      <c r="AC27" s="361">
        <f t="shared" si="131"/>
        <v>0</v>
      </c>
      <c r="AD27" s="361">
        <f t="shared" si="131"/>
        <v>73</v>
      </c>
      <c r="AE27" s="361">
        <f t="shared" si="131"/>
        <v>14</v>
      </c>
      <c r="AF27" s="361">
        <f t="shared" si="131"/>
        <v>10</v>
      </c>
      <c r="AG27" s="361">
        <f t="shared" si="131"/>
        <v>3</v>
      </c>
      <c r="AH27" s="361">
        <f t="shared" si="131"/>
        <v>621</v>
      </c>
      <c r="AI27" s="361">
        <f t="shared" si="131"/>
        <v>262</v>
      </c>
      <c r="AJ27" s="361">
        <f t="shared" si="131"/>
        <v>22</v>
      </c>
      <c r="AK27" s="361">
        <f t="shared" ref="AK27:AQ27" si="132">SUM(AK175:AK180)</f>
        <v>1</v>
      </c>
      <c r="AL27" s="361">
        <f t="shared" si="132"/>
        <v>112</v>
      </c>
      <c r="AM27" s="361">
        <f t="shared" si="132"/>
        <v>17</v>
      </c>
      <c r="AN27" s="361">
        <f t="shared" si="132"/>
        <v>11</v>
      </c>
      <c r="AO27" s="361">
        <f t="shared" si="132"/>
        <v>1</v>
      </c>
      <c r="AP27" s="361">
        <f t="shared" si="132"/>
        <v>1294</v>
      </c>
      <c r="AQ27" s="362">
        <f t="shared" si="132"/>
        <v>483</v>
      </c>
      <c r="AR27" s="47"/>
      <c r="AS27" s="142" t="s">
        <v>177</v>
      </c>
      <c r="AT27" s="95">
        <f t="shared" ref="AT27:BB27" si="133">SUM(AT175:AT180)</f>
        <v>54</v>
      </c>
      <c r="AU27" s="95">
        <f t="shared" si="133"/>
        <v>26</v>
      </c>
      <c r="AV27" s="95">
        <f t="shared" si="133"/>
        <v>2</v>
      </c>
      <c r="AW27" s="95">
        <f t="shared" si="133"/>
        <v>16</v>
      </c>
      <c r="AX27" s="95">
        <f t="shared" si="133"/>
        <v>4</v>
      </c>
      <c r="AY27" s="95">
        <f t="shared" si="133"/>
        <v>31</v>
      </c>
      <c r="AZ27" s="95">
        <f t="shared" si="133"/>
        <v>2</v>
      </c>
      <c r="BA27" s="95">
        <f t="shared" si="133"/>
        <v>10</v>
      </c>
      <c r="BB27" s="95">
        <f t="shared" si="133"/>
        <v>1</v>
      </c>
      <c r="BC27" s="94">
        <f t="shared" si="11"/>
        <v>146</v>
      </c>
      <c r="BD27" s="95">
        <f>SUM(BD175:BD180)</f>
        <v>102</v>
      </c>
      <c r="BE27" s="95">
        <f>SUM(BE175:BE180)</f>
        <v>25</v>
      </c>
      <c r="BF27" s="160">
        <f>SUM(BF175:BF180)</f>
        <v>21</v>
      </c>
      <c r="BG27" s="47"/>
      <c r="BH27" s="131" t="s">
        <v>177</v>
      </c>
      <c r="BI27" s="364">
        <f t="shared" ref="BI27:BO27" si="134">SUM(BI175:BI180)</f>
        <v>59</v>
      </c>
      <c r="BJ27" s="364">
        <f t="shared" si="134"/>
        <v>33</v>
      </c>
      <c r="BK27" s="364">
        <f t="shared" si="134"/>
        <v>18</v>
      </c>
      <c r="BL27" s="364">
        <f t="shared" si="134"/>
        <v>75</v>
      </c>
      <c r="BM27" s="364">
        <f t="shared" si="134"/>
        <v>3</v>
      </c>
      <c r="BN27" s="364">
        <f t="shared" si="134"/>
        <v>188</v>
      </c>
      <c r="BO27" s="365">
        <f t="shared" si="134"/>
        <v>95</v>
      </c>
      <c r="BP27" s="49"/>
    </row>
    <row r="28" spans="1:68" ht="12" customHeight="1" thickBot="1">
      <c r="A28" s="190" t="s">
        <v>9</v>
      </c>
      <c r="B28" s="164">
        <f>SUM(B6:B27)</f>
        <v>56318</v>
      </c>
      <c r="C28" s="164">
        <f t="shared" ref="C28:Q28" si="135">SUM(C6:C27)</f>
        <v>26132</v>
      </c>
      <c r="D28" s="164">
        <f t="shared" si="135"/>
        <v>22396</v>
      </c>
      <c r="E28" s="164">
        <f t="shared" si="135"/>
        <v>11488</v>
      </c>
      <c r="F28" s="164">
        <f t="shared" si="135"/>
        <v>3089</v>
      </c>
      <c r="G28" s="164">
        <f t="shared" si="135"/>
        <v>1020</v>
      </c>
      <c r="H28" s="164">
        <f t="shared" si="135"/>
        <v>16535</v>
      </c>
      <c r="I28" s="164">
        <f t="shared" si="135"/>
        <v>6194</v>
      </c>
      <c r="J28" s="164">
        <f t="shared" si="135"/>
        <v>2626</v>
      </c>
      <c r="K28" s="164">
        <f t="shared" si="135"/>
        <v>1075</v>
      </c>
      <c r="L28" s="164">
        <f t="shared" si="135"/>
        <v>29235</v>
      </c>
      <c r="M28" s="164">
        <f t="shared" si="135"/>
        <v>14399</v>
      </c>
      <c r="N28" s="164">
        <f t="shared" si="135"/>
        <v>3214</v>
      </c>
      <c r="O28" s="164">
        <f t="shared" si="135"/>
        <v>964</v>
      </c>
      <c r="P28" s="164">
        <f>SUM(P6:P27)</f>
        <v>14055</v>
      </c>
      <c r="Q28" s="164">
        <f t="shared" si="135"/>
        <v>5013</v>
      </c>
      <c r="R28" s="164">
        <f>SUM(R6:R27)</f>
        <v>602</v>
      </c>
      <c r="S28" s="164">
        <f t="shared" ref="S28" si="136">SUM(S6:S27)</f>
        <v>214</v>
      </c>
      <c r="T28" s="164">
        <f>SUM(T6:T27)</f>
        <v>148070</v>
      </c>
      <c r="U28" s="165">
        <f t="shared" ref="U28" si="137">SUM(U6:U27)</f>
        <v>66499</v>
      </c>
      <c r="V28" s="47"/>
      <c r="W28" s="363" t="s">
        <v>9</v>
      </c>
      <c r="X28" s="164">
        <f t="shared" ref="X28:BF28" si="138">SUM(X6:X27)</f>
        <v>3666</v>
      </c>
      <c r="Y28" s="164">
        <f t="shared" si="138"/>
        <v>1624</v>
      </c>
      <c r="Z28" s="164">
        <f t="shared" si="138"/>
        <v>1433</v>
      </c>
      <c r="AA28" s="164">
        <f t="shared" si="138"/>
        <v>715</v>
      </c>
      <c r="AB28" s="164">
        <f t="shared" si="138"/>
        <v>233</v>
      </c>
      <c r="AC28" s="164">
        <f t="shared" si="138"/>
        <v>50</v>
      </c>
      <c r="AD28" s="164">
        <f t="shared" si="138"/>
        <v>1023</v>
      </c>
      <c r="AE28" s="164">
        <f t="shared" si="138"/>
        <v>316</v>
      </c>
      <c r="AF28" s="164">
        <f t="shared" si="138"/>
        <v>114</v>
      </c>
      <c r="AG28" s="164">
        <f t="shared" si="138"/>
        <v>42</v>
      </c>
      <c r="AH28" s="164">
        <f t="shared" si="138"/>
        <v>6562</v>
      </c>
      <c r="AI28" s="164">
        <f t="shared" si="138"/>
        <v>3131</v>
      </c>
      <c r="AJ28" s="164">
        <f t="shared" si="138"/>
        <v>931</v>
      </c>
      <c r="AK28" s="164">
        <f t="shared" si="138"/>
        <v>237</v>
      </c>
      <c r="AL28" s="164">
        <f t="shared" si="138"/>
        <v>3170</v>
      </c>
      <c r="AM28" s="164">
        <f t="shared" si="138"/>
        <v>1015</v>
      </c>
      <c r="AN28" s="164">
        <f t="shared" si="138"/>
        <v>149</v>
      </c>
      <c r="AO28" s="164">
        <f t="shared" si="138"/>
        <v>38</v>
      </c>
      <c r="AP28" s="164">
        <f t="shared" si="138"/>
        <v>17281</v>
      </c>
      <c r="AQ28" s="165">
        <f>SUM(AQ6:AQ27)</f>
        <v>7168</v>
      </c>
      <c r="AR28" s="47"/>
      <c r="AS28" s="363" t="s">
        <v>9</v>
      </c>
      <c r="AT28" s="162">
        <f>SUM(AT6:AT27)</f>
        <v>1018</v>
      </c>
      <c r="AU28" s="162">
        <f t="shared" ref="AU28:BB28" si="139">SUM(AU6:AU27)</f>
        <v>458</v>
      </c>
      <c r="AV28" s="162">
        <f t="shared" si="139"/>
        <v>103</v>
      </c>
      <c r="AW28" s="162">
        <f t="shared" si="139"/>
        <v>366</v>
      </c>
      <c r="AX28" s="162">
        <f t="shared" si="139"/>
        <v>64</v>
      </c>
      <c r="AY28" s="162">
        <f t="shared" si="139"/>
        <v>519</v>
      </c>
      <c r="AZ28" s="162">
        <f t="shared" si="139"/>
        <v>107</v>
      </c>
      <c r="BA28" s="162">
        <f t="shared" si="139"/>
        <v>346</v>
      </c>
      <c r="BB28" s="162">
        <f t="shared" si="139"/>
        <v>39</v>
      </c>
      <c r="BC28" s="162">
        <f t="shared" si="138"/>
        <v>3020</v>
      </c>
      <c r="BD28" s="162">
        <f>SUM(BD6:BD27)</f>
        <v>2316</v>
      </c>
      <c r="BE28" s="162">
        <f t="shared" si="138"/>
        <v>301</v>
      </c>
      <c r="BF28" s="163">
        <f t="shared" si="138"/>
        <v>327</v>
      </c>
      <c r="BG28" s="47"/>
      <c r="BH28" s="363" t="s">
        <v>9</v>
      </c>
      <c r="BI28" s="162">
        <f>SUM(BI6:BI27)</f>
        <v>2505</v>
      </c>
      <c r="BJ28" s="162">
        <f t="shared" ref="BJ28:BO28" si="140">SUM(BJ6:BJ27)</f>
        <v>946</v>
      </c>
      <c r="BK28" s="162">
        <f t="shared" si="140"/>
        <v>319</v>
      </c>
      <c r="BL28" s="162">
        <f t="shared" si="140"/>
        <v>1466</v>
      </c>
      <c r="BM28" s="162">
        <f t="shared" si="140"/>
        <v>167</v>
      </c>
      <c r="BN28" s="162">
        <f>SUM(BN6:BN27)</f>
        <v>5406</v>
      </c>
      <c r="BO28" s="163">
        <f t="shared" si="140"/>
        <v>1824</v>
      </c>
      <c r="BP28" s="49"/>
    </row>
    <row r="29" spans="1:68" ht="12" customHeight="1">
      <c r="A29" s="478" t="s">
        <v>327</v>
      </c>
      <c r="B29" s="478"/>
      <c r="C29" s="478"/>
      <c r="D29" s="478"/>
      <c r="E29" s="478"/>
      <c r="F29" s="478"/>
      <c r="G29" s="478"/>
      <c r="H29" s="478"/>
      <c r="I29" s="478"/>
      <c r="J29" s="478"/>
      <c r="K29" s="478"/>
      <c r="L29" s="478"/>
      <c r="M29" s="478"/>
      <c r="N29" s="478"/>
      <c r="O29" s="478"/>
      <c r="P29" s="478"/>
      <c r="Q29" s="478"/>
      <c r="R29" s="478"/>
      <c r="S29" s="478"/>
      <c r="T29" s="478"/>
      <c r="U29" s="478"/>
      <c r="V29" s="223"/>
      <c r="W29" s="478" t="s">
        <v>310</v>
      </c>
      <c r="X29" s="478"/>
      <c r="Y29" s="478"/>
      <c r="Z29" s="478"/>
      <c r="AA29" s="478"/>
      <c r="AB29" s="478"/>
      <c r="AC29" s="478"/>
      <c r="AD29" s="478"/>
      <c r="AE29" s="478"/>
      <c r="AF29" s="478"/>
      <c r="AG29" s="478"/>
      <c r="AH29" s="478"/>
      <c r="AI29" s="478"/>
      <c r="AJ29" s="478"/>
      <c r="AK29" s="478"/>
      <c r="AL29" s="478"/>
      <c r="AM29" s="478"/>
      <c r="AN29" s="478"/>
      <c r="AO29" s="478"/>
      <c r="AP29" s="478"/>
      <c r="AQ29" s="478"/>
      <c r="AR29" s="49"/>
      <c r="AS29" s="478" t="s">
        <v>328</v>
      </c>
      <c r="AT29" s="478"/>
      <c r="AU29" s="478"/>
      <c r="AV29" s="478"/>
      <c r="AW29" s="478"/>
      <c r="AX29" s="478"/>
      <c r="AY29" s="478"/>
      <c r="AZ29" s="478"/>
      <c r="BA29" s="478"/>
      <c r="BB29" s="478"/>
      <c r="BC29" s="478"/>
      <c r="BD29" s="478"/>
      <c r="BE29" s="478"/>
      <c r="BF29" s="478"/>
      <c r="BG29" s="49"/>
      <c r="BH29" s="478" t="s">
        <v>329</v>
      </c>
      <c r="BI29" s="478"/>
      <c r="BJ29" s="478"/>
      <c r="BK29" s="478"/>
      <c r="BL29" s="478"/>
      <c r="BM29" s="478"/>
      <c r="BN29" s="478"/>
      <c r="BO29" s="478"/>
      <c r="BP29" s="49"/>
    </row>
    <row r="30" spans="1:68" ht="12" customHeight="1" thickBot="1">
      <c r="A30" s="516" t="s">
        <v>22</v>
      </c>
      <c r="B30" s="516"/>
      <c r="C30" s="516"/>
      <c r="D30" s="516"/>
      <c r="E30" s="516"/>
      <c r="F30" s="516"/>
      <c r="G30" s="516"/>
      <c r="H30" s="516"/>
      <c r="I30" s="516"/>
      <c r="J30" s="516"/>
      <c r="K30" s="516"/>
      <c r="L30" s="516"/>
      <c r="M30" s="516"/>
      <c r="N30" s="516"/>
      <c r="O30" s="516"/>
      <c r="P30" s="516"/>
      <c r="Q30" s="516"/>
      <c r="R30" s="516"/>
      <c r="S30" s="516"/>
      <c r="T30" s="516"/>
      <c r="U30" s="516"/>
      <c r="V30" s="221"/>
      <c r="W30" s="487" t="s">
        <v>22</v>
      </c>
      <c r="X30" s="487"/>
      <c r="Y30" s="487"/>
      <c r="Z30" s="487"/>
      <c r="AA30" s="487"/>
      <c r="AB30" s="487"/>
      <c r="AC30" s="487"/>
      <c r="AD30" s="487"/>
      <c r="AE30" s="487"/>
      <c r="AF30" s="487"/>
      <c r="AG30" s="487"/>
      <c r="AH30" s="487"/>
      <c r="AI30" s="487"/>
      <c r="AJ30" s="487"/>
      <c r="AK30" s="487"/>
      <c r="AL30" s="487"/>
      <c r="AM30" s="487"/>
      <c r="AN30" s="487"/>
      <c r="AO30" s="487"/>
      <c r="AP30" s="487"/>
      <c r="AQ30" s="487"/>
      <c r="AR30" s="49"/>
      <c r="AS30" s="487" t="s">
        <v>22</v>
      </c>
      <c r="AT30" s="487"/>
      <c r="AU30" s="487"/>
      <c r="AV30" s="487"/>
      <c r="AW30" s="487"/>
      <c r="AX30" s="487"/>
      <c r="AY30" s="487"/>
      <c r="AZ30" s="487"/>
      <c r="BA30" s="487"/>
      <c r="BB30" s="487"/>
      <c r="BC30" s="487"/>
      <c r="BD30" s="487"/>
      <c r="BE30" s="487"/>
      <c r="BF30" s="487"/>
      <c r="BG30" s="49"/>
      <c r="BH30" s="478" t="s">
        <v>22</v>
      </c>
      <c r="BI30" s="478"/>
      <c r="BJ30" s="478"/>
      <c r="BK30" s="478"/>
      <c r="BL30" s="478"/>
      <c r="BM30" s="478"/>
      <c r="BN30" s="478"/>
      <c r="BO30" s="478"/>
      <c r="BP30" s="49"/>
    </row>
    <row r="31" spans="1:68" ht="12" customHeight="1">
      <c r="A31" s="476" t="s">
        <v>137</v>
      </c>
      <c r="B31" s="495" t="s">
        <v>313</v>
      </c>
      <c r="C31" s="495"/>
      <c r="D31" s="495" t="s">
        <v>314</v>
      </c>
      <c r="E31" s="495"/>
      <c r="F31" s="495" t="s">
        <v>315</v>
      </c>
      <c r="G31" s="495"/>
      <c r="H31" s="495" t="s">
        <v>316</v>
      </c>
      <c r="I31" s="495"/>
      <c r="J31" s="517" t="s">
        <v>317</v>
      </c>
      <c r="K31" s="517"/>
      <c r="L31" s="495" t="s">
        <v>318</v>
      </c>
      <c r="M31" s="495"/>
      <c r="N31" s="495" t="s">
        <v>319</v>
      </c>
      <c r="O31" s="495"/>
      <c r="P31" s="495" t="s">
        <v>320</v>
      </c>
      <c r="Q31" s="495"/>
      <c r="R31" s="495" t="s">
        <v>321</v>
      </c>
      <c r="S31" s="495"/>
      <c r="T31" s="495" t="s">
        <v>7</v>
      </c>
      <c r="U31" s="505"/>
      <c r="V31" s="223"/>
      <c r="W31" s="476" t="s">
        <v>137</v>
      </c>
      <c r="X31" s="495" t="s">
        <v>313</v>
      </c>
      <c r="Y31" s="495"/>
      <c r="Z31" s="495" t="s">
        <v>314</v>
      </c>
      <c r="AA31" s="495"/>
      <c r="AB31" s="495" t="s">
        <v>315</v>
      </c>
      <c r="AC31" s="495"/>
      <c r="AD31" s="495" t="s">
        <v>316</v>
      </c>
      <c r="AE31" s="495"/>
      <c r="AF31" s="517" t="s">
        <v>322</v>
      </c>
      <c r="AG31" s="517"/>
      <c r="AH31" s="495" t="s">
        <v>318</v>
      </c>
      <c r="AI31" s="495"/>
      <c r="AJ31" s="495" t="s">
        <v>319</v>
      </c>
      <c r="AK31" s="495"/>
      <c r="AL31" s="495" t="s">
        <v>320</v>
      </c>
      <c r="AM31" s="495"/>
      <c r="AN31" s="495" t="s">
        <v>321</v>
      </c>
      <c r="AO31" s="495"/>
      <c r="AP31" s="495" t="s">
        <v>7</v>
      </c>
      <c r="AQ31" s="505"/>
      <c r="AR31" s="45"/>
      <c r="AS31" s="476" t="s">
        <v>137</v>
      </c>
      <c r="AT31" s="469" t="s">
        <v>203</v>
      </c>
      <c r="AU31" s="469"/>
      <c r="AV31" s="469"/>
      <c r="AW31" s="469"/>
      <c r="AX31" s="469"/>
      <c r="AY31" s="469"/>
      <c r="AZ31" s="469"/>
      <c r="BA31" s="469"/>
      <c r="BB31" s="469"/>
      <c r="BC31" s="469"/>
      <c r="BD31" s="495"/>
      <c r="BE31" s="495"/>
      <c r="BF31" s="463" t="s">
        <v>205</v>
      </c>
      <c r="BG31" s="45"/>
      <c r="BH31" s="467" t="s">
        <v>137</v>
      </c>
      <c r="BI31" s="469" t="s">
        <v>14</v>
      </c>
      <c r="BJ31" s="469" t="s">
        <v>15</v>
      </c>
      <c r="BK31" s="491" t="s">
        <v>459</v>
      </c>
      <c r="BL31" s="491" t="s">
        <v>368</v>
      </c>
      <c r="BM31" s="469" t="s">
        <v>16</v>
      </c>
      <c r="BN31" s="469" t="s">
        <v>407</v>
      </c>
      <c r="BO31" s="463" t="s">
        <v>207</v>
      </c>
      <c r="BP31" s="49"/>
    </row>
    <row r="32" spans="1:68" ht="64.5" customHeight="1">
      <c r="A32" s="477"/>
      <c r="B32" s="134" t="s">
        <v>154</v>
      </c>
      <c r="C32" s="134" t="s">
        <v>155</v>
      </c>
      <c r="D32" s="134" t="s">
        <v>154</v>
      </c>
      <c r="E32" s="134" t="s">
        <v>155</v>
      </c>
      <c r="F32" s="134" t="s">
        <v>154</v>
      </c>
      <c r="G32" s="134" t="s">
        <v>155</v>
      </c>
      <c r="H32" s="134" t="s">
        <v>154</v>
      </c>
      <c r="I32" s="134" t="s">
        <v>155</v>
      </c>
      <c r="J32" s="134" t="s">
        <v>154</v>
      </c>
      <c r="K32" s="134" t="s">
        <v>155</v>
      </c>
      <c r="L32" s="134" t="s">
        <v>154</v>
      </c>
      <c r="M32" s="134" t="s">
        <v>155</v>
      </c>
      <c r="N32" s="134" t="s">
        <v>154</v>
      </c>
      <c r="O32" s="134" t="s">
        <v>155</v>
      </c>
      <c r="P32" s="134" t="s">
        <v>154</v>
      </c>
      <c r="Q32" s="134" t="s">
        <v>155</v>
      </c>
      <c r="R32" s="134" t="s">
        <v>154</v>
      </c>
      <c r="S32" s="134" t="s">
        <v>155</v>
      </c>
      <c r="T32" s="134" t="s">
        <v>154</v>
      </c>
      <c r="U32" s="9" t="s">
        <v>155</v>
      </c>
      <c r="V32" s="91"/>
      <c r="W32" s="477"/>
      <c r="X32" s="134" t="s">
        <v>154</v>
      </c>
      <c r="Y32" s="134" t="s">
        <v>155</v>
      </c>
      <c r="Z32" s="134" t="s">
        <v>154</v>
      </c>
      <c r="AA32" s="134" t="s">
        <v>155</v>
      </c>
      <c r="AB32" s="134" t="s">
        <v>154</v>
      </c>
      <c r="AC32" s="134" t="s">
        <v>155</v>
      </c>
      <c r="AD32" s="134" t="s">
        <v>154</v>
      </c>
      <c r="AE32" s="134" t="s">
        <v>155</v>
      </c>
      <c r="AF32" s="134" t="s">
        <v>154</v>
      </c>
      <c r="AG32" s="134" t="s">
        <v>155</v>
      </c>
      <c r="AH32" s="134" t="s">
        <v>154</v>
      </c>
      <c r="AI32" s="134" t="s">
        <v>155</v>
      </c>
      <c r="AJ32" s="134" t="s">
        <v>154</v>
      </c>
      <c r="AK32" s="134" t="s">
        <v>155</v>
      </c>
      <c r="AL32" s="134" t="s">
        <v>154</v>
      </c>
      <c r="AM32" s="134" t="s">
        <v>155</v>
      </c>
      <c r="AN32" s="134" t="s">
        <v>154</v>
      </c>
      <c r="AO32" s="134" t="s">
        <v>155</v>
      </c>
      <c r="AP32" s="134" t="s">
        <v>154</v>
      </c>
      <c r="AQ32" s="9" t="s">
        <v>155</v>
      </c>
      <c r="AR32" s="45"/>
      <c r="AS32" s="477"/>
      <c r="AT32" s="227" t="s">
        <v>313</v>
      </c>
      <c r="AU32" s="227" t="s">
        <v>314</v>
      </c>
      <c r="AV32" s="227" t="s">
        <v>315</v>
      </c>
      <c r="AW32" s="227" t="s">
        <v>316</v>
      </c>
      <c r="AX32" s="227" t="s">
        <v>322</v>
      </c>
      <c r="AY32" s="227" t="s">
        <v>323</v>
      </c>
      <c r="AZ32" s="227" t="s">
        <v>324</v>
      </c>
      <c r="BA32" s="227" t="s">
        <v>325</v>
      </c>
      <c r="BB32" s="227" t="s">
        <v>326</v>
      </c>
      <c r="BC32" s="337" t="s">
        <v>20</v>
      </c>
      <c r="BD32" s="227" t="s">
        <v>457</v>
      </c>
      <c r="BE32" s="136" t="s">
        <v>458</v>
      </c>
      <c r="BF32" s="464"/>
      <c r="BG32" s="45"/>
      <c r="BH32" s="471"/>
      <c r="BI32" s="518"/>
      <c r="BJ32" s="518"/>
      <c r="BK32" s="519"/>
      <c r="BL32" s="519"/>
      <c r="BM32" s="518"/>
      <c r="BN32" s="518"/>
      <c r="BO32" s="464"/>
      <c r="BP32" s="49"/>
    </row>
    <row r="33" spans="1:68" ht="12" customHeight="1">
      <c r="A33" s="131" t="s">
        <v>208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8"/>
      <c r="U33" s="166"/>
      <c r="V33" s="47"/>
      <c r="W33" s="131" t="s">
        <v>208</v>
      </c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40"/>
      <c r="AQ33" s="173"/>
      <c r="AR33" s="45"/>
      <c r="AS33" s="145" t="s">
        <v>208</v>
      </c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194"/>
      <c r="BG33" s="45"/>
      <c r="BH33" s="131" t="s">
        <v>208</v>
      </c>
      <c r="BI33" s="20"/>
      <c r="BJ33" s="20"/>
      <c r="BK33" s="20"/>
      <c r="BL33" s="20"/>
      <c r="BM33" s="20"/>
      <c r="BN33" s="20"/>
      <c r="BO33" s="167"/>
      <c r="BP33" s="49"/>
    </row>
    <row r="34" spans="1:68" ht="12" customHeight="1">
      <c r="A34" s="144" t="s">
        <v>215</v>
      </c>
      <c r="B34" s="94">
        <v>1082</v>
      </c>
      <c r="C34" s="94">
        <v>559</v>
      </c>
      <c r="D34" s="94">
        <v>472</v>
      </c>
      <c r="E34" s="94">
        <v>256</v>
      </c>
      <c r="F34" s="94">
        <v>59</v>
      </c>
      <c r="G34" s="94">
        <v>12</v>
      </c>
      <c r="H34" s="94">
        <v>542</v>
      </c>
      <c r="I34" s="94">
        <v>211</v>
      </c>
      <c r="J34" s="94">
        <v>0</v>
      </c>
      <c r="K34" s="94">
        <v>0</v>
      </c>
      <c r="L34" s="94">
        <v>637</v>
      </c>
      <c r="M34" s="94">
        <v>356</v>
      </c>
      <c r="N34" s="94">
        <v>47</v>
      </c>
      <c r="O34" s="94">
        <v>14</v>
      </c>
      <c r="P34" s="94">
        <v>477</v>
      </c>
      <c r="Q34" s="94">
        <v>149</v>
      </c>
      <c r="R34" s="94">
        <v>0</v>
      </c>
      <c r="S34" s="94">
        <v>0</v>
      </c>
      <c r="T34" s="191">
        <f>+B34+D34+F34+H34+J34+L34+N34+P34+R34</f>
        <v>3316</v>
      </c>
      <c r="U34" s="194">
        <f>+C34+E34+G34+I34+K34+M34+O34+Q34+S34</f>
        <v>1557</v>
      </c>
      <c r="V34" s="41"/>
      <c r="W34" s="142" t="s">
        <v>215</v>
      </c>
      <c r="X34" s="94">
        <v>79</v>
      </c>
      <c r="Y34" s="94">
        <v>43</v>
      </c>
      <c r="Z34" s="94">
        <v>284</v>
      </c>
      <c r="AA34" s="94">
        <v>165</v>
      </c>
      <c r="AB34" s="94">
        <v>59</v>
      </c>
      <c r="AC34" s="94">
        <v>12</v>
      </c>
      <c r="AD34" s="94">
        <v>18</v>
      </c>
      <c r="AE34" s="94">
        <v>6</v>
      </c>
      <c r="AF34" s="94">
        <v>0</v>
      </c>
      <c r="AG34" s="94">
        <v>0</v>
      </c>
      <c r="AH34" s="94">
        <v>85</v>
      </c>
      <c r="AI34" s="94">
        <v>39</v>
      </c>
      <c r="AJ34" s="94">
        <v>13</v>
      </c>
      <c r="AK34" s="94">
        <v>5</v>
      </c>
      <c r="AL34" s="94">
        <v>55</v>
      </c>
      <c r="AM34" s="94">
        <v>11</v>
      </c>
      <c r="AN34" s="94">
        <v>0</v>
      </c>
      <c r="AO34" s="94">
        <v>0</v>
      </c>
      <c r="AP34" s="191">
        <f t="shared" ref="AP34:AQ64" si="141">+AN34+AL34+AJ34+AH34+AF34+AD34+AB34+Z34+X34</f>
        <v>593</v>
      </c>
      <c r="AQ34" s="194">
        <f t="shared" si="141"/>
        <v>281</v>
      </c>
      <c r="AR34" s="45"/>
      <c r="AS34" s="144" t="s">
        <v>215</v>
      </c>
      <c r="AT34" s="94">
        <v>19</v>
      </c>
      <c r="AU34" s="94">
        <v>9</v>
      </c>
      <c r="AV34" s="94">
        <v>1</v>
      </c>
      <c r="AW34" s="94">
        <v>10</v>
      </c>
      <c r="AX34" s="94">
        <v>0</v>
      </c>
      <c r="AY34" s="94">
        <v>12</v>
      </c>
      <c r="AZ34" s="94">
        <v>1</v>
      </c>
      <c r="BA34" s="94">
        <v>10</v>
      </c>
      <c r="BB34" s="94">
        <v>0</v>
      </c>
      <c r="BC34" s="191">
        <v>62</v>
      </c>
      <c r="BD34" s="94">
        <v>44</v>
      </c>
      <c r="BE34" s="94">
        <v>1</v>
      </c>
      <c r="BF34" s="194">
        <v>5</v>
      </c>
      <c r="BG34" s="45"/>
      <c r="BH34" s="142" t="s">
        <v>215</v>
      </c>
      <c r="BI34" s="94">
        <v>34</v>
      </c>
      <c r="BJ34" s="94">
        <v>27</v>
      </c>
      <c r="BK34" s="94">
        <v>2</v>
      </c>
      <c r="BL34" s="94">
        <v>43</v>
      </c>
      <c r="BM34" s="94">
        <v>0</v>
      </c>
      <c r="BN34" s="191">
        <v>106</v>
      </c>
      <c r="BO34" s="159">
        <v>29</v>
      </c>
      <c r="BP34" s="49"/>
    </row>
    <row r="35" spans="1:68" ht="12" customHeight="1">
      <c r="A35" s="144" t="s">
        <v>216</v>
      </c>
      <c r="B35" s="94">
        <v>1076</v>
      </c>
      <c r="C35" s="94">
        <v>467</v>
      </c>
      <c r="D35" s="94">
        <v>203</v>
      </c>
      <c r="E35" s="94">
        <v>137</v>
      </c>
      <c r="F35" s="94">
        <v>55</v>
      </c>
      <c r="G35" s="94">
        <v>13</v>
      </c>
      <c r="H35" s="94">
        <v>497</v>
      </c>
      <c r="I35" s="94">
        <v>215</v>
      </c>
      <c r="J35" s="94">
        <v>0</v>
      </c>
      <c r="K35" s="94">
        <v>0</v>
      </c>
      <c r="L35" s="94">
        <v>444</v>
      </c>
      <c r="M35" s="94">
        <v>276</v>
      </c>
      <c r="N35" s="94">
        <v>32</v>
      </c>
      <c r="O35" s="94">
        <v>4</v>
      </c>
      <c r="P35" s="94">
        <v>419</v>
      </c>
      <c r="Q35" s="94">
        <v>149</v>
      </c>
      <c r="R35" s="94">
        <v>0</v>
      </c>
      <c r="S35" s="94">
        <v>0</v>
      </c>
      <c r="T35" s="191">
        <f t="shared" ref="T35:U64" si="142">+B35+D35+F35+H35+J35+L35+N35+P35+R35</f>
        <v>2726</v>
      </c>
      <c r="U35" s="194">
        <f t="shared" si="142"/>
        <v>1261</v>
      </c>
      <c r="V35" s="41"/>
      <c r="W35" s="142" t="s">
        <v>216</v>
      </c>
      <c r="X35" s="94">
        <v>52</v>
      </c>
      <c r="Y35" s="94">
        <v>18</v>
      </c>
      <c r="Z35" s="94">
        <v>7</v>
      </c>
      <c r="AA35" s="94">
        <v>5</v>
      </c>
      <c r="AB35" s="94">
        <v>5</v>
      </c>
      <c r="AC35" s="94">
        <v>1</v>
      </c>
      <c r="AD35" s="94">
        <v>34</v>
      </c>
      <c r="AE35" s="94">
        <v>10</v>
      </c>
      <c r="AF35" s="94">
        <v>0</v>
      </c>
      <c r="AG35" s="94">
        <v>0</v>
      </c>
      <c r="AH35" s="94">
        <v>76</v>
      </c>
      <c r="AI35" s="94">
        <v>41</v>
      </c>
      <c r="AJ35" s="94">
        <v>7</v>
      </c>
      <c r="AK35" s="94">
        <v>0</v>
      </c>
      <c r="AL35" s="94">
        <v>42</v>
      </c>
      <c r="AM35" s="94">
        <v>11</v>
      </c>
      <c r="AN35" s="94">
        <v>0</v>
      </c>
      <c r="AO35" s="94">
        <v>0</v>
      </c>
      <c r="AP35" s="191">
        <f t="shared" si="141"/>
        <v>223</v>
      </c>
      <c r="AQ35" s="194">
        <f t="shared" si="141"/>
        <v>86</v>
      </c>
      <c r="AR35" s="45"/>
      <c r="AS35" s="144" t="s">
        <v>216</v>
      </c>
      <c r="AT35" s="94">
        <v>18</v>
      </c>
      <c r="AU35" s="94">
        <v>5</v>
      </c>
      <c r="AV35" s="94">
        <v>2</v>
      </c>
      <c r="AW35" s="94">
        <v>9</v>
      </c>
      <c r="AX35" s="94">
        <v>0</v>
      </c>
      <c r="AY35" s="94">
        <v>7</v>
      </c>
      <c r="AZ35" s="94">
        <v>1</v>
      </c>
      <c r="BA35" s="94">
        <v>8</v>
      </c>
      <c r="BB35" s="94">
        <v>0</v>
      </c>
      <c r="BC35" s="191">
        <v>50</v>
      </c>
      <c r="BD35" s="94">
        <v>19</v>
      </c>
      <c r="BE35" s="94">
        <v>20</v>
      </c>
      <c r="BF35" s="194">
        <v>3</v>
      </c>
      <c r="BG35" s="45"/>
      <c r="BH35" s="142" t="s">
        <v>216</v>
      </c>
      <c r="BI35" s="94">
        <v>29</v>
      </c>
      <c r="BJ35" s="94">
        <v>11</v>
      </c>
      <c r="BK35" s="94">
        <v>2</v>
      </c>
      <c r="BL35" s="94">
        <v>36</v>
      </c>
      <c r="BM35" s="94">
        <v>1</v>
      </c>
      <c r="BN35" s="191">
        <v>79</v>
      </c>
      <c r="BO35" s="159">
        <v>21</v>
      </c>
      <c r="BP35" s="49"/>
    </row>
    <row r="36" spans="1:68" ht="12" customHeight="1">
      <c r="A36" s="144" t="s">
        <v>23</v>
      </c>
      <c r="B36" s="94">
        <v>191</v>
      </c>
      <c r="C36" s="94">
        <v>79</v>
      </c>
      <c r="D36" s="94">
        <v>41</v>
      </c>
      <c r="E36" s="94">
        <v>22</v>
      </c>
      <c r="F36" s="94">
        <v>17</v>
      </c>
      <c r="G36" s="94">
        <v>0</v>
      </c>
      <c r="H36" s="94">
        <v>139</v>
      </c>
      <c r="I36" s="94">
        <v>48</v>
      </c>
      <c r="J36" s="94">
        <v>0</v>
      </c>
      <c r="K36" s="94">
        <v>0</v>
      </c>
      <c r="L36" s="94">
        <v>127</v>
      </c>
      <c r="M36" s="94">
        <v>57</v>
      </c>
      <c r="N36" s="94">
        <v>7</v>
      </c>
      <c r="O36" s="94">
        <v>0</v>
      </c>
      <c r="P36" s="94">
        <v>78</v>
      </c>
      <c r="Q36" s="94">
        <v>9</v>
      </c>
      <c r="R36" s="94">
        <v>0</v>
      </c>
      <c r="S36" s="94">
        <v>0</v>
      </c>
      <c r="T36" s="191">
        <f t="shared" si="142"/>
        <v>600</v>
      </c>
      <c r="U36" s="194">
        <f t="shared" si="142"/>
        <v>215</v>
      </c>
      <c r="V36" s="41"/>
      <c r="W36" s="142" t="s">
        <v>23</v>
      </c>
      <c r="X36" s="94">
        <v>4</v>
      </c>
      <c r="Y36" s="94">
        <v>3</v>
      </c>
      <c r="Z36" s="94">
        <v>0</v>
      </c>
      <c r="AA36" s="94">
        <v>0</v>
      </c>
      <c r="AB36" s="94">
        <v>0</v>
      </c>
      <c r="AC36" s="94">
        <v>0</v>
      </c>
      <c r="AD36" s="94">
        <v>3</v>
      </c>
      <c r="AE36" s="94">
        <v>1</v>
      </c>
      <c r="AF36" s="94">
        <v>0</v>
      </c>
      <c r="AG36" s="94">
        <v>0</v>
      </c>
      <c r="AH36" s="94">
        <v>28</v>
      </c>
      <c r="AI36" s="94">
        <v>13</v>
      </c>
      <c r="AJ36" s="94">
        <v>3</v>
      </c>
      <c r="AK36" s="94">
        <v>0</v>
      </c>
      <c r="AL36" s="94">
        <v>30</v>
      </c>
      <c r="AM36" s="94">
        <v>3</v>
      </c>
      <c r="AN36" s="94">
        <v>0</v>
      </c>
      <c r="AO36" s="94">
        <v>0</v>
      </c>
      <c r="AP36" s="191">
        <f t="shared" si="141"/>
        <v>68</v>
      </c>
      <c r="AQ36" s="194">
        <f t="shared" si="141"/>
        <v>20</v>
      </c>
      <c r="AR36" s="45"/>
      <c r="AS36" s="144" t="s">
        <v>23</v>
      </c>
      <c r="AT36" s="94">
        <v>4</v>
      </c>
      <c r="AU36" s="94">
        <v>1</v>
      </c>
      <c r="AV36" s="94">
        <v>1</v>
      </c>
      <c r="AW36" s="94">
        <v>3</v>
      </c>
      <c r="AX36" s="94">
        <v>0</v>
      </c>
      <c r="AY36" s="94">
        <v>2</v>
      </c>
      <c r="AZ36" s="94">
        <v>1</v>
      </c>
      <c r="BA36" s="94">
        <v>2</v>
      </c>
      <c r="BB36" s="94">
        <v>0</v>
      </c>
      <c r="BC36" s="191">
        <v>14</v>
      </c>
      <c r="BD36" s="94">
        <v>14</v>
      </c>
      <c r="BE36" s="94">
        <v>0</v>
      </c>
      <c r="BF36" s="194">
        <v>2</v>
      </c>
      <c r="BG36" s="45"/>
      <c r="BH36" s="142" t="s">
        <v>23</v>
      </c>
      <c r="BI36" s="94">
        <v>14</v>
      </c>
      <c r="BJ36" s="94">
        <v>2</v>
      </c>
      <c r="BK36" s="94">
        <v>2</v>
      </c>
      <c r="BL36" s="94">
        <v>7</v>
      </c>
      <c r="BM36" s="94">
        <v>0</v>
      </c>
      <c r="BN36" s="191">
        <v>25</v>
      </c>
      <c r="BO36" s="159">
        <v>9</v>
      </c>
      <c r="BP36" s="49"/>
    </row>
    <row r="37" spans="1:68" ht="12" customHeight="1">
      <c r="A37" s="144" t="s">
        <v>217</v>
      </c>
      <c r="B37" s="94">
        <v>205</v>
      </c>
      <c r="C37" s="94">
        <v>103</v>
      </c>
      <c r="D37" s="94">
        <v>56</v>
      </c>
      <c r="E37" s="94">
        <v>28</v>
      </c>
      <c r="F37" s="94">
        <v>12</v>
      </c>
      <c r="G37" s="94">
        <v>2</v>
      </c>
      <c r="H37" s="94">
        <v>66</v>
      </c>
      <c r="I37" s="94">
        <v>26</v>
      </c>
      <c r="J37" s="94">
        <v>0</v>
      </c>
      <c r="K37" s="94">
        <v>0</v>
      </c>
      <c r="L37" s="94">
        <v>72</v>
      </c>
      <c r="M37" s="94">
        <v>46</v>
      </c>
      <c r="N37" s="94">
        <v>10</v>
      </c>
      <c r="O37" s="94">
        <v>1</v>
      </c>
      <c r="P37" s="94">
        <v>54</v>
      </c>
      <c r="Q37" s="94">
        <v>24</v>
      </c>
      <c r="R37" s="94">
        <v>0</v>
      </c>
      <c r="S37" s="94">
        <v>0</v>
      </c>
      <c r="T37" s="191">
        <f t="shared" si="142"/>
        <v>475</v>
      </c>
      <c r="U37" s="194">
        <f t="shared" si="142"/>
        <v>230</v>
      </c>
      <c r="V37" s="41"/>
      <c r="W37" s="142" t="s">
        <v>217</v>
      </c>
      <c r="X37" s="94">
        <v>60</v>
      </c>
      <c r="Y37" s="94">
        <v>22</v>
      </c>
      <c r="Z37" s="94">
        <v>5</v>
      </c>
      <c r="AA37" s="94">
        <v>0</v>
      </c>
      <c r="AB37" s="94">
        <v>0</v>
      </c>
      <c r="AC37" s="94">
        <v>0</v>
      </c>
      <c r="AD37" s="94">
        <v>3</v>
      </c>
      <c r="AE37" s="94">
        <v>2</v>
      </c>
      <c r="AF37" s="94">
        <v>0</v>
      </c>
      <c r="AG37" s="94">
        <v>0</v>
      </c>
      <c r="AH37" s="94">
        <v>26</v>
      </c>
      <c r="AI37" s="94">
        <v>16</v>
      </c>
      <c r="AJ37" s="94">
        <v>1</v>
      </c>
      <c r="AK37" s="94">
        <v>0</v>
      </c>
      <c r="AL37" s="94">
        <v>8</v>
      </c>
      <c r="AM37" s="94">
        <v>4</v>
      </c>
      <c r="AN37" s="94">
        <v>0</v>
      </c>
      <c r="AO37" s="94">
        <v>0</v>
      </c>
      <c r="AP37" s="191">
        <f t="shared" si="141"/>
        <v>103</v>
      </c>
      <c r="AQ37" s="194">
        <f t="shared" si="141"/>
        <v>44</v>
      </c>
      <c r="AR37" s="45"/>
      <c r="AS37" s="144" t="s">
        <v>217</v>
      </c>
      <c r="AT37" s="94">
        <v>4</v>
      </c>
      <c r="AU37" s="94">
        <v>1</v>
      </c>
      <c r="AV37" s="94">
        <v>1</v>
      </c>
      <c r="AW37" s="94">
        <v>1</v>
      </c>
      <c r="AX37" s="94">
        <v>0</v>
      </c>
      <c r="AY37" s="94">
        <v>1</v>
      </c>
      <c r="AZ37" s="94">
        <v>1</v>
      </c>
      <c r="BA37" s="94">
        <v>1</v>
      </c>
      <c r="BB37" s="94">
        <v>0</v>
      </c>
      <c r="BC37" s="191">
        <v>10</v>
      </c>
      <c r="BD37" s="94">
        <v>8</v>
      </c>
      <c r="BE37" s="94">
        <v>1</v>
      </c>
      <c r="BF37" s="194">
        <v>1</v>
      </c>
      <c r="BG37" s="45"/>
      <c r="BH37" s="142" t="s">
        <v>217</v>
      </c>
      <c r="BI37" s="94">
        <v>8</v>
      </c>
      <c r="BJ37" s="94">
        <v>3</v>
      </c>
      <c r="BK37" s="94">
        <v>1</v>
      </c>
      <c r="BL37" s="94">
        <v>5</v>
      </c>
      <c r="BM37" s="94">
        <v>0</v>
      </c>
      <c r="BN37" s="191">
        <v>17</v>
      </c>
      <c r="BO37" s="159">
        <v>4</v>
      </c>
      <c r="BP37" s="49"/>
    </row>
    <row r="38" spans="1:68" ht="12" customHeight="1">
      <c r="A38" s="144" t="s">
        <v>24</v>
      </c>
      <c r="B38" s="94">
        <v>649</v>
      </c>
      <c r="C38" s="94">
        <v>338</v>
      </c>
      <c r="D38" s="94">
        <v>288</v>
      </c>
      <c r="E38" s="94">
        <v>185</v>
      </c>
      <c r="F38" s="94">
        <v>32</v>
      </c>
      <c r="G38" s="94">
        <v>6</v>
      </c>
      <c r="H38" s="94">
        <v>461</v>
      </c>
      <c r="I38" s="94">
        <v>182</v>
      </c>
      <c r="J38" s="94">
        <v>0</v>
      </c>
      <c r="K38" s="94">
        <v>0</v>
      </c>
      <c r="L38" s="94">
        <v>481</v>
      </c>
      <c r="M38" s="94">
        <v>268</v>
      </c>
      <c r="N38" s="94">
        <v>44</v>
      </c>
      <c r="O38" s="94">
        <v>20</v>
      </c>
      <c r="P38" s="94">
        <v>315</v>
      </c>
      <c r="Q38" s="94">
        <v>97</v>
      </c>
      <c r="R38" s="94">
        <v>0</v>
      </c>
      <c r="S38" s="94">
        <v>0</v>
      </c>
      <c r="T38" s="191">
        <f t="shared" si="142"/>
        <v>2270</v>
      </c>
      <c r="U38" s="194">
        <f t="shared" si="142"/>
        <v>1096</v>
      </c>
      <c r="V38" s="41"/>
      <c r="W38" s="142" t="s">
        <v>24</v>
      </c>
      <c r="X38" s="94">
        <v>44</v>
      </c>
      <c r="Y38" s="94">
        <v>23</v>
      </c>
      <c r="Z38" s="94">
        <v>37</v>
      </c>
      <c r="AA38" s="94">
        <v>23</v>
      </c>
      <c r="AB38" s="94">
        <v>5</v>
      </c>
      <c r="AC38" s="94">
        <v>0</v>
      </c>
      <c r="AD38" s="94">
        <v>41</v>
      </c>
      <c r="AE38" s="94">
        <v>13</v>
      </c>
      <c r="AF38" s="94">
        <v>0</v>
      </c>
      <c r="AG38" s="94">
        <v>0</v>
      </c>
      <c r="AH38" s="94">
        <v>175</v>
      </c>
      <c r="AI38" s="94">
        <v>83</v>
      </c>
      <c r="AJ38" s="94">
        <v>9</v>
      </c>
      <c r="AK38" s="94">
        <v>2</v>
      </c>
      <c r="AL38" s="94">
        <v>107</v>
      </c>
      <c r="AM38" s="94">
        <v>42</v>
      </c>
      <c r="AN38" s="94">
        <v>0</v>
      </c>
      <c r="AO38" s="94">
        <v>0</v>
      </c>
      <c r="AP38" s="191">
        <f t="shared" si="141"/>
        <v>418</v>
      </c>
      <c r="AQ38" s="194">
        <f t="shared" si="141"/>
        <v>186</v>
      </c>
      <c r="AR38" s="45"/>
      <c r="AS38" s="144" t="s">
        <v>24</v>
      </c>
      <c r="AT38" s="94">
        <v>17</v>
      </c>
      <c r="AU38" s="94">
        <v>7</v>
      </c>
      <c r="AV38" s="94">
        <v>1</v>
      </c>
      <c r="AW38" s="94">
        <v>10</v>
      </c>
      <c r="AX38" s="94">
        <v>0</v>
      </c>
      <c r="AY38" s="94">
        <v>8</v>
      </c>
      <c r="AZ38" s="94">
        <v>1</v>
      </c>
      <c r="BA38" s="94">
        <v>8</v>
      </c>
      <c r="BB38" s="94">
        <v>0</v>
      </c>
      <c r="BC38" s="191">
        <v>52</v>
      </c>
      <c r="BD38" s="94">
        <v>41</v>
      </c>
      <c r="BE38" s="94">
        <v>0</v>
      </c>
      <c r="BF38" s="194">
        <v>5</v>
      </c>
      <c r="BG38" s="45"/>
      <c r="BH38" s="142" t="s">
        <v>24</v>
      </c>
      <c r="BI38" s="94">
        <v>50</v>
      </c>
      <c r="BJ38" s="94">
        <v>9</v>
      </c>
      <c r="BK38" s="94">
        <v>2</v>
      </c>
      <c r="BL38" s="94">
        <v>24</v>
      </c>
      <c r="BM38" s="94">
        <v>2</v>
      </c>
      <c r="BN38" s="191">
        <v>87</v>
      </c>
      <c r="BO38" s="159">
        <v>30</v>
      </c>
      <c r="BP38" s="49"/>
    </row>
    <row r="39" spans="1:68" ht="12" customHeight="1">
      <c r="A39" s="145" t="s">
        <v>157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191"/>
      <c r="U39" s="194"/>
      <c r="V39" s="41"/>
      <c r="W39" s="131" t="s">
        <v>157</v>
      </c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191"/>
      <c r="AQ39" s="194"/>
      <c r="AR39" s="45"/>
      <c r="AS39" s="145" t="s">
        <v>157</v>
      </c>
      <c r="AT39" s="94"/>
      <c r="AU39" s="94"/>
      <c r="AV39" s="94"/>
      <c r="AW39" s="94"/>
      <c r="AX39" s="94"/>
      <c r="AY39" s="94"/>
      <c r="AZ39" s="94"/>
      <c r="BA39" s="94"/>
      <c r="BB39" s="94"/>
      <c r="BC39" s="191"/>
      <c r="BD39" s="94"/>
      <c r="BE39" s="94"/>
      <c r="BF39" s="194"/>
      <c r="BG39" s="45"/>
      <c r="BH39" s="131" t="s">
        <v>157</v>
      </c>
      <c r="BI39" s="94"/>
      <c r="BJ39" s="94"/>
      <c r="BK39" s="94"/>
      <c r="BL39" s="94"/>
      <c r="BM39" s="94"/>
      <c r="BN39" s="191"/>
      <c r="BO39" s="159"/>
      <c r="BP39" s="49"/>
    </row>
    <row r="40" spans="1:68" ht="12" customHeight="1">
      <c r="A40" s="144" t="s">
        <v>25</v>
      </c>
      <c r="B40" s="94">
        <v>256</v>
      </c>
      <c r="C40" s="94">
        <v>124</v>
      </c>
      <c r="D40" s="94">
        <v>50</v>
      </c>
      <c r="E40" s="94">
        <v>25</v>
      </c>
      <c r="F40" s="94">
        <v>0</v>
      </c>
      <c r="G40" s="94">
        <v>0</v>
      </c>
      <c r="H40" s="94">
        <v>33</v>
      </c>
      <c r="I40" s="94">
        <v>10</v>
      </c>
      <c r="J40" s="94">
        <v>142</v>
      </c>
      <c r="K40" s="94">
        <v>62</v>
      </c>
      <c r="L40" s="94">
        <v>205</v>
      </c>
      <c r="M40" s="94">
        <v>102</v>
      </c>
      <c r="N40" s="94">
        <v>0</v>
      </c>
      <c r="O40" s="94">
        <v>0</v>
      </c>
      <c r="P40" s="94">
        <v>12</v>
      </c>
      <c r="Q40" s="94">
        <v>4</v>
      </c>
      <c r="R40" s="94">
        <v>89</v>
      </c>
      <c r="S40" s="94">
        <v>27</v>
      </c>
      <c r="T40" s="191">
        <f t="shared" si="142"/>
        <v>787</v>
      </c>
      <c r="U40" s="194">
        <f t="shared" si="142"/>
        <v>354</v>
      </c>
      <c r="V40" s="41"/>
      <c r="W40" s="142" t="s">
        <v>25</v>
      </c>
      <c r="X40" s="94">
        <v>0</v>
      </c>
      <c r="Y40" s="94">
        <v>0</v>
      </c>
      <c r="Z40" s="94">
        <v>0</v>
      </c>
      <c r="AA40" s="94">
        <v>0</v>
      </c>
      <c r="AB40" s="94">
        <v>0</v>
      </c>
      <c r="AC40" s="94">
        <v>0</v>
      </c>
      <c r="AD40" s="94">
        <v>1</v>
      </c>
      <c r="AE40" s="94">
        <v>0</v>
      </c>
      <c r="AF40" s="94">
        <v>0</v>
      </c>
      <c r="AG40" s="94">
        <v>0</v>
      </c>
      <c r="AH40" s="94">
        <v>66</v>
      </c>
      <c r="AI40" s="94">
        <v>35</v>
      </c>
      <c r="AJ40" s="94">
        <v>0</v>
      </c>
      <c r="AK40" s="94">
        <v>0</v>
      </c>
      <c r="AL40" s="94">
        <v>3</v>
      </c>
      <c r="AM40" s="94">
        <v>0</v>
      </c>
      <c r="AN40" s="94">
        <v>32</v>
      </c>
      <c r="AO40" s="94">
        <v>9</v>
      </c>
      <c r="AP40" s="191">
        <f t="shared" si="141"/>
        <v>102</v>
      </c>
      <c r="AQ40" s="194">
        <f t="shared" si="141"/>
        <v>44</v>
      </c>
      <c r="AR40" s="45"/>
      <c r="AS40" s="144" t="s">
        <v>25</v>
      </c>
      <c r="AT40" s="94">
        <v>6</v>
      </c>
      <c r="AU40" s="94">
        <v>1</v>
      </c>
      <c r="AV40" s="94">
        <v>0</v>
      </c>
      <c r="AW40" s="94">
        <v>1</v>
      </c>
      <c r="AX40" s="94">
        <v>3</v>
      </c>
      <c r="AY40" s="94">
        <v>4</v>
      </c>
      <c r="AZ40" s="94">
        <v>0</v>
      </c>
      <c r="BA40" s="94">
        <v>3</v>
      </c>
      <c r="BB40" s="94">
        <v>11</v>
      </c>
      <c r="BC40" s="191">
        <v>29</v>
      </c>
      <c r="BD40" s="94">
        <v>9</v>
      </c>
      <c r="BE40" s="94">
        <v>8</v>
      </c>
      <c r="BF40" s="194">
        <v>3</v>
      </c>
      <c r="BG40" s="45"/>
      <c r="BH40" s="142" t="s">
        <v>25</v>
      </c>
      <c r="BI40" s="94">
        <v>13</v>
      </c>
      <c r="BJ40" s="94">
        <v>16</v>
      </c>
      <c r="BK40" s="94">
        <v>1</v>
      </c>
      <c r="BL40" s="94">
        <v>15</v>
      </c>
      <c r="BM40" s="94">
        <v>0</v>
      </c>
      <c r="BN40" s="191">
        <v>45</v>
      </c>
      <c r="BO40" s="159">
        <v>13</v>
      </c>
      <c r="BP40" s="49"/>
    </row>
    <row r="41" spans="1:68" ht="12" customHeight="1">
      <c r="A41" s="144" t="s">
        <v>218</v>
      </c>
      <c r="B41" s="94">
        <v>700</v>
      </c>
      <c r="C41" s="94">
        <v>378</v>
      </c>
      <c r="D41" s="94">
        <v>328</v>
      </c>
      <c r="E41" s="94">
        <v>179</v>
      </c>
      <c r="F41" s="94">
        <v>51</v>
      </c>
      <c r="G41" s="94">
        <v>15</v>
      </c>
      <c r="H41" s="94">
        <v>442</v>
      </c>
      <c r="I41" s="94">
        <v>195</v>
      </c>
      <c r="J41" s="94">
        <v>0</v>
      </c>
      <c r="K41" s="94">
        <v>0</v>
      </c>
      <c r="L41" s="94">
        <v>335</v>
      </c>
      <c r="M41" s="94">
        <v>186</v>
      </c>
      <c r="N41" s="94">
        <v>58</v>
      </c>
      <c r="O41" s="94">
        <v>21</v>
      </c>
      <c r="P41" s="94">
        <v>376</v>
      </c>
      <c r="Q41" s="94">
        <v>179</v>
      </c>
      <c r="R41" s="94">
        <v>0</v>
      </c>
      <c r="S41" s="94">
        <v>0</v>
      </c>
      <c r="T41" s="191">
        <f t="shared" si="142"/>
        <v>2290</v>
      </c>
      <c r="U41" s="194">
        <f t="shared" si="142"/>
        <v>1153</v>
      </c>
      <c r="V41" s="41"/>
      <c r="W41" s="142" t="s">
        <v>218</v>
      </c>
      <c r="X41" s="94">
        <v>31</v>
      </c>
      <c r="Y41" s="94">
        <v>18</v>
      </c>
      <c r="Z41" s="94">
        <v>18</v>
      </c>
      <c r="AA41" s="94">
        <v>8</v>
      </c>
      <c r="AB41" s="94">
        <v>2</v>
      </c>
      <c r="AC41" s="94">
        <v>0</v>
      </c>
      <c r="AD41" s="94">
        <v>32</v>
      </c>
      <c r="AE41" s="94">
        <v>15</v>
      </c>
      <c r="AF41" s="94">
        <v>0</v>
      </c>
      <c r="AG41" s="94">
        <v>0</v>
      </c>
      <c r="AH41" s="94">
        <v>69</v>
      </c>
      <c r="AI41" s="94">
        <v>31</v>
      </c>
      <c r="AJ41" s="94">
        <v>28</v>
      </c>
      <c r="AK41" s="94">
        <v>10</v>
      </c>
      <c r="AL41" s="94">
        <v>66</v>
      </c>
      <c r="AM41" s="94">
        <v>35</v>
      </c>
      <c r="AN41" s="94">
        <v>0</v>
      </c>
      <c r="AO41" s="94">
        <v>0</v>
      </c>
      <c r="AP41" s="191">
        <f t="shared" si="141"/>
        <v>246</v>
      </c>
      <c r="AQ41" s="194">
        <f t="shared" si="141"/>
        <v>117</v>
      </c>
      <c r="AR41" s="45"/>
      <c r="AS41" s="144" t="s">
        <v>218</v>
      </c>
      <c r="AT41" s="94">
        <v>16</v>
      </c>
      <c r="AU41" s="94">
        <v>10</v>
      </c>
      <c r="AV41" s="94">
        <v>1</v>
      </c>
      <c r="AW41" s="94">
        <v>12</v>
      </c>
      <c r="AX41" s="94">
        <v>0</v>
      </c>
      <c r="AY41" s="94">
        <v>8</v>
      </c>
      <c r="AZ41" s="94">
        <v>1</v>
      </c>
      <c r="BA41" s="94">
        <v>9</v>
      </c>
      <c r="BB41" s="94">
        <v>0</v>
      </c>
      <c r="BC41" s="191">
        <v>57</v>
      </c>
      <c r="BD41" s="94">
        <v>43</v>
      </c>
      <c r="BE41" s="94">
        <v>1</v>
      </c>
      <c r="BF41" s="194">
        <v>8</v>
      </c>
      <c r="BG41" s="45"/>
      <c r="BH41" s="142" t="s">
        <v>218</v>
      </c>
      <c r="BI41" s="94">
        <v>50</v>
      </c>
      <c r="BJ41" s="94">
        <v>14</v>
      </c>
      <c r="BK41" s="94">
        <v>10</v>
      </c>
      <c r="BL41" s="94">
        <v>32</v>
      </c>
      <c r="BM41" s="94">
        <v>1</v>
      </c>
      <c r="BN41" s="191">
        <v>107</v>
      </c>
      <c r="BO41" s="159">
        <v>37</v>
      </c>
      <c r="BP41" s="49"/>
    </row>
    <row r="42" spans="1:68" ht="12" customHeight="1">
      <c r="A42" s="144" t="s">
        <v>26</v>
      </c>
      <c r="B42" s="94">
        <v>647</v>
      </c>
      <c r="C42" s="94">
        <v>348</v>
      </c>
      <c r="D42" s="94">
        <v>285</v>
      </c>
      <c r="E42" s="94">
        <v>157</v>
      </c>
      <c r="F42" s="94">
        <v>28</v>
      </c>
      <c r="G42" s="94">
        <v>11</v>
      </c>
      <c r="H42" s="94">
        <v>354</v>
      </c>
      <c r="I42" s="94">
        <v>161</v>
      </c>
      <c r="J42" s="94">
        <v>0</v>
      </c>
      <c r="K42" s="94">
        <v>0</v>
      </c>
      <c r="L42" s="94">
        <v>510</v>
      </c>
      <c r="M42" s="94">
        <v>238</v>
      </c>
      <c r="N42" s="94">
        <v>36</v>
      </c>
      <c r="O42" s="94">
        <v>8</v>
      </c>
      <c r="P42" s="94">
        <v>346</v>
      </c>
      <c r="Q42" s="94">
        <v>146</v>
      </c>
      <c r="R42" s="94">
        <v>0</v>
      </c>
      <c r="S42" s="94">
        <v>0</v>
      </c>
      <c r="T42" s="191">
        <f t="shared" si="142"/>
        <v>2206</v>
      </c>
      <c r="U42" s="194">
        <f t="shared" si="142"/>
        <v>1069</v>
      </c>
      <c r="V42" s="41"/>
      <c r="W42" s="142" t="s">
        <v>26</v>
      </c>
      <c r="X42" s="94">
        <v>55</v>
      </c>
      <c r="Y42" s="94">
        <v>22</v>
      </c>
      <c r="Z42" s="94">
        <v>5</v>
      </c>
      <c r="AA42" s="94">
        <v>4</v>
      </c>
      <c r="AB42" s="94">
        <v>3</v>
      </c>
      <c r="AC42" s="94">
        <v>0</v>
      </c>
      <c r="AD42" s="94">
        <v>11</v>
      </c>
      <c r="AE42" s="94">
        <v>7</v>
      </c>
      <c r="AF42" s="94">
        <v>0</v>
      </c>
      <c r="AG42" s="94">
        <v>0</v>
      </c>
      <c r="AH42" s="94">
        <v>215</v>
      </c>
      <c r="AI42" s="94">
        <v>89</v>
      </c>
      <c r="AJ42" s="94">
        <v>16</v>
      </c>
      <c r="AK42" s="94">
        <v>5</v>
      </c>
      <c r="AL42" s="94">
        <v>128</v>
      </c>
      <c r="AM42" s="94">
        <v>45</v>
      </c>
      <c r="AN42" s="94">
        <v>0</v>
      </c>
      <c r="AO42" s="94">
        <v>0</v>
      </c>
      <c r="AP42" s="191">
        <f t="shared" si="141"/>
        <v>433</v>
      </c>
      <c r="AQ42" s="194">
        <f t="shared" si="141"/>
        <v>172</v>
      </c>
      <c r="AR42" s="45"/>
      <c r="AS42" s="144" t="s">
        <v>26</v>
      </c>
      <c r="AT42" s="94">
        <v>14</v>
      </c>
      <c r="AU42" s="94">
        <v>9</v>
      </c>
      <c r="AV42" s="94">
        <v>1</v>
      </c>
      <c r="AW42" s="94">
        <v>10</v>
      </c>
      <c r="AX42" s="94">
        <v>0</v>
      </c>
      <c r="AY42" s="94">
        <v>11</v>
      </c>
      <c r="AZ42" s="94">
        <v>1</v>
      </c>
      <c r="BA42" s="94">
        <v>10</v>
      </c>
      <c r="BB42" s="94">
        <v>0</v>
      </c>
      <c r="BC42" s="191">
        <v>56</v>
      </c>
      <c r="BD42" s="94">
        <v>29</v>
      </c>
      <c r="BE42" s="94">
        <v>22</v>
      </c>
      <c r="BF42" s="194">
        <v>8</v>
      </c>
      <c r="BG42" s="45"/>
      <c r="BH42" s="142" t="s">
        <v>26</v>
      </c>
      <c r="BI42" s="94">
        <v>42</v>
      </c>
      <c r="BJ42" s="94">
        <v>18</v>
      </c>
      <c r="BK42" s="94">
        <v>7</v>
      </c>
      <c r="BL42" s="94">
        <v>43</v>
      </c>
      <c r="BM42" s="94">
        <v>0</v>
      </c>
      <c r="BN42" s="191">
        <v>110</v>
      </c>
      <c r="BO42" s="159">
        <v>35</v>
      </c>
      <c r="BP42" s="49"/>
    </row>
    <row r="43" spans="1:68" ht="12" customHeight="1">
      <c r="A43" s="144" t="s">
        <v>27</v>
      </c>
      <c r="B43" s="94">
        <v>298</v>
      </c>
      <c r="C43" s="94">
        <v>145</v>
      </c>
      <c r="D43" s="94">
        <v>235</v>
      </c>
      <c r="E43" s="94">
        <v>135</v>
      </c>
      <c r="F43" s="94">
        <v>23</v>
      </c>
      <c r="G43" s="94">
        <v>8</v>
      </c>
      <c r="H43" s="94">
        <v>106</v>
      </c>
      <c r="I43" s="94">
        <v>32</v>
      </c>
      <c r="J43" s="94">
        <v>0</v>
      </c>
      <c r="K43" s="94">
        <v>0</v>
      </c>
      <c r="L43" s="94">
        <v>310</v>
      </c>
      <c r="M43" s="94">
        <v>174</v>
      </c>
      <c r="N43" s="94">
        <v>16</v>
      </c>
      <c r="O43" s="94">
        <v>5</v>
      </c>
      <c r="P43" s="94">
        <v>80</v>
      </c>
      <c r="Q43" s="94">
        <v>30</v>
      </c>
      <c r="R43" s="94">
        <v>0</v>
      </c>
      <c r="S43" s="94">
        <v>0</v>
      </c>
      <c r="T43" s="191">
        <f t="shared" si="142"/>
        <v>1068</v>
      </c>
      <c r="U43" s="194">
        <f t="shared" si="142"/>
        <v>529</v>
      </c>
      <c r="V43" s="41"/>
      <c r="W43" s="142" t="s">
        <v>27</v>
      </c>
      <c r="X43" s="94">
        <v>30</v>
      </c>
      <c r="Y43" s="94">
        <v>14</v>
      </c>
      <c r="Z43" s="94">
        <v>8</v>
      </c>
      <c r="AA43" s="94">
        <v>4</v>
      </c>
      <c r="AB43" s="94">
        <v>3</v>
      </c>
      <c r="AC43" s="94">
        <v>1</v>
      </c>
      <c r="AD43" s="94">
        <v>14</v>
      </c>
      <c r="AE43" s="94">
        <v>4</v>
      </c>
      <c r="AF43" s="94">
        <v>0</v>
      </c>
      <c r="AG43" s="94">
        <v>0</v>
      </c>
      <c r="AH43" s="94">
        <v>111</v>
      </c>
      <c r="AI43" s="94">
        <v>62</v>
      </c>
      <c r="AJ43" s="94">
        <v>8</v>
      </c>
      <c r="AK43" s="94">
        <v>2</v>
      </c>
      <c r="AL43" s="94">
        <v>29</v>
      </c>
      <c r="AM43" s="94">
        <v>10</v>
      </c>
      <c r="AN43" s="94">
        <v>0</v>
      </c>
      <c r="AO43" s="94">
        <v>0</v>
      </c>
      <c r="AP43" s="191">
        <f t="shared" si="141"/>
        <v>203</v>
      </c>
      <c r="AQ43" s="194">
        <f t="shared" si="141"/>
        <v>97</v>
      </c>
      <c r="AR43" s="45"/>
      <c r="AS43" s="144" t="s">
        <v>27</v>
      </c>
      <c r="AT43" s="94">
        <v>8</v>
      </c>
      <c r="AU43" s="94">
        <v>6</v>
      </c>
      <c r="AV43" s="94">
        <v>2</v>
      </c>
      <c r="AW43" s="94">
        <v>4</v>
      </c>
      <c r="AX43" s="94">
        <v>0</v>
      </c>
      <c r="AY43" s="94">
        <v>8</v>
      </c>
      <c r="AZ43" s="94">
        <v>1</v>
      </c>
      <c r="BA43" s="94">
        <v>3</v>
      </c>
      <c r="BB43" s="94">
        <v>0</v>
      </c>
      <c r="BC43" s="191">
        <v>32</v>
      </c>
      <c r="BD43" s="94">
        <v>14</v>
      </c>
      <c r="BE43" s="94">
        <v>11</v>
      </c>
      <c r="BF43" s="194">
        <v>4</v>
      </c>
      <c r="BG43" s="45"/>
      <c r="BH43" s="142" t="s">
        <v>27</v>
      </c>
      <c r="BI43" s="94">
        <v>11</v>
      </c>
      <c r="BJ43" s="94">
        <v>13</v>
      </c>
      <c r="BK43" s="94"/>
      <c r="BL43" s="94">
        <v>33</v>
      </c>
      <c r="BM43" s="94">
        <v>2</v>
      </c>
      <c r="BN43" s="191">
        <v>59</v>
      </c>
      <c r="BO43" s="159">
        <v>11</v>
      </c>
      <c r="BP43" s="49"/>
    </row>
    <row r="44" spans="1:68" ht="12" customHeight="1">
      <c r="A44" s="145" t="s">
        <v>158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191"/>
      <c r="U44" s="194"/>
      <c r="V44" s="41"/>
      <c r="W44" s="131" t="s">
        <v>158</v>
      </c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191"/>
      <c r="AQ44" s="194"/>
      <c r="AR44" s="45"/>
      <c r="AS44" s="145" t="s">
        <v>158</v>
      </c>
      <c r="AT44" s="94"/>
      <c r="AU44" s="94"/>
      <c r="AV44" s="94"/>
      <c r="AW44" s="94"/>
      <c r="AX44" s="94"/>
      <c r="AY44" s="94"/>
      <c r="AZ44" s="94"/>
      <c r="BA44" s="94"/>
      <c r="BB44" s="94"/>
      <c r="BC44" s="191"/>
      <c r="BD44" s="94"/>
      <c r="BE44" s="94"/>
      <c r="BF44" s="194"/>
      <c r="BG44" s="45"/>
      <c r="BH44" s="131" t="s">
        <v>158</v>
      </c>
      <c r="BI44" s="94"/>
      <c r="BJ44" s="94"/>
      <c r="BK44" s="94"/>
      <c r="BL44" s="94"/>
      <c r="BM44" s="94"/>
      <c r="BN44" s="191"/>
      <c r="BO44" s="159"/>
      <c r="BP44" s="49"/>
    </row>
    <row r="45" spans="1:68" ht="12" customHeight="1">
      <c r="A45" s="144" t="s">
        <v>219</v>
      </c>
      <c r="B45" s="94">
        <v>1442</v>
      </c>
      <c r="C45" s="94">
        <v>773</v>
      </c>
      <c r="D45" s="94">
        <v>562</v>
      </c>
      <c r="E45" s="94">
        <v>361</v>
      </c>
      <c r="F45" s="94">
        <v>204</v>
      </c>
      <c r="G45" s="94">
        <v>73</v>
      </c>
      <c r="H45" s="94">
        <v>585</v>
      </c>
      <c r="I45" s="94">
        <v>263</v>
      </c>
      <c r="J45" s="94">
        <v>0</v>
      </c>
      <c r="K45" s="94">
        <v>0</v>
      </c>
      <c r="L45" s="94">
        <v>584</v>
      </c>
      <c r="M45" s="94">
        <v>370</v>
      </c>
      <c r="N45" s="94">
        <v>190</v>
      </c>
      <c r="O45" s="94">
        <v>62</v>
      </c>
      <c r="P45" s="94">
        <v>594</v>
      </c>
      <c r="Q45" s="94">
        <v>251</v>
      </c>
      <c r="R45" s="94">
        <v>0</v>
      </c>
      <c r="S45" s="94">
        <v>0</v>
      </c>
      <c r="T45" s="191">
        <f t="shared" si="142"/>
        <v>4161</v>
      </c>
      <c r="U45" s="194">
        <f t="shared" si="142"/>
        <v>2153</v>
      </c>
      <c r="V45" s="41"/>
      <c r="W45" s="142" t="s">
        <v>219</v>
      </c>
      <c r="X45" s="94">
        <v>73</v>
      </c>
      <c r="Y45" s="94">
        <v>39</v>
      </c>
      <c r="Z45" s="94">
        <v>31</v>
      </c>
      <c r="AA45" s="94">
        <v>16</v>
      </c>
      <c r="AB45" s="94">
        <v>5</v>
      </c>
      <c r="AC45" s="94">
        <v>2</v>
      </c>
      <c r="AD45" s="94">
        <v>30</v>
      </c>
      <c r="AE45" s="94">
        <v>9</v>
      </c>
      <c r="AF45" s="94">
        <v>0</v>
      </c>
      <c r="AG45" s="94">
        <v>0</v>
      </c>
      <c r="AH45" s="94">
        <v>106</v>
      </c>
      <c r="AI45" s="94">
        <v>58</v>
      </c>
      <c r="AJ45" s="94">
        <v>72</v>
      </c>
      <c r="AK45" s="94">
        <v>26</v>
      </c>
      <c r="AL45" s="94">
        <v>117</v>
      </c>
      <c r="AM45" s="94">
        <v>30</v>
      </c>
      <c r="AN45" s="94">
        <v>0</v>
      </c>
      <c r="AO45" s="94">
        <v>0</v>
      </c>
      <c r="AP45" s="191">
        <f t="shared" si="141"/>
        <v>434</v>
      </c>
      <c r="AQ45" s="194">
        <f t="shared" si="141"/>
        <v>180</v>
      </c>
      <c r="AR45" s="45"/>
      <c r="AS45" s="144" t="s">
        <v>219</v>
      </c>
      <c r="AT45" s="94">
        <v>27</v>
      </c>
      <c r="AU45" s="94">
        <v>10</v>
      </c>
      <c r="AV45" s="94">
        <v>5</v>
      </c>
      <c r="AW45" s="94">
        <v>11</v>
      </c>
      <c r="AX45" s="94">
        <v>0</v>
      </c>
      <c r="AY45" s="94">
        <v>11</v>
      </c>
      <c r="AZ45" s="94">
        <v>5</v>
      </c>
      <c r="BA45" s="94">
        <v>13</v>
      </c>
      <c r="BB45" s="94">
        <v>0</v>
      </c>
      <c r="BC45" s="191">
        <v>82</v>
      </c>
      <c r="BD45" s="94">
        <v>68</v>
      </c>
      <c r="BE45" s="94">
        <v>0</v>
      </c>
      <c r="BF45" s="194">
        <v>8</v>
      </c>
      <c r="BG45" s="45"/>
      <c r="BH45" s="142" t="s">
        <v>219</v>
      </c>
      <c r="BI45" s="94">
        <v>78</v>
      </c>
      <c r="BJ45" s="94">
        <v>29</v>
      </c>
      <c r="BK45" s="94">
        <v>8</v>
      </c>
      <c r="BL45" s="94">
        <v>39</v>
      </c>
      <c r="BM45" s="94">
        <v>24</v>
      </c>
      <c r="BN45" s="191">
        <v>178</v>
      </c>
      <c r="BO45" s="159">
        <v>61</v>
      </c>
      <c r="BP45" s="49"/>
    </row>
    <row r="46" spans="1:68" ht="12" customHeight="1">
      <c r="A46" s="144" t="s">
        <v>220</v>
      </c>
      <c r="B46" s="94">
        <v>518</v>
      </c>
      <c r="C46" s="94">
        <v>291</v>
      </c>
      <c r="D46" s="94">
        <v>134</v>
      </c>
      <c r="E46" s="94">
        <v>73</v>
      </c>
      <c r="F46" s="94">
        <v>23</v>
      </c>
      <c r="G46" s="94">
        <v>6</v>
      </c>
      <c r="H46" s="94">
        <v>83</v>
      </c>
      <c r="I46" s="94">
        <v>43</v>
      </c>
      <c r="J46" s="94">
        <v>74</v>
      </c>
      <c r="K46" s="94">
        <v>31</v>
      </c>
      <c r="L46" s="94">
        <v>154</v>
      </c>
      <c r="M46" s="94">
        <v>93</v>
      </c>
      <c r="N46" s="94">
        <v>20</v>
      </c>
      <c r="O46" s="94">
        <v>5</v>
      </c>
      <c r="P46" s="94">
        <v>76</v>
      </c>
      <c r="Q46" s="94">
        <v>26</v>
      </c>
      <c r="R46" s="94">
        <v>0</v>
      </c>
      <c r="S46" s="94">
        <v>0</v>
      </c>
      <c r="T46" s="191">
        <f t="shared" si="142"/>
        <v>1082</v>
      </c>
      <c r="U46" s="194">
        <f t="shared" si="142"/>
        <v>568</v>
      </c>
      <c r="V46" s="41"/>
      <c r="W46" s="142" t="s">
        <v>220</v>
      </c>
      <c r="X46" s="94">
        <v>19</v>
      </c>
      <c r="Y46" s="94">
        <v>7</v>
      </c>
      <c r="Z46" s="94">
        <v>1</v>
      </c>
      <c r="AA46" s="94">
        <v>0</v>
      </c>
      <c r="AB46" s="94">
        <v>1</v>
      </c>
      <c r="AC46" s="94">
        <v>0</v>
      </c>
      <c r="AD46" s="94">
        <v>3</v>
      </c>
      <c r="AE46" s="94">
        <v>2</v>
      </c>
      <c r="AF46" s="94">
        <v>2</v>
      </c>
      <c r="AG46" s="94">
        <v>0</v>
      </c>
      <c r="AH46" s="94">
        <v>21</v>
      </c>
      <c r="AI46" s="94">
        <v>9</v>
      </c>
      <c r="AJ46" s="94">
        <v>4</v>
      </c>
      <c r="AK46" s="94">
        <v>2</v>
      </c>
      <c r="AL46" s="94">
        <v>6</v>
      </c>
      <c r="AM46" s="94">
        <v>0</v>
      </c>
      <c r="AN46" s="94">
        <v>0</v>
      </c>
      <c r="AO46" s="94">
        <v>0</v>
      </c>
      <c r="AP46" s="191">
        <f t="shared" si="141"/>
        <v>57</v>
      </c>
      <c r="AQ46" s="194">
        <f t="shared" si="141"/>
        <v>20</v>
      </c>
      <c r="AR46" s="45"/>
      <c r="AS46" s="144" t="s">
        <v>220</v>
      </c>
      <c r="AT46" s="94">
        <v>9</v>
      </c>
      <c r="AU46" s="94">
        <v>3</v>
      </c>
      <c r="AV46" s="94">
        <v>1</v>
      </c>
      <c r="AW46" s="94">
        <v>2</v>
      </c>
      <c r="AX46" s="94">
        <v>2</v>
      </c>
      <c r="AY46" s="94">
        <v>4</v>
      </c>
      <c r="AZ46" s="94">
        <v>1</v>
      </c>
      <c r="BA46" s="94">
        <v>3</v>
      </c>
      <c r="BB46" s="94">
        <v>0</v>
      </c>
      <c r="BC46" s="191">
        <v>25</v>
      </c>
      <c r="BD46" s="94">
        <v>22</v>
      </c>
      <c r="BE46" s="94">
        <v>4</v>
      </c>
      <c r="BF46" s="194">
        <v>4</v>
      </c>
      <c r="BG46" s="45"/>
      <c r="BH46" s="142" t="s">
        <v>220</v>
      </c>
      <c r="BI46" s="94">
        <v>9</v>
      </c>
      <c r="BJ46" s="94">
        <v>4</v>
      </c>
      <c r="BK46" s="94">
        <v>6</v>
      </c>
      <c r="BL46" s="94">
        <v>21</v>
      </c>
      <c r="BM46" s="94">
        <v>1</v>
      </c>
      <c r="BN46" s="191">
        <v>41</v>
      </c>
      <c r="BO46" s="159">
        <v>8</v>
      </c>
      <c r="BP46" s="49"/>
    </row>
    <row r="47" spans="1:68" ht="12" customHeight="1">
      <c r="A47" s="144" t="s">
        <v>28</v>
      </c>
      <c r="B47" s="94">
        <v>869</v>
      </c>
      <c r="C47" s="94">
        <v>469</v>
      </c>
      <c r="D47" s="94">
        <v>228</v>
      </c>
      <c r="E47" s="94">
        <v>131</v>
      </c>
      <c r="F47" s="94">
        <v>22</v>
      </c>
      <c r="G47" s="94">
        <v>8</v>
      </c>
      <c r="H47" s="94">
        <v>91</v>
      </c>
      <c r="I47" s="94">
        <v>46</v>
      </c>
      <c r="J47" s="94">
        <v>134</v>
      </c>
      <c r="K47" s="94">
        <v>67</v>
      </c>
      <c r="L47" s="94">
        <v>239</v>
      </c>
      <c r="M47" s="94">
        <v>144</v>
      </c>
      <c r="N47" s="94">
        <v>20</v>
      </c>
      <c r="O47" s="94">
        <v>1</v>
      </c>
      <c r="P47" s="94">
        <v>120</v>
      </c>
      <c r="Q47" s="94">
        <v>46</v>
      </c>
      <c r="R47" s="94">
        <v>0</v>
      </c>
      <c r="S47" s="94">
        <v>0</v>
      </c>
      <c r="T47" s="191">
        <f t="shared" si="142"/>
        <v>1723</v>
      </c>
      <c r="U47" s="194">
        <f t="shared" si="142"/>
        <v>912</v>
      </c>
      <c r="V47" s="41"/>
      <c r="W47" s="142" t="s">
        <v>28</v>
      </c>
      <c r="X47" s="94">
        <v>99</v>
      </c>
      <c r="Y47" s="94">
        <v>54</v>
      </c>
      <c r="Z47" s="94">
        <v>15</v>
      </c>
      <c r="AA47" s="94">
        <v>8</v>
      </c>
      <c r="AB47" s="94">
        <v>8</v>
      </c>
      <c r="AC47" s="94">
        <v>2</v>
      </c>
      <c r="AD47" s="94">
        <v>4</v>
      </c>
      <c r="AE47" s="94">
        <v>1</v>
      </c>
      <c r="AF47" s="94">
        <v>9</v>
      </c>
      <c r="AG47" s="94">
        <v>6</v>
      </c>
      <c r="AH47" s="94">
        <v>31</v>
      </c>
      <c r="AI47" s="94">
        <v>16</v>
      </c>
      <c r="AJ47" s="94">
        <v>7</v>
      </c>
      <c r="AK47" s="94">
        <v>0</v>
      </c>
      <c r="AL47" s="94">
        <v>21</v>
      </c>
      <c r="AM47" s="94">
        <v>5</v>
      </c>
      <c r="AN47" s="94">
        <v>0</v>
      </c>
      <c r="AO47" s="94">
        <v>0</v>
      </c>
      <c r="AP47" s="191">
        <f t="shared" si="141"/>
        <v>194</v>
      </c>
      <c r="AQ47" s="194">
        <f t="shared" si="141"/>
        <v>92</v>
      </c>
      <c r="AR47" s="45"/>
      <c r="AS47" s="144" t="s">
        <v>28</v>
      </c>
      <c r="AT47" s="94">
        <v>17</v>
      </c>
      <c r="AU47" s="94">
        <v>8</v>
      </c>
      <c r="AV47" s="94">
        <v>2</v>
      </c>
      <c r="AW47" s="94">
        <v>4</v>
      </c>
      <c r="AX47" s="94">
        <v>3</v>
      </c>
      <c r="AY47" s="94">
        <v>6</v>
      </c>
      <c r="AZ47" s="94">
        <v>2</v>
      </c>
      <c r="BA47" s="94">
        <v>4</v>
      </c>
      <c r="BB47" s="94">
        <v>0</v>
      </c>
      <c r="BC47" s="191">
        <v>46</v>
      </c>
      <c r="BD47" s="94">
        <v>25</v>
      </c>
      <c r="BE47" s="94">
        <v>12</v>
      </c>
      <c r="BF47" s="194">
        <v>6</v>
      </c>
      <c r="BG47" s="45"/>
      <c r="BH47" s="142" t="s">
        <v>28</v>
      </c>
      <c r="BI47" s="94">
        <v>19</v>
      </c>
      <c r="BJ47" s="94">
        <v>13</v>
      </c>
      <c r="BK47" s="94">
        <v>6</v>
      </c>
      <c r="BL47" s="94">
        <v>32</v>
      </c>
      <c r="BM47" s="94">
        <v>0</v>
      </c>
      <c r="BN47" s="191">
        <v>70</v>
      </c>
      <c r="BO47" s="159">
        <v>26</v>
      </c>
      <c r="BP47" s="49"/>
    </row>
    <row r="48" spans="1:68" ht="12" customHeight="1">
      <c r="A48" s="144" t="s">
        <v>221</v>
      </c>
      <c r="B48" s="94">
        <v>276</v>
      </c>
      <c r="C48" s="94">
        <v>139</v>
      </c>
      <c r="D48" s="94">
        <v>123</v>
      </c>
      <c r="E48" s="94">
        <v>68</v>
      </c>
      <c r="F48" s="94">
        <v>0</v>
      </c>
      <c r="G48" s="94">
        <v>0</v>
      </c>
      <c r="H48" s="94">
        <v>116</v>
      </c>
      <c r="I48" s="94">
        <v>38</v>
      </c>
      <c r="J48" s="94">
        <v>0</v>
      </c>
      <c r="K48" s="94">
        <v>0</v>
      </c>
      <c r="L48" s="94">
        <v>123</v>
      </c>
      <c r="M48" s="94">
        <v>68</v>
      </c>
      <c r="N48" s="94">
        <v>0</v>
      </c>
      <c r="O48" s="94">
        <v>0</v>
      </c>
      <c r="P48" s="94">
        <v>87</v>
      </c>
      <c r="Q48" s="94">
        <v>23</v>
      </c>
      <c r="R48" s="94">
        <v>0</v>
      </c>
      <c r="S48" s="94">
        <v>0</v>
      </c>
      <c r="T48" s="191">
        <f t="shared" si="142"/>
        <v>725</v>
      </c>
      <c r="U48" s="194">
        <f t="shared" si="142"/>
        <v>336</v>
      </c>
      <c r="V48" s="41"/>
      <c r="W48" s="142" t="s">
        <v>221</v>
      </c>
      <c r="X48" s="94">
        <v>18</v>
      </c>
      <c r="Y48" s="94">
        <v>8</v>
      </c>
      <c r="Z48" s="94">
        <v>17</v>
      </c>
      <c r="AA48" s="94">
        <v>13</v>
      </c>
      <c r="AB48" s="94">
        <v>0</v>
      </c>
      <c r="AC48" s="94">
        <v>0</v>
      </c>
      <c r="AD48" s="94">
        <v>9</v>
      </c>
      <c r="AE48" s="94">
        <v>4</v>
      </c>
      <c r="AF48" s="94">
        <v>0</v>
      </c>
      <c r="AG48" s="94">
        <v>0</v>
      </c>
      <c r="AH48" s="94">
        <v>12</v>
      </c>
      <c r="AI48" s="94">
        <v>7</v>
      </c>
      <c r="AJ48" s="94">
        <v>0</v>
      </c>
      <c r="AK48" s="94">
        <v>0</v>
      </c>
      <c r="AL48" s="94">
        <v>20</v>
      </c>
      <c r="AM48" s="94">
        <v>4</v>
      </c>
      <c r="AN48" s="94">
        <v>0</v>
      </c>
      <c r="AO48" s="94">
        <v>0</v>
      </c>
      <c r="AP48" s="191">
        <f t="shared" si="141"/>
        <v>76</v>
      </c>
      <c r="AQ48" s="194">
        <f t="shared" si="141"/>
        <v>36</v>
      </c>
      <c r="AR48" s="45"/>
      <c r="AS48" s="144" t="s">
        <v>221</v>
      </c>
      <c r="AT48" s="94">
        <v>6</v>
      </c>
      <c r="AU48" s="94">
        <v>3</v>
      </c>
      <c r="AV48" s="94">
        <v>0</v>
      </c>
      <c r="AW48" s="94">
        <v>2</v>
      </c>
      <c r="AX48" s="94">
        <v>0</v>
      </c>
      <c r="AY48" s="94">
        <v>3</v>
      </c>
      <c r="AZ48" s="94">
        <v>0</v>
      </c>
      <c r="BA48" s="94">
        <v>2</v>
      </c>
      <c r="BB48" s="94">
        <v>0</v>
      </c>
      <c r="BC48" s="191">
        <v>16</v>
      </c>
      <c r="BD48" s="94">
        <v>21</v>
      </c>
      <c r="BE48" s="94">
        <v>0</v>
      </c>
      <c r="BF48" s="194">
        <v>3</v>
      </c>
      <c r="BG48" s="45"/>
      <c r="BH48" s="142" t="s">
        <v>221</v>
      </c>
      <c r="BI48" s="94">
        <v>24</v>
      </c>
      <c r="BJ48" s="94">
        <v>2</v>
      </c>
      <c r="BK48" s="94">
        <v>5</v>
      </c>
      <c r="BL48" s="94">
        <v>7</v>
      </c>
      <c r="BM48" s="94">
        <v>0</v>
      </c>
      <c r="BN48" s="191">
        <v>38</v>
      </c>
      <c r="BO48" s="159">
        <v>10</v>
      </c>
      <c r="BP48" s="49"/>
    </row>
    <row r="49" spans="1:68" ht="12" customHeight="1">
      <c r="A49" s="144" t="s">
        <v>222</v>
      </c>
      <c r="B49" s="94">
        <v>949</v>
      </c>
      <c r="C49" s="94">
        <v>508</v>
      </c>
      <c r="D49" s="94">
        <v>293</v>
      </c>
      <c r="E49" s="94">
        <v>173</v>
      </c>
      <c r="F49" s="94">
        <v>93</v>
      </c>
      <c r="G49" s="94">
        <v>29</v>
      </c>
      <c r="H49" s="94">
        <v>302</v>
      </c>
      <c r="I49" s="94">
        <v>138</v>
      </c>
      <c r="J49" s="94">
        <v>18</v>
      </c>
      <c r="K49" s="94">
        <v>10</v>
      </c>
      <c r="L49" s="94">
        <v>345</v>
      </c>
      <c r="M49" s="94">
        <v>202</v>
      </c>
      <c r="N49" s="94">
        <v>128</v>
      </c>
      <c r="O49" s="94">
        <v>36</v>
      </c>
      <c r="P49" s="94">
        <v>288</v>
      </c>
      <c r="Q49" s="94">
        <v>123</v>
      </c>
      <c r="R49" s="94">
        <v>0</v>
      </c>
      <c r="S49" s="94">
        <v>0</v>
      </c>
      <c r="T49" s="191">
        <f t="shared" si="142"/>
        <v>2416</v>
      </c>
      <c r="U49" s="194">
        <f t="shared" si="142"/>
        <v>1219</v>
      </c>
      <c r="V49" s="41"/>
      <c r="W49" s="142" t="s">
        <v>222</v>
      </c>
      <c r="X49" s="94">
        <v>42</v>
      </c>
      <c r="Y49" s="94">
        <v>24</v>
      </c>
      <c r="Z49" s="94">
        <v>7</v>
      </c>
      <c r="AA49" s="94">
        <v>5</v>
      </c>
      <c r="AB49" s="94">
        <v>8</v>
      </c>
      <c r="AC49" s="94">
        <v>2</v>
      </c>
      <c r="AD49" s="94">
        <v>4</v>
      </c>
      <c r="AE49" s="94">
        <v>2</v>
      </c>
      <c r="AF49" s="94">
        <v>0</v>
      </c>
      <c r="AG49" s="94">
        <v>0</v>
      </c>
      <c r="AH49" s="94">
        <v>62</v>
      </c>
      <c r="AI49" s="94">
        <v>34</v>
      </c>
      <c r="AJ49" s="94">
        <v>70</v>
      </c>
      <c r="AK49" s="94">
        <v>21</v>
      </c>
      <c r="AL49" s="94">
        <v>78</v>
      </c>
      <c r="AM49" s="94">
        <v>22</v>
      </c>
      <c r="AN49" s="94">
        <v>0</v>
      </c>
      <c r="AO49" s="94">
        <v>0</v>
      </c>
      <c r="AP49" s="191">
        <f t="shared" si="141"/>
        <v>271</v>
      </c>
      <c r="AQ49" s="194">
        <f t="shared" si="141"/>
        <v>110</v>
      </c>
      <c r="AR49" s="45"/>
      <c r="AS49" s="144" t="s">
        <v>222</v>
      </c>
      <c r="AT49" s="94">
        <v>21</v>
      </c>
      <c r="AU49" s="94">
        <v>7</v>
      </c>
      <c r="AV49" s="94">
        <v>2</v>
      </c>
      <c r="AW49" s="94">
        <v>7</v>
      </c>
      <c r="AX49" s="94">
        <v>1</v>
      </c>
      <c r="AY49" s="94">
        <v>7</v>
      </c>
      <c r="AZ49" s="94">
        <v>3</v>
      </c>
      <c r="BA49" s="94">
        <v>6</v>
      </c>
      <c r="BB49" s="94">
        <v>0</v>
      </c>
      <c r="BC49" s="191">
        <v>54</v>
      </c>
      <c r="BD49" s="94">
        <v>41</v>
      </c>
      <c r="BE49" s="94">
        <v>4</v>
      </c>
      <c r="BF49" s="194">
        <v>6</v>
      </c>
      <c r="BG49" s="45"/>
      <c r="BH49" s="142" t="s">
        <v>222</v>
      </c>
      <c r="BI49" s="94">
        <v>78</v>
      </c>
      <c r="BJ49" s="94">
        <v>7</v>
      </c>
      <c r="BK49" s="94">
        <v>7</v>
      </c>
      <c r="BL49" s="94">
        <v>33</v>
      </c>
      <c r="BM49" s="94">
        <v>0</v>
      </c>
      <c r="BN49" s="191">
        <v>125</v>
      </c>
      <c r="BO49" s="159">
        <v>25</v>
      </c>
      <c r="BP49" s="49"/>
    </row>
    <row r="50" spans="1:68" ht="12" customHeight="1">
      <c r="A50" s="144" t="s">
        <v>223</v>
      </c>
      <c r="B50" s="94">
        <v>992</v>
      </c>
      <c r="C50" s="94">
        <v>577</v>
      </c>
      <c r="D50" s="94">
        <v>409</v>
      </c>
      <c r="E50" s="94">
        <v>256</v>
      </c>
      <c r="F50" s="94">
        <v>134</v>
      </c>
      <c r="G50" s="94">
        <v>67</v>
      </c>
      <c r="H50" s="94">
        <v>298</v>
      </c>
      <c r="I50" s="94">
        <v>159</v>
      </c>
      <c r="J50" s="94">
        <v>60</v>
      </c>
      <c r="K50" s="94">
        <v>25</v>
      </c>
      <c r="L50" s="94">
        <v>496</v>
      </c>
      <c r="M50" s="94">
        <v>297</v>
      </c>
      <c r="N50" s="94">
        <v>114</v>
      </c>
      <c r="O50" s="94">
        <v>42</v>
      </c>
      <c r="P50" s="94">
        <v>322</v>
      </c>
      <c r="Q50" s="94">
        <v>147</v>
      </c>
      <c r="R50" s="94">
        <v>0</v>
      </c>
      <c r="S50" s="94">
        <v>0</v>
      </c>
      <c r="T50" s="191">
        <f t="shared" si="142"/>
        <v>2825</v>
      </c>
      <c r="U50" s="194">
        <f t="shared" si="142"/>
        <v>1570</v>
      </c>
      <c r="V50" s="41"/>
      <c r="W50" s="142" t="s">
        <v>223</v>
      </c>
      <c r="X50" s="94">
        <v>92</v>
      </c>
      <c r="Y50" s="94">
        <v>46</v>
      </c>
      <c r="Z50" s="94">
        <v>15</v>
      </c>
      <c r="AA50" s="94">
        <v>6</v>
      </c>
      <c r="AB50" s="94">
        <v>9</v>
      </c>
      <c r="AC50" s="94">
        <v>2</v>
      </c>
      <c r="AD50" s="94">
        <v>34</v>
      </c>
      <c r="AE50" s="94">
        <v>17</v>
      </c>
      <c r="AF50" s="94">
        <v>0</v>
      </c>
      <c r="AG50" s="94">
        <v>0</v>
      </c>
      <c r="AH50" s="94">
        <v>60</v>
      </c>
      <c r="AI50" s="94">
        <v>34</v>
      </c>
      <c r="AJ50" s="94">
        <v>14</v>
      </c>
      <c r="AK50" s="94">
        <v>4</v>
      </c>
      <c r="AL50" s="94">
        <v>56</v>
      </c>
      <c r="AM50" s="94">
        <v>19</v>
      </c>
      <c r="AN50" s="94">
        <v>0</v>
      </c>
      <c r="AO50" s="94">
        <v>0</v>
      </c>
      <c r="AP50" s="191">
        <f t="shared" si="141"/>
        <v>280</v>
      </c>
      <c r="AQ50" s="194">
        <f t="shared" si="141"/>
        <v>128</v>
      </c>
      <c r="AR50" s="45"/>
      <c r="AS50" s="144" t="s">
        <v>223</v>
      </c>
      <c r="AT50" s="94">
        <v>22</v>
      </c>
      <c r="AU50" s="94">
        <v>11</v>
      </c>
      <c r="AV50" s="94">
        <v>5</v>
      </c>
      <c r="AW50" s="94">
        <v>8</v>
      </c>
      <c r="AX50" s="94">
        <v>2</v>
      </c>
      <c r="AY50" s="94">
        <v>11</v>
      </c>
      <c r="AZ50" s="94">
        <v>5</v>
      </c>
      <c r="BA50" s="94">
        <v>10</v>
      </c>
      <c r="BB50" s="94">
        <v>0</v>
      </c>
      <c r="BC50" s="191">
        <v>74</v>
      </c>
      <c r="BD50" s="94">
        <v>61</v>
      </c>
      <c r="BE50" s="94">
        <v>0</v>
      </c>
      <c r="BF50" s="194">
        <v>7</v>
      </c>
      <c r="BG50" s="45"/>
      <c r="BH50" s="142" t="s">
        <v>223</v>
      </c>
      <c r="BI50" s="94">
        <v>75</v>
      </c>
      <c r="BJ50" s="94">
        <v>28</v>
      </c>
      <c r="BK50" s="94">
        <v>4</v>
      </c>
      <c r="BL50" s="94">
        <v>40</v>
      </c>
      <c r="BM50" s="94">
        <v>0</v>
      </c>
      <c r="BN50" s="191">
        <v>147</v>
      </c>
      <c r="BO50" s="159">
        <v>46</v>
      </c>
      <c r="BP50" s="49"/>
    </row>
    <row r="51" spans="1:68" ht="12" customHeight="1">
      <c r="A51" s="144" t="s">
        <v>224</v>
      </c>
      <c r="B51" s="94">
        <v>3821</v>
      </c>
      <c r="C51" s="94">
        <v>1963</v>
      </c>
      <c r="D51" s="94">
        <v>1379</v>
      </c>
      <c r="E51" s="94">
        <v>816</v>
      </c>
      <c r="F51" s="94">
        <v>721</v>
      </c>
      <c r="G51" s="94">
        <v>349</v>
      </c>
      <c r="H51" s="94">
        <v>1385</v>
      </c>
      <c r="I51" s="94">
        <v>666</v>
      </c>
      <c r="J51" s="94">
        <v>169</v>
      </c>
      <c r="K51" s="94">
        <v>99</v>
      </c>
      <c r="L51" s="94">
        <v>1931</v>
      </c>
      <c r="M51" s="94">
        <v>1007</v>
      </c>
      <c r="N51" s="94">
        <v>949</v>
      </c>
      <c r="O51" s="94">
        <v>405</v>
      </c>
      <c r="P51" s="94">
        <v>1613</v>
      </c>
      <c r="Q51" s="94">
        <v>791</v>
      </c>
      <c r="R51" s="94">
        <v>0</v>
      </c>
      <c r="S51" s="94">
        <v>0</v>
      </c>
      <c r="T51" s="191">
        <f t="shared" si="142"/>
        <v>11968</v>
      </c>
      <c r="U51" s="194">
        <f t="shared" si="142"/>
        <v>6096</v>
      </c>
      <c r="V51" s="41"/>
      <c r="W51" s="142" t="s">
        <v>224</v>
      </c>
      <c r="X51" s="94">
        <v>256</v>
      </c>
      <c r="Y51" s="94">
        <v>124</v>
      </c>
      <c r="Z51" s="94">
        <v>50</v>
      </c>
      <c r="AA51" s="94">
        <v>28</v>
      </c>
      <c r="AB51" s="94">
        <v>39</v>
      </c>
      <c r="AC51" s="94">
        <v>11</v>
      </c>
      <c r="AD51" s="94">
        <v>71</v>
      </c>
      <c r="AE51" s="94">
        <v>25</v>
      </c>
      <c r="AF51" s="94">
        <v>4</v>
      </c>
      <c r="AG51" s="94">
        <v>2</v>
      </c>
      <c r="AH51" s="94">
        <v>345</v>
      </c>
      <c r="AI51" s="94">
        <v>154</v>
      </c>
      <c r="AJ51" s="94">
        <v>219</v>
      </c>
      <c r="AK51" s="94">
        <v>85</v>
      </c>
      <c r="AL51" s="94">
        <v>333</v>
      </c>
      <c r="AM51" s="94">
        <v>167</v>
      </c>
      <c r="AN51" s="94">
        <v>0</v>
      </c>
      <c r="AO51" s="94">
        <v>0</v>
      </c>
      <c r="AP51" s="191">
        <f t="shared" si="141"/>
        <v>1317</v>
      </c>
      <c r="AQ51" s="194">
        <f t="shared" si="141"/>
        <v>596</v>
      </c>
      <c r="AR51" s="45"/>
      <c r="AS51" s="144" t="s">
        <v>224</v>
      </c>
      <c r="AT51" s="94">
        <v>79</v>
      </c>
      <c r="AU51" s="94">
        <v>29</v>
      </c>
      <c r="AV51" s="94">
        <v>18</v>
      </c>
      <c r="AW51" s="94">
        <v>30</v>
      </c>
      <c r="AX51" s="94">
        <v>2</v>
      </c>
      <c r="AY51" s="94">
        <v>40</v>
      </c>
      <c r="AZ51" s="94">
        <v>20</v>
      </c>
      <c r="BA51" s="94">
        <v>34</v>
      </c>
      <c r="BB51" s="94">
        <v>0</v>
      </c>
      <c r="BC51" s="191">
        <v>252</v>
      </c>
      <c r="BD51" s="94">
        <v>248</v>
      </c>
      <c r="BE51" s="94">
        <v>4</v>
      </c>
      <c r="BF51" s="194">
        <v>7</v>
      </c>
      <c r="BG51" s="45"/>
      <c r="BH51" s="142" t="s">
        <v>224</v>
      </c>
      <c r="BI51" s="94">
        <v>427</v>
      </c>
      <c r="BJ51" s="94">
        <v>89</v>
      </c>
      <c r="BK51" s="94">
        <v>11</v>
      </c>
      <c r="BL51" s="94">
        <v>59</v>
      </c>
      <c r="BM51" s="94">
        <v>38</v>
      </c>
      <c r="BN51" s="191">
        <v>624</v>
      </c>
      <c r="BO51" s="159">
        <v>178</v>
      </c>
      <c r="BP51" s="49"/>
    </row>
    <row r="52" spans="1:68" ht="12" customHeight="1">
      <c r="A52" s="144" t="s">
        <v>225</v>
      </c>
      <c r="B52" s="94">
        <v>1171</v>
      </c>
      <c r="C52" s="94">
        <v>673</v>
      </c>
      <c r="D52" s="94">
        <v>378</v>
      </c>
      <c r="E52" s="94">
        <v>247</v>
      </c>
      <c r="F52" s="94">
        <v>54</v>
      </c>
      <c r="G52" s="94">
        <v>21</v>
      </c>
      <c r="H52" s="94">
        <v>261</v>
      </c>
      <c r="I52" s="94">
        <v>125</v>
      </c>
      <c r="J52" s="94">
        <v>59</v>
      </c>
      <c r="K52" s="94">
        <v>28</v>
      </c>
      <c r="L52" s="94">
        <v>274</v>
      </c>
      <c r="M52" s="94">
        <v>169</v>
      </c>
      <c r="N52" s="94">
        <v>30</v>
      </c>
      <c r="O52" s="94">
        <v>11</v>
      </c>
      <c r="P52" s="94">
        <v>154</v>
      </c>
      <c r="Q52" s="94">
        <v>68</v>
      </c>
      <c r="R52" s="94">
        <v>0</v>
      </c>
      <c r="S52" s="94">
        <v>0</v>
      </c>
      <c r="T52" s="191">
        <f t="shared" si="142"/>
        <v>2381</v>
      </c>
      <c r="U52" s="194">
        <f t="shared" si="142"/>
        <v>1342</v>
      </c>
      <c r="V52" s="41"/>
      <c r="W52" s="142" t="s">
        <v>225</v>
      </c>
      <c r="X52" s="94">
        <v>44</v>
      </c>
      <c r="Y52" s="94">
        <v>28</v>
      </c>
      <c r="Z52" s="94">
        <v>5</v>
      </c>
      <c r="AA52" s="94">
        <v>4</v>
      </c>
      <c r="AB52" s="94">
        <v>0</v>
      </c>
      <c r="AC52" s="94">
        <v>0</v>
      </c>
      <c r="AD52" s="94">
        <v>3</v>
      </c>
      <c r="AE52" s="94">
        <v>3</v>
      </c>
      <c r="AF52" s="94">
        <v>0</v>
      </c>
      <c r="AG52" s="94">
        <v>0</v>
      </c>
      <c r="AH52" s="94">
        <v>32</v>
      </c>
      <c r="AI52" s="94">
        <v>21</v>
      </c>
      <c r="AJ52" s="94">
        <v>8</v>
      </c>
      <c r="AK52" s="94">
        <v>2</v>
      </c>
      <c r="AL52" s="94">
        <v>20</v>
      </c>
      <c r="AM52" s="94">
        <v>5</v>
      </c>
      <c r="AN52" s="94">
        <v>0</v>
      </c>
      <c r="AO52" s="94">
        <v>0</v>
      </c>
      <c r="AP52" s="191">
        <f t="shared" si="141"/>
        <v>112</v>
      </c>
      <c r="AQ52" s="194">
        <f t="shared" si="141"/>
        <v>63</v>
      </c>
      <c r="AR52" s="45"/>
      <c r="AS52" s="144" t="s">
        <v>225</v>
      </c>
      <c r="AT52" s="94">
        <v>24</v>
      </c>
      <c r="AU52" s="94">
        <v>11</v>
      </c>
      <c r="AV52" s="94">
        <v>3</v>
      </c>
      <c r="AW52" s="94">
        <v>10</v>
      </c>
      <c r="AX52" s="94">
        <v>2</v>
      </c>
      <c r="AY52" s="94">
        <v>9</v>
      </c>
      <c r="AZ52" s="94">
        <v>2</v>
      </c>
      <c r="BA52" s="94">
        <v>8</v>
      </c>
      <c r="BB52" s="94">
        <v>0</v>
      </c>
      <c r="BC52" s="191">
        <v>69</v>
      </c>
      <c r="BD52" s="94">
        <v>45</v>
      </c>
      <c r="BE52" s="94">
        <v>17</v>
      </c>
      <c r="BF52" s="194">
        <v>13</v>
      </c>
      <c r="BG52" s="45"/>
      <c r="BH52" s="142" t="s">
        <v>225</v>
      </c>
      <c r="BI52" s="94">
        <v>38</v>
      </c>
      <c r="BJ52" s="94">
        <v>18</v>
      </c>
      <c r="BK52" s="94">
        <v>9</v>
      </c>
      <c r="BL52" s="94">
        <v>44</v>
      </c>
      <c r="BM52" s="94">
        <v>29</v>
      </c>
      <c r="BN52" s="191">
        <v>138</v>
      </c>
      <c r="BO52" s="159">
        <v>31</v>
      </c>
      <c r="BP52" s="49"/>
    </row>
    <row r="53" spans="1:68" ht="12" customHeight="1">
      <c r="A53" s="145" t="s">
        <v>159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191"/>
      <c r="U53" s="194"/>
      <c r="V53" s="41"/>
      <c r="W53" s="131" t="s">
        <v>159</v>
      </c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191"/>
      <c r="AQ53" s="194"/>
      <c r="AR53" s="45"/>
      <c r="AS53" s="145" t="s">
        <v>159</v>
      </c>
      <c r="AT53" s="94"/>
      <c r="AU53" s="94"/>
      <c r="AV53" s="94"/>
      <c r="AW53" s="94"/>
      <c r="AX53" s="94"/>
      <c r="AY53" s="94"/>
      <c r="AZ53" s="94"/>
      <c r="BA53" s="94"/>
      <c r="BB53" s="94"/>
      <c r="BC53" s="191"/>
      <c r="BD53" s="94"/>
      <c r="BE53" s="94"/>
      <c r="BF53" s="194"/>
      <c r="BG53" s="45"/>
      <c r="BH53" s="131" t="s">
        <v>159</v>
      </c>
      <c r="BI53" s="94"/>
      <c r="BJ53" s="94"/>
      <c r="BK53" s="94"/>
      <c r="BL53" s="94"/>
      <c r="BM53" s="94"/>
      <c r="BN53" s="191"/>
      <c r="BO53" s="159"/>
      <c r="BP53" s="49"/>
    </row>
    <row r="54" spans="1:68" ht="12" customHeight="1">
      <c r="A54" s="144" t="s">
        <v>29</v>
      </c>
      <c r="B54" s="94">
        <v>623</v>
      </c>
      <c r="C54" s="94">
        <v>293</v>
      </c>
      <c r="D54" s="94">
        <v>271</v>
      </c>
      <c r="E54" s="94">
        <v>141</v>
      </c>
      <c r="F54" s="94">
        <v>28</v>
      </c>
      <c r="G54" s="94">
        <v>0</v>
      </c>
      <c r="H54" s="94">
        <v>323</v>
      </c>
      <c r="I54" s="94">
        <v>113</v>
      </c>
      <c r="J54" s="94">
        <v>0</v>
      </c>
      <c r="K54" s="94">
        <v>0</v>
      </c>
      <c r="L54" s="94">
        <v>541</v>
      </c>
      <c r="M54" s="94">
        <v>270</v>
      </c>
      <c r="N54" s="94">
        <v>5</v>
      </c>
      <c r="O54" s="94">
        <v>1</v>
      </c>
      <c r="P54" s="94">
        <v>157</v>
      </c>
      <c r="Q54" s="94">
        <v>35</v>
      </c>
      <c r="R54" s="94">
        <v>0</v>
      </c>
      <c r="S54" s="94">
        <v>0</v>
      </c>
      <c r="T54" s="191">
        <f t="shared" si="142"/>
        <v>1948</v>
      </c>
      <c r="U54" s="194">
        <f t="shared" si="142"/>
        <v>853</v>
      </c>
      <c r="V54" s="41"/>
      <c r="W54" s="142" t="s">
        <v>29</v>
      </c>
      <c r="X54" s="94">
        <v>33</v>
      </c>
      <c r="Y54" s="94">
        <v>11</v>
      </c>
      <c r="Z54" s="94">
        <v>7</v>
      </c>
      <c r="AA54" s="94">
        <v>7</v>
      </c>
      <c r="AB54" s="94">
        <v>0</v>
      </c>
      <c r="AC54" s="94">
        <v>0</v>
      </c>
      <c r="AD54" s="94">
        <v>17</v>
      </c>
      <c r="AE54" s="94">
        <v>5</v>
      </c>
      <c r="AF54" s="94">
        <v>0</v>
      </c>
      <c r="AG54" s="94">
        <v>0</v>
      </c>
      <c r="AH54" s="94">
        <v>138</v>
      </c>
      <c r="AI54" s="94">
        <v>66</v>
      </c>
      <c r="AJ54" s="94">
        <v>0</v>
      </c>
      <c r="AK54" s="94">
        <v>0</v>
      </c>
      <c r="AL54" s="94">
        <v>36</v>
      </c>
      <c r="AM54" s="94">
        <v>3</v>
      </c>
      <c r="AN54" s="94">
        <v>0</v>
      </c>
      <c r="AO54" s="94">
        <v>0</v>
      </c>
      <c r="AP54" s="191">
        <f t="shared" si="141"/>
        <v>231</v>
      </c>
      <c r="AQ54" s="194">
        <f t="shared" si="141"/>
        <v>92</v>
      </c>
      <c r="AR54" s="45"/>
      <c r="AS54" s="144" t="s">
        <v>29</v>
      </c>
      <c r="AT54" s="94">
        <v>11</v>
      </c>
      <c r="AU54" s="94">
        <v>4</v>
      </c>
      <c r="AV54" s="94">
        <v>1</v>
      </c>
      <c r="AW54" s="94">
        <v>6</v>
      </c>
      <c r="AX54" s="94">
        <v>0</v>
      </c>
      <c r="AY54" s="94">
        <v>7</v>
      </c>
      <c r="AZ54" s="94">
        <v>1</v>
      </c>
      <c r="BA54" s="94">
        <v>4</v>
      </c>
      <c r="BB54" s="94">
        <v>0</v>
      </c>
      <c r="BC54" s="191">
        <v>34</v>
      </c>
      <c r="BD54" s="94">
        <v>30</v>
      </c>
      <c r="BE54" s="94">
        <v>0</v>
      </c>
      <c r="BF54" s="194">
        <v>4</v>
      </c>
      <c r="BG54" s="45"/>
      <c r="BH54" s="142" t="s">
        <v>29</v>
      </c>
      <c r="BI54" s="94">
        <v>15</v>
      </c>
      <c r="BJ54" s="94">
        <v>13</v>
      </c>
      <c r="BK54" s="94">
        <v>2</v>
      </c>
      <c r="BL54" s="94">
        <v>18</v>
      </c>
      <c r="BM54" s="94">
        <v>15</v>
      </c>
      <c r="BN54" s="191">
        <v>63</v>
      </c>
      <c r="BO54" s="159">
        <v>23</v>
      </c>
      <c r="BP54" s="49"/>
    </row>
    <row r="55" spans="1:68" ht="12" customHeight="1">
      <c r="A55" s="144" t="s">
        <v>226</v>
      </c>
      <c r="B55" s="94">
        <v>260</v>
      </c>
      <c r="C55" s="94">
        <v>93</v>
      </c>
      <c r="D55" s="94">
        <v>137</v>
      </c>
      <c r="E55" s="94">
        <v>67</v>
      </c>
      <c r="F55" s="94">
        <v>0</v>
      </c>
      <c r="G55" s="94">
        <v>0</v>
      </c>
      <c r="H55" s="94">
        <v>129</v>
      </c>
      <c r="I55" s="94">
        <v>35</v>
      </c>
      <c r="J55" s="94">
        <v>0</v>
      </c>
      <c r="K55" s="94">
        <v>0</v>
      </c>
      <c r="L55" s="94">
        <v>192</v>
      </c>
      <c r="M55" s="94">
        <v>86</v>
      </c>
      <c r="N55" s="94">
        <v>0</v>
      </c>
      <c r="O55" s="94">
        <v>0</v>
      </c>
      <c r="P55" s="94">
        <v>102</v>
      </c>
      <c r="Q55" s="94">
        <v>17</v>
      </c>
      <c r="R55" s="94">
        <v>0</v>
      </c>
      <c r="S55" s="94">
        <v>0</v>
      </c>
      <c r="T55" s="191">
        <f t="shared" si="142"/>
        <v>820</v>
      </c>
      <c r="U55" s="194">
        <f t="shared" si="142"/>
        <v>298</v>
      </c>
      <c r="V55" s="41"/>
      <c r="W55" s="142" t="s">
        <v>226</v>
      </c>
      <c r="X55" s="94">
        <v>21</v>
      </c>
      <c r="Y55" s="94">
        <v>4</v>
      </c>
      <c r="Z55" s="94">
        <v>5</v>
      </c>
      <c r="AA55" s="94">
        <v>1</v>
      </c>
      <c r="AB55" s="94">
        <v>0</v>
      </c>
      <c r="AC55" s="94">
        <v>0</v>
      </c>
      <c r="AD55" s="94">
        <v>21</v>
      </c>
      <c r="AE55" s="94">
        <v>4</v>
      </c>
      <c r="AF55" s="94">
        <v>0</v>
      </c>
      <c r="AG55" s="94">
        <v>0</v>
      </c>
      <c r="AH55" s="94">
        <v>34</v>
      </c>
      <c r="AI55" s="94">
        <v>22</v>
      </c>
      <c r="AJ55" s="94">
        <v>0</v>
      </c>
      <c r="AK55" s="94">
        <v>0</v>
      </c>
      <c r="AL55" s="94">
        <v>25</v>
      </c>
      <c r="AM55" s="94">
        <v>6</v>
      </c>
      <c r="AN55" s="94">
        <v>0</v>
      </c>
      <c r="AO55" s="94">
        <v>0</v>
      </c>
      <c r="AP55" s="191">
        <f t="shared" si="141"/>
        <v>106</v>
      </c>
      <c r="AQ55" s="194">
        <f t="shared" si="141"/>
        <v>37</v>
      </c>
      <c r="AR55" s="45"/>
      <c r="AS55" s="144" t="s">
        <v>226</v>
      </c>
      <c r="AT55" s="94">
        <v>6</v>
      </c>
      <c r="AU55" s="94">
        <v>3</v>
      </c>
      <c r="AV55" s="94">
        <v>0</v>
      </c>
      <c r="AW55" s="94">
        <v>4</v>
      </c>
      <c r="AX55" s="94">
        <v>0</v>
      </c>
      <c r="AY55" s="94">
        <v>4</v>
      </c>
      <c r="AZ55" s="94">
        <v>0</v>
      </c>
      <c r="BA55" s="94">
        <v>3</v>
      </c>
      <c r="BB55" s="94">
        <v>0</v>
      </c>
      <c r="BC55" s="191">
        <v>20</v>
      </c>
      <c r="BD55" s="94">
        <v>22</v>
      </c>
      <c r="BE55" s="94">
        <v>0</v>
      </c>
      <c r="BF55" s="194">
        <v>3</v>
      </c>
      <c r="BG55" s="45"/>
      <c r="BH55" s="142" t="s">
        <v>226</v>
      </c>
      <c r="BI55" s="94">
        <v>6</v>
      </c>
      <c r="BJ55" s="94">
        <v>16</v>
      </c>
      <c r="BK55" s="94">
        <v>2</v>
      </c>
      <c r="BL55" s="94">
        <v>10</v>
      </c>
      <c r="BM55" s="94">
        <v>0</v>
      </c>
      <c r="BN55" s="191">
        <v>34</v>
      </c>
      <c r="BO55" s="159">
        <v>6</v>
      </c>
      <c r="BP55" s="49"/>
    </row>
    <row r="56" spans="1:68" ht="12" customHeight="1">
      <c r="A56" s="144" t="s">
        <v>30</v>
      </c>
      <c r="B56" s="94">
        <v>319</v>
      </c>
      <c r="C56" s="94">
        <v>127</v>
      </c>
      <c r="D56" s="94">
        <v>126</v>
      </c>
      <c r="E56" s="94">
        <v>32</v>
      </c>
      <c r="F56" s="94">
        <v>24</v>
      </c>
      <c r="G56" s="94">
        <v>0</v>
      </c>
      <c r="H56" s="94">
        <v>142</v>
      </c>
      <c r="I56" s="94">
        <v>30</v>
      </c>
      <c r="J56" s="94">
        <v>0</v>
      </c>
      <c r="K56" s="94">
        <v>0</v>
      </c>
      <c r="L56" s="94">
        <v>67</v>
      </c>
      <c r="M56" s="94">
        <v>16</v>
      </c>
      <c r="N56" s="94">
        <v>12</v>
      </c>
      <c r="O56" s="94">
        <v>1</v>
      </c>
      <c r="P56" s="94">
        <v>89</v>
      </c>
      <c r="Q56" s="94">
        <v>18</v>
      </c>
      <c r="R56" s="94">
        <v>0</v>
      </c>
      <c r="S56" s="94">
        <v>0</v>
      </c>
      <c r="T56" s="191">
        <f t="shared" si="142"/>
        <v>779</v>
      </c>
      <c r="U56" s="194">
        <f t="shared" si="142"/>
        <v>224</v>
      </c>
      <c r="V56" s="41"/>
      <c r="W56" s="142" t="s">
        <v>30</v>
      </c>
      <c r="X56" s="94">
        <v>40</v>
      </c>
      <c r="Y56" s="94">
        <v>6</v>
      </c>
      <c r="Z56" s="94">
        <v>7</v>
      </c>
      <c r="AA56" s="94">
        <v>0</v>
      </c>
      <c r="AB56" s="94">
        <v>0</v>
      </c>
      <c r="AC56" s="94">
        <v>0</v>
      </c>
      <c r="AD56" s="94">
        <v>18</v>
      </c>
      <c r="AE56" s="94">
        <v>1</v>
      </c>
      <c r="AF56" s="94">
        <v>0</v>
      </c>
      <c r="AG56" s="94">
        <v>0</v>
      </c>
      <c r="AH56" s="94">
        <v>9</v>
      </c>
      <c r="AI56" s="94">
        <v>2</v>
      </c>
      <c r="AJ56" s="94">
        <v>6</v>
      </c>
      <c r="AK56" s="94">
        <v>0</v>
      </c>
      <c r="AL56" s="94">
        <v>12</v>
      </c>
      <c r="AM56" s="94">
        <v>2</v>
      </c>
      <c r="AN56" s="94">
        <v>0</v>
      </c>
      <c r="AO56" s="94">
        <v>0</v>
      </c>
      <c r="AP56" s="191">
        <f t="shared" si="141"/>
        <v>92</v>
      </c>
      <c r="AQ56" s="194">
        <f t="shared" si="141"/>
        <v>11</v>
      </c>
      <c r="AR56" s="45"/>
      <c r="AS56" s="144" t="s">
        <v>30</v>
      </c>
      <c r="AT56" s="94">
        <v>6</v>
      </c>
      <c r="AU56" s="94">
        <v>3</v>
      </c>
      <c r="AV56" s="94">
        <v>1</v>
      </c>
      <c r="AW56" s="94">
        <v>3</v>
      </c>
      <c r="AX56" s="94">
        <v>0</v>
      </c>
      <c r="AY56" s="94">
        <v>2</v>
      </c>
      <c r="AZ56" s="94">
        <v>1</v>
      </c>
      <c r="BA56" s="94">
        <v>2</v>
      </c>
      <c r="BB56" s="94">
        <v>0</v>
      </c>
      <c r="BC56" s="191">
        <v>18</v>
      </c>
      <c r="BD56" s="94">
        <v>16</v>
      </c>
      <c r="BE56" s="94">
        <v>2</v>
      </c>
      <c r="BF56" s="194">
        <v>2</v>
      </c>
      <c r="BG56" s="45"/>
      <c r="BH56" s="142" t="s">
        <v>30</v>
      </c>
      <c r="BI56" s="94">
        <v>19</v>
      </c>
      <c r="BJ56" s="94">
        <v>3</v>
      </c>
      <c r="BK56" s="94">
        <v>2</v>
      </c>
      <c r="BL56" s="94">
        <v>16</v>
      </c>
      <c r="BM56" s="94">
        <v>3</v>
      </c>
      <c r="BN56" s="191">
        <v>43</v>
      </c>
      <c r="BO56" s="159">
        <v>17</v>
      </c>
      <c r="BP56" s="49"/>
    </row>
    <row r="57" spans="1:68" ht="12" customHeight="1">
      <c r="A57" s="144" t="s">
        <v>227</v>
      </c>
      <c r="B57" s="94">
        <v>165</v>
      </c>
      <c r="C57" s="94">
        <v>82</v>
      </c>
      <c r="D57" s="94">
        <v>76</v>
      </c>
      <c r="E57" s="94">
        <v>42</v>
      </c>
      <c r="F57" s="94">
        <v>0</v>
      </c>
      <c r="G57" s="94">
        <v>0</v>
      </c>
      <c r="H57" s="94">
        <v>65</v>
      </c>
      <c r="I57" s="94">
        <v>21</v>
      </c>
      <c r="J57" s="94">
        <v>0</v>
      </c>
      <c r="K57" s="94">
        <v>0</v>
      </c>
      <c r="L57" s="94">
        <v>49</v>
      </c>
      <c r="M57" s="94">
        <v>26</v>
      </c>
      <c r="N57" s="94">
        <v>0</v>
      </c>
      <c r="O57" s="94">
        <v>0</v>
      </c>
      <c r="P57" s="94">
        <v>18</v>
      </c>
      <c r="Q57" s="94">
        <v>4</v>
      </c>
      <c r="R57" s="94">
        <v>0</v>
      </c>
      <c r="S57" s="94">
        <v>0</v>
      </c>
      <c r="T57" s="191">
        <f t="shared" si="142"/>
        <v>373</v>
      </c>
      <c r="U57" s="194">
        <f t="shared" si="142"/>
        <v>175</v>
      </c>
      <c r="V57" s="41"/>
      <c r="W57" s="142" t="s">
        <v>227</v>
      </c>
      <c r="X57" s="94">
        <v>38</v>
      </c>
      <c r="Y57" s="94">
        <v>20</v>
      </c>
      <c r="Z57" s="94">
        <v>11</v>
      </c>
      <c r="AA57" s="94">
        <v>4</v>
      </c>
      <c r="AB57" s="94">
        <v>0</v>
      </c>
      <c r="AC57" s="94">
        <v>0</v>
      </c>
      <c r="AD57" s="94">
        <v>7</v>
      </c>
      <c r="AE57" s="94">
        <v>2</v>
      </c>
      <c r="AF57" s="94">
        <v>0</v>
      </c>
      <c r="AG57" s="94">
        <v>0</v>
      </c>
      <c r="AH57" s="94">
        <v>7</v>
      </c>
      <c r="AI57" s="94">
        <v>4</v>
      </c>
      <c r="AJ57" s="94">
        <v>0</v>
      </c>
      <c r="AK57" s="94">
        <v>0</v>
      </c>
      <c r="AL57" s="94">
        <v>1</v>
      </c>
      <c r="AM57" s="94">
        <v>0</v>
      </c>
      <c r="AN57" s="94">
        <v>0</v>
      </c>
      <c r="AO57" s="94">
        <v>0</v>
      </c>
      <c r="AP57" s="191">
        <f t="shared" si="141"/>
        <v>64</v>
      </c>
      <c r="AQ57" s="194">
        <f t="shared" si="141"/>
        <v>30</v>
      </c>
      <c r="AR57" s="45"/>
      <c r="AS57" s="144" t="s">
        <v>227</v>
      </c>
      <c r="AT57" s="94">
        <v>3</v>
      </c>
      <c r="AU57" s="94">
        <v>1</v>
      </c>
      <c r="AV57" s="94">
        <v>0</v>
      </c>
      <c r="AW57" s="94">
        <v>1</v>
      </c>
      <c r="AX57" s="94">
        <v>0</v>
      </c>
      <c r="AY57" s="94">
        <v>1</v>
      </c>
      <c r="AZ57" s="94">
        <v>0</v>
      </c>
      <c r="BA57" s="94">
        <v>1</v>
      </c>
      <c r="BB57" s="94">
        <v>0</v>
      </c>
      <c r="BC57" s="191">
        <v>7</v>
      </c>
      <c r="BD57" s="94">
        <v>7</v>
      </c>
      <c r="BE57" s="94">
        <v>0</v>
      </c>
      <c r="BF57" s="194">
        <v>1</v>
      </c>
      <c r="BG57" s="45"/>
      <c r="BH57" s="142" t="s">
        <v>227</v>
      </c>
      <c r="BI57" s="94">
        <v>4</v>
      </c>
      <c r="BJ57" s="94">
        <v>6</v>
      </c>
      <c r="BK57" s="94">
        <v>2</v>
      </c>
      <c r="BL57" s="94"/>
      <c r="BM57" s="94">
        <v>0</v>
      </c>
      <c r="BN57" s="191">
        <v>12</v>
      </c>
      <c r="BO57" s="159">
        <v>4</v>
      </c>
      <c r="BP57" s="49"/>
    </row>
    <row r="58" spans="1:68" ht="12" customHeight="1">
      <c r="A58" s="144" t="s">
        <v>31</v>
      </c>
      <c r="B58" s="94">
        <v>388</v>
      </c>
      <c r="C58" s="94">
        <v>189</v>
      </c>
      <c r="D58" s="94">
        <v>167</v>
      </c>
      <c r="E58" s="94">
        <v>104</v>
      </c>
      <c r="F58" s="94">
        <v>12</v>
      </c>
      <c r="G58" s="94">
        <v>4</v>
      </c>
      <c r="H58" s="94">
        <v>146</v>
      </c>
      <c r="I58" s="94">
        <v>50</v>
      </c>
      <c r="J58" s="94">
        <v>0</v>
      </c>
      <c r="K58" s="94">
        <v>0</v>
      </c>
      <c r="L58" s="94">
        <v>174</v>
      </c>
      <c r="M58" s="94">
        <v>69</v>
      </c>
      <c r="N58" s="94">
        <v>10</v>
      </c>
      <c r="O58" s="94">
        <v>1</v>
      </c>
      <c r="P58" s="94">
        <v>54</v>
      </c>
      <c r="Q58" s="94">
        <v>12</v>
      </c>
      <c r="R58" s="94">
        <v>0</v>
      </c>
      <c r="S58" s="94">
        <v>0</v>
      </c>
      <c r="T58" s="191">
        <f t="shared" si="142"/>
        <v>951</v>
      </c>
      <c r="U58" s="194">
        <f t="shared" si="142"/>
        <v>429</v>
      </c>
      <c r="V58" s="41"/>
      <c r="W58" s="142" t="s">
        <v>31</v>
      </c>
      <c r="X58" s="94">
        <v>51</v>
      </c>
      <c r="Y58" s="94">
        <v>27</v>
      </c>
      <c r="Z58" s="94">
        <v>2</v>
      </c>
      <c r="AA58" s="94">
        <v>1</v>
      </c>
      <c r="AB58" s="94">
        <v>0</v>
      </c>
      <c r="AC58" s="94">
        <v>0</v>
      </c>
      <c r="AD58" s="94">
        <v>3</v>
      </c>
      <c r="AE58" s="94">
        <v>0</v>
      </c>
      <c r="AF58" s="94">
        <v>0</v>
      </c>
      <c r="AG58" s="94">
        <v>0</v>
      </c>
      <c r="AH58" s="94">
        <v>28</v>
      </c>
      <c r="AI58" s="94">
        <v>8</v>
      </c>
      <c r="AJ58" s="94">
        <v>1</v>
      </c>
      <c r="AK58" s="94">
        <v>0</v>
      </c>
      <c r="AL58" s="94">
        <v>16</v>
      </c>
      <c r="AM58" s="94">
        <v>2</v>
      </c>
      <c r="AN58" s="94">
        <v>0</v>
      </c>
      <c r="AO58" s="94">
        <v>0</v>
      </c>
      <c r="AP58" s="191">
        <f t="shared" si="141"/>
        <v>101</v>
      </c>
      <c r="AQ58" s="194">
        <f t="shared" si="141"/>
        <v>38</v>
      </c>
      <c r="AR58" s="45"/>
      <c r="AS58" s="144" t="s">
        <v>31</v>
      </c>
      <c r="AT58" s="94">
        <v>8</v>
      </c>
      <c r="AU58" s="94">
        <v>3</v>
      </c>
      <c r="AV58" s="94">
        <v>1</v>
      </c>
      <c r="AW58" s="94">
        <v>3</v>
      </c>
      <c r="AX58" s="94">
        <v>0</v>
      </c>
      <c r="AY58" s="94">
        <v>4</v>
      </c>
      <c r="AZ58" s="94">
        <v>1</v>
      </c>
      <c r="BA58" s="94">
        <v>1</v>
      </c>
      <c r="BB58" s="94">
        <v>0</v>
      </c>
      <c r="BC58" s="191">
        <v>21</v>
      </c>
      <c r="BD58" s="94">
        <v>15</v>
      </c>
      <c r="BE58" s="94">
        <v>0</v>
      </c>
      <c r="BF58" s="194">
        <v>2</v>
      </c>
      <c r="BG58" s="45"/>
      <c r="BH58" s="142" t="s">
        <v>31</v>
      </c>
      <c r="BI58" s="94">
        <v>14</v>
      </c>
      <c r="BJ58" s="94">
        <v>4</v>
      </c>
      <c r="BK58" s="94">
        <v>3</v>
      </c>
      <c r="BL58" s="94">
        <v>6</v>
      </c>
      <c r="BM58" s="94">
        <v>0</v>
      </c>
      <c r="BN58" s="191">
        <v>27</v>
      </c>
      <c r="BO58" s="159">
        <v>9</v>
      </c>
      <c r="BP58" s="49"/>
    </row>
    <row r="59" spans="1:68" ht="12" customHeight="1">
      <c r="A59" s="144" t="s">
        <v>32</v>
      </c>
      <c r="B59" s="94">
        <v>561</v>
      </c>
      <c r="C59" s="94">
        <v>267</v>
      </c>
      <c r="D59" s="94">
        <v>357</v>
      </c>
      <c r="E59" s="94">
        <v>198</v>
      </c>
      <c r="F59" s="94">
        <v>0</v>
      </c>
      <c r="G59" s="94">
        <v>0</v>
      </c>
      <c r="H59" s="94">
        <v>95</v>
      </c>
      <c r="I59" s="94">
        <v>35</v>
      </c>
      <c r="J59" s="94">
        <v>24</v>
      </c>
      <c r="K59" s="94">
        <v>10</v>
      </c>
      <c r="L59" s="94">
        <v>448</v>
      </c>
      <c r="M59" s="94">
        <v>228</v>
      </c>
      <c r="N59" s="94">
        <v>0</v>
      </c>
      <c r="O59" s="94">
        <v>0</v>
      </c>
      <c r="P59" s="94">
        <v>75</v>
      </c>
      <c r="Q59" s="94">
        <v>23</v>
      </c>
      <c r="R59" s="94">
        <v>0</v>
      </c>
      <c r="S59" s="94">
        <v>0</v>
      </c>
      <c r="T59" s="191">
        <f t="shared" si="142"/>
        <v>1560</v>
      </c>
      <c r="U59" s="194">
        <f t="shared" si="142"/>
        <v>761</v>
      </c>
      <c r="V59" s="41"/>
      <c r="W59" s="142" t="s">
        <v>32</v>
      </c>
      <c r="X59" s="94">
        <v>60</v>
      </c>
      <c r="Y59" s="94">
        <v>28</v>
      </c>
      <c r="Z59" s="94">
        <v>3</v>
      </c>
      <c r="AA59" s="94">
        <v>1</v>
      </c>
      <c r="AB59" s="94">
        <v>0</v>
      </c>
      <c r="AC59" s="94">
        <v>0</v>
      </c>
      <c r="AD59" s="94">
        <v>4</v>
      </c>
      <c r="AE59" s="94">
        <v>1</v>
      </c>
      <c r="AF59" s="94">
        <v>0</v>
      </c>
      <c r="AG59" s="94">
        <v>0</v>
      </c>
      <c r="AH59" s="94">
        <v>158</v>
      </c>
      <c r="AI59" s="94">
        <v>80</v>
      </c>
      <c r="AJ59" s="94">
        <v>0</v>
      </c>
      <c r="AK59" s="94">
        <v>0</v>
      </c>
      <c r="AL59" s="94">
        <v>18</v>
      </c>
      <c r="AM59" s="94">
        <v>9</v>
      </c>
      <c r="AN59" s="94">
        <v>0</v>
      </c>
      <c r="AO59" s="94">
        <v>0</v>
      </c>
      <c r="AP59" s="191">
        <f t="shared" si="141"/>
        <v>243</v>
      </c>
      <c r="AQ59" s="194">
        <f t="shared" si="141"/>
        <v>119</v>
      </c>
      <c r="AR59" s="45"/>
      <c r="AS59" s="144" t="s">
        <v>32</v>
      </c>
      <c r="AT59" s="94">
        <v>9</v>
      </c>
      <c r="AU59" s="94">
        <v>6</v>
      </c>
      <c r="AV59" s="94">
        <v>0</v>
      </c>
      <c r="AW59" s="94">
        <v>2</v>
      </c>
      <c r="AX59" s="94">
        <v>1</v>
      </c>
      <c r="AY59" s="94">
        <v>5</v>
      </c>
      <c r="AZ59" s="94">
        <v>0</v>
      </c>
      <c r="BA59" s="94">
        <v>2</v>
      </c>
      <c r="BB59" s="94">
        <v>0</v>
      </c>
      <c r="BC59" s="191">
        <v>25</v>
      </c>
      <c r="BD59" s="94">
        <v>14</v>
      </c>
      <c r="BE59" s="94">
        <v>0</v>
      </c>
      <c r="BF59" s="194">
        <v>3</v>
      </c>
      <c r="BG59" s="45"/>
      <c r="BH59" s="142" t="s">
        <v>32</v>
      </c>
      <c r="BI59" s="94">
        <v>13</v>
      </c>
      <c r="BJ59" s="94">
        <v>2</v>
      </c>
      <c r="BK59" s="94">
        <v>4</v>
      </c>
      <c r="BL59" s="94">
        <v>21</v>
      </c>
      <c r="BM59" s="94">
        <v>0</v>
      </c>
      <c r="BN59" s="191">
        <v>40</v>
      </c>
      <c r="BO59" s="159">
        <v>15</v>
      </c>
      <c r="BP59" s="49"/>
    </row>
    <row r="60" spans="1:68" ht="12" customHeight="1">
      <c r="A60" s="145" t="s">
        <v>160</v>
      </c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191"/>
      <c r="U60" s="194"/>
      <c r="V60" s="41"/>
      <c r="W60" s="131" t="s">
        <v>160</v>
      </c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191"/>
      <c r="AQ60" s="194"/>
      <c r="AR60" s="45"/>
      <c r="AS60" s="145" t="s">
        <v>160</v>
      </c>
      <c r="AT60" s="94"/>
      <c r="AU60" s="94"/>
      <c r="AV60" s="94"/>
      <c r="AW60" s="94"/>
      <c r="AX60" s="94"/>
      <c r="AY60" s="94"/>
      <c r="AZ60" s="94"/>
      <c r="BA60" s="94"/>
      <c r="BB60" s="94"/>
      <c r="BC60" s="191"/>
      <c r="BD60" s="94"/>
      <c r="BE60" s="94"/>
      <c r="BF60" s="194"/>
      <c r="BG60" s="45"/>
      <c r="BH60" s="131" t="s">
        <v>160</v>
      </c>
      <c r="BI60" s="94"/>
      <c r="BJ60" s="94"/>
      <c r="BK60" s="94"/>
      <c r="BL60" s="94"/>
      <c r="BM60" s="94"/>
      <c r="BN60" s="191"/>
      <c r="BO60" s="159"/>
      <c r="BP60" s="49"/>
    </row>
    <row r="61" spans="1:68" ht="12" customHeight="1">
      <c r="A61" s="144" t="s">
        <v>228</v>
      </c>
      <c r="B61" s="94">
        <v>774</v>
      </c>
      <c r="C61" s="94">
        <v>347</v>
      </c>
      <c r="D61" s="94">
        <v>140</v>
      </c>
      <c r="E61" s="94">
        <v>68</v>
      </c>
      <c r="F61" s="94">
        <v>0</v>
      </c>
      <c r="G61" s="94">
        <v>0</v>
      </c>
      <c r="H61" s="94">
        <v>65</v>
      </c>
      <c r="I61" s="94">
        <v>21</v>
      </c>
      <c r="J61" s="94">
        <v>0</v>
      </c>
      <c r="K61" s="94">
        <v>0</v>
      </c>
      <c r="L61" s="94">
        <v>205</v>
      </c>
      <c r="M61" s="94">
        <v>98</v>
      </c>
      <c r="N61" s="94">
        <v>0</v>
      </c>
      <c r="O61" s="94">
        <v>0</v>
      </c>
      <c r="P61" s="94">
        <v>65</v>
      </c>
      <c r="Q61" s="94">
        <v>27</v>
      </c>
      <c r="R61" s="94">
        <v>0</v>
      </c>
      <c r="S61" s="94">
        <v>0</v>
      </c>
      <c r="T61" s="191">
        <f t="shared" si="142"/>
        <v>1249</v>
      </c>
      <c r="U61" s="194">
        <f t="shared" si="142"/>
        <v>561</v>
      </c>
      <c r="V61" s="41"/>
      <c r="W61" s="142" t="s">
        <v>228</v>
      </c>
      <c r="X61" s="94">
        <v>32</v>
      </c>
      <c r="Y61" s="94">
        <v>15</v>
      </c>
      <c r="Z61" s="94">
        <v>4</v>
      </c>
      <c r="AA61" s="94">
        <v>1</v>
      </c>
      <c r="AB61" s="94">
        <v>0</v>
      </c>
      <c r="AC61" s="94">
        <v>0</v>
      </c>
      <c r="AD61" s="94">
        <v>0</v>
      </c>
      <c r="AE61" s="94">
        <v>0</v>
      </c>
      <c r="AF61" s="94">
        <v>0</v>
      </c>
      <c r="AG61" s="94">
        <v>0</v>
      </c>
      <c r="AH61" s="94">
        <v>31</v>
      </c>
      <c r="AI61" s="94">
        <v>18</v>
      </c>
      <c r="AJ61" s="94">
        <v>0</v>
      </c>
      <c r="AK61" s="94">
        <v>0</v>
      </c>
      <c r="AL61" s="94">
        <v>9</v>
      </c>
      <c r="AM61" s="94">
        <v>3</v>
      </c>
      <c r="AN61" s="94">
        <v>0</v>
      </c>
      <c r="AO61" s="94">
        <v>0</v>
      </c>
      <c r="AP61" s="191">
        <f t="shared" si="141"/>
        <v>76</v>
      </c>
      <c r="AQ61" s="194">
        <f t="shared" si="141"/>
        <v>37</v>
      </c>
      <c r="AR61" s="45"/>
      <c r="AS61" s="144" t="s">
        <v>228</v>
      </c>
      <c r="AT61" s="94">
        <v>8</v>
      </c>
      <c r="AU61" s="94">
        <v>3</v>
      </c>
      <c r="AV61" s="94">
        <v>0</v>
      </c>
      <c r="AW61" s="94">
        <v>1</v>
      </c>
      <c r="AX61" s="94">
        <v>0</v>
      </c>
      <c r="AY61" s="94">
        <v>3</v>
      </c>
      <c r="AZ61" s="94">
        <v>0</v>
      </c>
      <c r="BA61" s="94">
        <v>1</v>
      </c>
      <c r="BB61" s="94">
        <v>0</v>
      </c>
      <c r="BC61" s="191">
        <v>16</v>
      </c>
      <c r="BD61" s="94">
        <v>19</v>
      </c>
      <c r="BE61" s="94">
        <v>0</v>
      </c>
      <c r="BF61" s="194">
        <v>2</v>
      </c>
      <c r="BG61" s="45"/>
      <c r="BH61" s="142" t="s">
        <v>228</v>
      </c>
      <c r="BI61" s="94">
        <v>9</v>
      </c>
      <c r="BJ61" s="94">
        <v>6</v>
      </c>
      <c r="BK61" s="94"/>
      <c r="BL61" s="94">
        <v>7</v>
      </c>
      <c r="BM61" s="94">
        <v>0</v>
      </c>
      <c r="BN61" s="191">
        <v>22</v>
      </c>
      <c r="BO61" s="159">
        <v>10</v>
      </c>
      <c r="BP61" s="49"/>
    </row>
    <row r="62" spans="1:68" ht="12" customHeight="1">
      <c r="A62" s="144" t="s">
        <v>229</v>
      </c>
      <c r="B62" s="94">
        <v>144</v>
      </c>
      <c r="C62" s="94">
        <v>58</v>
      </c>
      <c r="D62" s="94">
        <v>47</v>
      </c>
      <c r="E62" s="94">
        <v>20</v>
      </c>
      <c r="F62" s="94">
        <v>0</v>
      </c>
      <c r="G62" s="94">
        <v>0</v>
      </c>
      <c r="H62" s="94">
        <v>0</v>
      </c>
      <c r="I62" s="94">
        <v>0</v>
      </c>
      <c r="J62" s="94">
        <v>0</v>
      </c>
      <c r="K62" s="94">
        <v>0</v>
      </c>
      <c r="L62" s="94">
        <v>65</v>
      </c>
      <c r="M62" s="94">
        <v>22</v>
      </c>
      <c r="N62" s="94">
        <v>0</v>
      </c>
      <c r="O62" s="94">
        <v>0</v>
      </c>
      <c r="P62" s="94">
        <v>0</v>
      </c>
      <c r="Q62" s="94">
        <v>0</v>
      </c>
      <c r="R62" s="94">
        <v>0</v>
      </c>
      <c r="S62" s="94">
        <v>0</v>
      </c>
      <c r="T62" s="191">
        <f t="shared" si="142"/>
        <v>256</v>
      </c>
      <c r="U62" s="194">
        <f t="shared" si="142"/>
        <v>100</v>
      </c>
      <c r="V62" s="41"/>
      <c r="W62" s="142" t="s">
        <v>229</v>
      </c>
      <c r="X62" s="94">
        <v>0</v>
      </c>
      <c r="Y62" s="94">
        <v>0</v>
      </c>
      <c r="Z62" s="94">
        <v>7</v>
      </c>
      <c r="AA62" s="94">
        <v>4</v>
      </c>
      <c r="AB62" s="94">
        <v>0</v>
      </c>
      <c r="AC62" s="94">
        <v>0</v>
      </c>
      <c r="AD62" s="94">
        <v>0</v>
      </c>
      <c r="AE62" s="94">
        <v>0</v>
      </c>
      <c r="AF62" s="94">
        <v>0</v>
      </c>
      <c r="AG62" s="94">
        <v>0</v>
      </c>
      <c r="AH62" s="94">
        <v>5</v>
      </c>
      <c r="AI62" s="94">
        <v>2</v>
      </c>
      <c r="AJ62" s="94">
        <v>0</v>
      </c>
      <c r="AK62" s="94">
        <v>0</v>
      </c>
      <c r="AL62" s="94">
        <v>0</v>
      </c>
      <c r="AM62" s="94">
        <v>0</v>
      </c>
      <c r="AN62" s="94">
        <v>0</v>
      </c>
      <c r="AO62" s="94">
        <v>0</v>
      </c>
      <c r="AP62" s="191">
        <f t="shared" si="141"/>
        <v>12</v>
      </c>
      <c r="AQ62" s="194">
        <f t="shared" si="141"/>
        <v>6</v>
      </c>
      <c r="AR62" s="45"/>
      <c r="AS62" s="144" t="s">
        <v>229</v>
      </c>
      <c r="AT62" s="94">
        <v>2</v>
      </c>
      <c r="AU62" s="94">
        <v>1</v>
      </c>
      <c r="AV62" s="94">
        <v>0</v>
      </c>
      <c r="AW62" s="94">
        <v>0</v>
      </c>
      <c r="AX62" s="94">
        <v>0</v>
      </c>
      <c r="AY62" s="94">
        <v>1</v>
      </c>
      <c r="AZ62" s="94">
        <v>0</v>
      </c>
      <c r="BA62" s="94">
        <v>0</v>
      </c>
      <c r="BB62" s="94">
        <v>0</v>
      </c>
      <c r="BC62" s="191">
        <v>4</v>
      </c>
      <c r="BD62" s="94">
        <v>4</v>
      </c>
      <c r="BE62" s="94">
        <v>0</v>
      </c>
      <c r="BF62" s="194">
        <v>1</v>
      </c>
      <c r="BG62" s="45"/>
      <c r="BH62" s="142" t="s">
        <v>229</v>
      </c>
      <c r="BI62" s="94">
        <v>3</v>
      </c>
      <c r="BJ62" s="94">
        <v>1</v>
      </c>
      <c r="BK62" s="94">
        <v>2</v>
      </c>
      <c r="BL62" s="94">
        <v>1</v>
      </c>
      <c r="BM62" s="94">
        <v>0</v>
      </c>
      <c r="BN62" s="191">
        <v>7</v>
      </c>
      <c r="BO62" s="159">
        <v>6</v>
      </c>
      <c r="BP62" s="49"/>
    </row>
    <row r="63" spans="1:68" ht="12" customHeight="1">
      <c r="A63" s="144" t="s">
        <v>230</v>
      </c>
      <c r="B63" s="94">
        <v>73</v>
      </c>
      <c r="C63" s="94">
        <v>32</v>
      </c>
      <c r="D63" s="94">
        <v>30</v>
      </c>
      <c r="E63" s="94">
        <v>21</v>
      </c>
      <c r="F63" s="94">
        <v>0</v>
      </c>
      <c r="G63" s="94">
        <v>0</v>
      </c>
      <c r="H63" s="94">
        <v>6</v>
      </c>
      <c r="I63" s="94">
        <v>1</v>
      </c>
      <c r="J63" s="94">
        <v>0</v>
      </c>
      <c r="K63" s="94">
        <v>0</v>
      </c>
      <c r="L63" s="94">
        <v>30</v>
      </c>
      <c r="M63" s="94">
        <v>19</v>
      </c>
      <c r="N63" s="94">
        <v>0</v>
      </c>
      <c r="O63" s="94">
        <v>0</v>
      </c>
      <c r="P63" s="94">
        <v>0</v>
      </c>
      <c r="Q63" s="94">
        <v>0</v>
      </c>
      <c r="R63" s="94">
        <v>0</v>
      </c>
      <c r="S63" s="94">
        <v>0</v>
      </c>
      <c r="T63" s="191">
        <f t="shared" si="142"/>
        <v>139</v>
      </c>
      <c r="U63" s="194">
        <f t="shared" si="142"/>
        <v>73</v>
      </c>
      <c r="V63" s="41"/>
      <c r="W63" s="142" t="s">
        <v>230</v>
      </c>
      <c r="X63" s="94">
        <v>17</v>
      </c>
      <c r="Y63" s="94">
        <v>8</v>
      </c>
      <c r="Z63" s="94">
        <v>4</v>
      </c>
      <c r="AA63" s="94">
        <v>3</v>
      </c>
      <c r="AB63" s="94">
        <v>0</v>
      </c>
      <c r="AC63" s="94">
        <v>0</v>
      </c>
      <c r="AD63" s="94">
        <v>0</v>
      </c>
      <c r="AE63" s="94">
        <v>0</v>
      </c>
      <c r="AF63" s="94">
        <v>0</v>
      </c>
      <c r="AG63" s="94">
        <v>0</v>
      </c>
      <c r="AH63" s="94">
        <v>8</v>
      </c>
      <c r="AI63" s="94">
        <v>6</v>
      </c>
      <c r="AJ63" s="94">
        <v>0</v>
      </c>
      <c r="AK63" s="94">
        <v>0</v>
      </c>
      <c r="AL63" s="94">
        <v>0</v>
      </c>
      <c r="AM63" s="94">
        <v>0</v>
      </c>
      <c r="AN63" s="94">
        <v>0</v>
      </c>
      <c r="AO63" s="94">
        <v>0</v>
      </c>
      <c r="AP63" s="191">
        <f t="shared" si="141"/>
        <v>29</v>
      </c>
      <c r="AQ63" s="194">
        <f t="shared" si="141"/>
        <v>17</v>
      </c>
      <c r="AR63" s="45"/>
      <c r="AS63" s="144" t="s">
        <v>230</v>
      </c>
      <c r="AT63" s="94">
        <v>1</v>
      </c>
      <c r="AU63" s="94">
        <v>1</v>
      </c>
      <c r="AV63" s="94">
        <v>0</v>
      </c>
      <c r="AW63" s="94">
        <v>1</v>
      </c>
      <c r="AX63" s="94">
        <v>0</v>
      </c>
      <c r="AY63" s="94">
        <v>1</v>
      </c>
      <c r="AZ63" s="94">
        <v>0</v>
      </c>
      <c r="BA63" s="94">
        <v>0</v>
      </c>
      <c r="BB63" s="94">
        <v>0</v>
      </c>
      <c r="BC63" s="191">
        <v>4</v>
      </c>
      <c r="BD63" s="94">
        <v>4</v>
      </c>
      <c r="BE63" s="94">
        <v>0</v>
      </c>
      <c r="BF63" s="194">
        <v>1</v>
      </c>
      <c r="BG63" s="45"/>
      <c r="BH63" s="142" t="s">
        <v>230</v>
      </c>
      <c r="BI63" s="94">
        <v>2</v>
      </c>
      <c r="BJ63" s="94">
        <v>4</v>
      </c>
      <c r="BK63" s="94">
        <v>1</v>
      </c>
      <c r="BL63" s="94">
        <v>1</v>
      </c>
      <c r="BM63" s="94">
        <v>0</v>
      </c>
      <c r="BN63" s="191">
        <v>8</v>
      </c>
      <c r="BO63" s="159">
        <v>5</v>
      </c>
      <c r="BP63" s="49"/>
    </row>
    <row r="64" spans="1:68" ht="12" customHeight="1" thickBot="1">
      <c r="A64" s="172" t="s">
        <v>231</v>
      </c>
      <c r="B64" s="168">
        <v>762</v>
      </c>
      <c r="C64" s="168">
        <v>385</v>
      </c>
      <c r="D64" s="168">
        <v>140</v>
      </c>
      <c r="E64" s="168">
        <v>70</v>
      </c>
      <c r="F64" s="168">
        <v>0</v>
      </c>
      <c r="G64" s="168">
        <v>0</v>
      </c>
      <c r="H64" s="168">
        <v>0</v>
      </c>
      <c r="I64" s="168">
        <v>0</v>
      </c>
      <c r="J64" s="168">
        <v>71</v>
      </c>
      <c r="K64" s="168">
        <v>27</v>
      </c>
      <c r="L64" s="168">
        <v>143</v>
      </c>
      <c r="M64" s="168">
        <v>54</v>
      </c>
      <c r="N64" s="168">
        <v>0</v>
      </c>
      <c r="O64" s="168">
        <v>0</v>
      </c>
      <c r="P64" s="168">
        <v>0</v>
      </c>
      <c r="Q64" s="168">
        <v>0</v>
      </c>
      <c r="R64" s="168">
        <v>0</v>
      </c>
      <c r="S64" s="168">
        <v>0</v>
      </c>
      <c r="T64" s="168">
        <f t="shared" si="142"/>
        <v>1116</v>
      </c>
      <c r="U64" s="169">
        <f t="shared" si="142"/>
        <v>536</v>
      </c>
      <c r="V64" s="41"/>
      <c r="W64" s="146" t="s">
        <v>231</v>
      </c>
      <c r="X64" s="132">
        <v>97</v>
      </c>
      <c r="Y64" s="132">
        <v>63</v>
      </c>
      <c r="Z64" s="132">
        <v>32</v>
      </c>
      <c r="AA64" s="132">
        <v>14</v>
      </c>
      <c r="AB64" s="132">
        <v>0</v>
      </c>
      <c r="AC64" s="132">
        <v>0</v>
      </c>
      <c r="AD64" s="132">
        <v>0</v>
      </c>
      <c r="AE64" s="132">
        <v>0</v>
      </c>
      <c r="AF64" s="132">
        <v>7</v>
      </c>
      <c r="AG64" s="132">
        <v>2</v>
      </c>
      <c r="AH64" s="132">
        <v>26</v>
      </c>
      <c r="AI64" s="132">
        <v>8</v>
      </c>
      <c r="AJ64" s="132">
        <v>0</v>
      </c>
      <c r="AK64" s="132">
        <v>0</v>
      </c>
      <c r="AL64" s="132">
        <v>0</v>
      </c>
      <c r="AM64" s="132">
        <v>0</v>
      </c>
      <c r="AN64" s="132">
        <v>0</v>
      </c>
      <c r="AO64" s="132">
        <v>0</v>
      </c>
      <c r="AP64" s="308">
        <f t="shared" si="141"/>
        <v>162</v>
      </c>
      <c r="AQ64" s="367">
        <f t="shared" si="141"/>
        <v>87</v>
      </c>
      <c r="AR64" s="45"/>
      <c r="AS64" s="172" t="s">
        <v>231</v>
      </c>
      <c r="AT64" s="168">
        <v>5</v>
      </c>
      <c r="AU64" s="168">
        <v>2</v>
      </c>
      <c r="AV64" s="168">
        <v>0</v>
      </c>
      <c r="AW64" s="168">
        <v>0</v>
      </c>
      <c r="AX64" s="168">
        <v>1</v>
      </c>
      <c r="AY64" s="168">
        <v>2</v>
      </c>
      <c r="AZ64" s="168">
        <v>0</v>
      </c>
      <c r="BA64" s="168">
        <v>0</v>
      </c>
      <c r="BB64" s="168">
        <v>0</v>
      </c>
      <c r="BC64" s="188">
        <v>10</v>
      </c>
      <c r="BD64" s="168">
        <v>5</v>
      </c>
      <c r="BE64" s="168">
        <v>0</v>
      </c>
      <c r="BF64" s="169">
        <v>1</v>
      </c>
      <c r="BG64" s="45"/>
      <c r="BH64" s="146" t="s">
        <v>231</v>
      </c>
      <c r="BI64" s="168">
        <v>2</v>
      </c>
      <c r="BJ64" s="168">
        <v>2</v>
      </c>
      <c r="BK64" s="168">
        <v>3</v>
      </c>
      <c r="BL64" s="168">
        <v>1</v>
      </c>
      <c r="BM64" s="168">
        <v>0</v>
      </c>
      <c r="BN64" s="188">
        <v>8</v>
      </c>
      <c r="BO64" s="169">
        <v>9</v>
      </c>
      <c r="BP64" s="49"/>
    </row>
    <row r="65" spans="1:68" ht="15.75" customHeight="1">
      <c r="A65" s="478" t="s">
        <v>327</v>
      </c>
      <c r="B65" s="478"/>
      <c r="C65" s="478"/>
      <c r="D65" s="478"/>
      <c r="E65" s="478"/>
      <c r="F65" s="478"/>
      <c r="G65" s="478"/>
      <c r="H65" s="478"/>
      <c r="I65" s="478"/>
      <c r="J65" s="478"/>
      <c r="K65" s="478"/>
      <c r="L65" s="478"/>
      <c r="M65" s="478"/>
      <c r="N65" s="478"/>
      <c r="O65" s="478"/>
      <c r="P65" s="478"/>
      <c r="Q65" s="478"/>
      <c r="R65" s="478"/>
      <c r="S65" s="478"/>
      <c r="T65" s="478"/>
      <c r="U65" s="478"/>
      <c r="V65" s="223"/>
      <c r="W65" s="478" t="s">
        <v>310</v>
      </c>
      <c r="X65" s="478"/>
      <c r="Y65" s="478"/>
      <c r="Z65" s="478"/>
      <c r="AA65" s="478"/>
      <c r="AB65" s="478"/>
      <c r="AC65" s="478"/>
      <c r="AD65" s="478"/>
      <c r="AE65" s="478"/>
      <c r="AF65" s="478"/>
      <c r="AG65" s="478"/>
      <c r="AH65" s="478"/>
      <c r="AI65" s="478"/>
      <c r="AJ65" s="478"/>
      <c r="AK65" s="478"/>
      <c r="AL65" s="478"/>
      <c r="AM65" s="478"/>
      <c r="AN65" s="478"/>
      <c r="AO65" s="478"/>
      <c r="AP65" s="478"/>
      <c r="AQ65" s="478"/>
      <c r="AR65" s="49"/>
      <c r="AS65" s="478" t="s">
        <v>328</v>
      </c>
      <c r="AT65" s="478"/>
      <c r="AU65" s="478"/>
      <c r="AV65" s="478"/>
      <c r="AW65" s="478"/>
      <c r="AX65" s="478"/>
      <c r="AY65" s="478"/>
      <c r="AZ65" s="478"/>
      <c r="BA65" s="478"/>
      <c r="BB65" s="478"/>
      <c r="BC65" s="478"/>
      <c r="BD65" s="478"/>
      <c r="BE65" s="478"/>
      <c r="BF65" s="478"/>
      <c r="BG65" s="49"/>
      <c r="BH65" s="478" t="s">
        <v>329</v>
      </c>
      <c r="BI65" s="478"/>
      <c r="BJ65" s="478"/>
      <c r="BK65" s="478"/>
      <c r="BL65" s="478"/>
      <c r="BM65" s="478"/>
      <c r="BN65" s="478"/>
      <c r="BO65" s="478"/>
      <c r="BP65" s="49"/>
    </row>
    <row r="66" spans="1:68" ht="14.25" customHeight="1" thickBot="1">
      <c r="A66" s="487" t="s">
        <v>22</v>
      </c>
      <c r="B66" s="487"/>
      <c r="C66" s="487"/>
      <c r="D66" s="487"/>
      <c r="E66" s="487"/>
      <c r="F66" s="487"/>
      <c r="G66" s="487"/>
      <c r="H66" s="487"/>
      <c r="I66" s="487"/>
      <c r="J66" s="487"/>
      <c r="K66" s="487"/>
      <c r="L66" s="487"/>
      <c r="M66" s="487"/>
      <c r="N66" s="487"/>
      <c r="O66" s="487"/>
      <c r="P66" s="487"/>
      <c r="Q66" s="487"/>
      <c r="R66" s="487"/>
      <c r="S66" s="487"/>
      <c r="T66" s="487"/>
      <c r="U66" s="487"/>
      <c r="V66" s="221"/>
      <c r="W66" s="487" t="s">
        <v>22</v>
      </c>
      <c r="X66" s="487"/>
      <c r="Y66" s="487"/>
      <c r="Z66" s="487"/>
      <c r="AA66" s="487"/>
      <c r="AB66" s="487"/>
      <c r="AC66" s="487"/>
      <c r="AD66" s="487"/>
      <c r="AE66" s="487"/>
      <c r="AF66" s="487"/>
      <c r="AG66" s="487"/>
      <c r="AH66" s="487"/>
      <c r="AI66" s="487"/>
      <c r="AJ66" s="487"/>
      <c r="AK66" s="487"/>
      <c r="AL66" s="487"/>
      <c r="AM66" s="487"/>
      <c r="AN66" s="487"/>
      <c r="AO66" s="487"/>
      <c r="AP66" s="487"/>
      <c r="AQ66" s="487"/>
      <c r="AR66" s="49"/>
      <c r="AS66" s="487" t="s">
        <v>22</v>
      </c>
      <c r="AT66" s="487"/>
      <c r="AU66" s="487"/>
      <c r="AV66" s="487"/>
      <c r="AW66" s="487"/>
      <c r="AX66" s="487"/>
      <c r="AY66" s="487"/>
      <c r="AZ66" s="487"/>
      <c r="BA66" s="487"/>
      <c r="BB66" s="487"/>
      <c r="BC66" s="487"/>
      <c r="BD66" s="487"/>
      <c r="BE66" s="487"/>
      <c r="BF66" s="487"/>
      <c r="BG66" s="49"/>
      <c r="BH66" s="478" t="s">
        <v>22</v>
      </c>
      <c r="BI66" s="478"/>
      <c r="BJ66" s="478"/>
      <c r="BK66" s="478"/>
      <c r="BL66" s="478"/>
      <c r="BM66" s="478"/>
      <c r="BN66" s="478"/>
      <c r="BO66" s="478"/>
      <c r="BP66" s="49"/>
    </row>
    <row r="67" spans="1:68" ht="12" customHeight="1">
      <c r="A67" s="476" t="s">
        <v>137</v>
      </c>
      <c r="B67" s="495" t="s">
        <v>313</v>
      </c>
      <c r="C67" s="495"/>
      <c r="D67" s="495" t="s">
        <v>314</v>
      </c>
      <c r="E67" s="495"/>
      <c r="F67" s="495" t="s">
        <v>315</v>
      </c>
      <c r="G67" s="495"/>
      <c r="H67" s="495" t="s">
        <v>316</v>
      </c>
      <c r="I67" s="495"/>
      <c r="J67" s="517" t="s">
        <v>317</v>
      </c>
      <c r="K67" s="517"/>
      <c r="L67" s="495" t="s">
        <v>318</v>
      </c>
      <c r="M67" s="495"/>
      <c r="N67" s="495" t="s">
        <v>319</v>
      </c>
      <c r="O67" s="495"/>
      <c r="P67" s="495" t="s">
        <v>320</v>
      </c>
      <c r="Q67" s="495"/>
      <c r="R67" s="495" t="s">
        <v>321</v>
      </c>
      <c r="S67" s="495"/>
      <c r="T67" s="495" t="s">
        <v>7</v>
      </c>
      <c r="U67" s="505"/>
      <c r="V67" s="223"/>
      <c r="W67" s="476" t="s">
        <v>137</v>
      </c>
      <c r="X67" s="495" t="s">
        <v>313</v>
      </c>
      <c r="Y67" s="495"/>
      <c r="Z67" s="495" t="s">
        <v>314</v>
      </c>
      <c r="AA67" s="495"/>
      <c r="AB67" s="495" t="s">
        <v>315</v>
      </c>
      <c r="AC67" s="495"/>
      <c r="AD67" s="495" t="s">
        <v>316</v>
      </c>
      <c r="AE67" s="495"/>
      <c r="AF67" s="517" t="s">
        <v>322</v>
      </c>
      <c r="AG67" s="517"/>
      <c r="AH67" s="495" t="s">
        <v>318</v>
      </c>
      <c r="AI67" s="495"/>
      <c r="AJ67" s="495" t="s">
        <v>319</v>
      </c>
      <c r="AK67" s="495"/>
      <c r="AL67" s="495" t="s">
        <v>320</v>
      </c>
      <c r="AM67" s="495"/>
      <c r="AN67" s="495" t="s">
        <v>321</v>
      </c>
      <c r="AO67" s="495"/>
      <c r="AP67" s="495" t="s">
        <v>7</v>
      </c>
      <c r="AQ67" s="505"/>
      <c r="AR67" s="45"/>
      <c r="AS67" s="476" t="s">
        <v>137</v>
      </c>
      <c r="AT67" s="469" t="s">
        <v>203</v>
      </c>
      <c r="AU67" s="469"/>
      <c r="AV67" s="469"/>
      <c r="AW67" s="469"/>
      <c r="AX67" s="469"/>
      <c r="AY67" s="469"/>
      <c r="AZ67" s="469"/>
      <c r="BA67" s="469"/>
      <c r="BB67" s="469"/>
      <c r="BC67" s="469"/>
      <c r="BD67" s="495"/>
      <c r="BE67" s="495"/>
      <c r="BF67" s="463" t="s">
        <v>205</v>
      </c>
      <c r="BG67" s="45"/>
      <c r="BH67" s="467" t="s">
        <v>137</v>
      </c>
      <c r="BI67" s="469" t="s">
        <v>14</v>
      </c>
      <c r="BJ67" s="469" t="s">
        <v>15</v>
      </c>
      <c r="BK67" s="491" t="s">
        <v>459</v>
      </c>
      <c r="BL67" s="491" t="s">
        <v>368</v>
      </c>
      <c r="BM67" s="469" t="s">
        <v>16</v>
      </c>
      <c r="BN67" s="469" t="s">
        <v>407</v>
      </c>
      <c r="BO67" s="463" t="s">
        <v>207</v>
      </c>
      <c r="BP67" s="49"/>
    </row>
    <row r="68" spans="1:68" ht="66.75" customHeight="1">
      <c r="A68" s="477"/>
      <c r="B68" s="134" t="s">
        <v>154</v>
      </c>
      <c r="C68" s="134" t="s">
        <v>155</v>
      </c>
      <c r="D68" s="134" t="s">
        <v>154</v>
      </c>
      <c r="E68" s="134" t="s">
        <v>155</v>
      </c>
      <c r="F68" s="134" t="s">
        <v>154</v>
      </c>
      <c r="G68" s="134" t="s">
        <v>155</v>
      </c>
      <c r="H68" s="134" t="s">
        <v>154</v>
      </c>
      <c r="I68" s="134" t="s">
        <v>155</v>
      </c>
      <c r="J68" s="134" t="s">
        <v>154</v>
      </c>
      <c r="K68" s="134" t="s">
        <v>155</v>
      </c>
      <c r="L68" s="134" t="s">
        <v>154</v>
      </c>
      <c r="M68" s="134" t="s">
        <v>155</v>
      </c>
      <c r="N68" s="134" t="s">
        <v>154</v>
      </c>
      <c r="O68" s="134" t="s">
        <v>155</v>
      </c>
      <c r="P68" s="134" t="s">
        <v>154</v>
      </c>
      <c r="Q68" s="134" t="s">
        <v>155</v>
      </c>
      <c r="R68" s="134" t="s">
        <v>154</v>
      </c>
      <c r="S68" s="134" t="s">
        <v>155</v>
      </c>
      <c r="T68" s="134" t="s">
        <v>154</v>
      </c>
      <c r="U68" s="9" t="s">
        <v>155</v>
      </c>
      <c r="V68" s="91"/>
      <c r="W68" s="477"/>
      <c r="X68" s="134" t="s">
        <v>154</v>
      </c>
      <c r="Y68" s="134" t="s">
        <v>155</v>
      </c>
      <c r="Z68" s="134" t="s">
        <v>154</v>
      </c>
      <c r="AA68" s="134" t="s">
        <v>155</v>
      </c>
      <c r="AB68" s="134" t="s">
        <v>154</v>
      </c>
      <c r="AC68" s="134" t="s">
        <v>155</v>
      </c>
      <c r="AD68" s="134" t="s">
        <v>154</v>
      </c>
      <c r="AE68" s="134" t="s">
        <v>155</v>
      </c>
      <c r="AF68" s="134" t="s">
        <v>154</v>
      </c>
      <c r="AG68" s="134" t="s">
        <v>155</v>
      </c>
      <c r="AH68" s="134" t="s">
        <v>154</v>
      </c>
      <c r="AI68" s="134" t="s">
        <v>155</v>
      </c>
      <c r="AJ68" s="134" t="s">
        <v>154</v>
      </c>
      <c r="AK68" s="134" t="s">
        <v>155</v>
      </c>
      <c r="AL68" s="134" t="s">
        <v>154</v>
      </c>
      <c r="AM68" s="134" t="s">
        <v>155</v>
      </c>
      <c r="AN68" s="134" t="s">
        <v>154</v>
      </c>
      <c r="AO68" s="134" t="s">
        <v>155</v>
      </c>
      <c r="AP68" s="134" t="s">
        <v>154</v>
      </c>
      <c r="AQ68" s="9" t="s">
        <v>155</v>
      </c>
      <c r="AR68" s="45"/>
      <c r="AS68" s="477"/>
      <c r="AT68" s="227" t="s">
        <v>313</v>
      </c>
      <c r="AU68" s="227" t="s">
        <v>314</v>
      </c>
      <c r="AV68" s="227" t="s">
        <v>315</v>
      </c>
      <c r="AW68" s="227" t="s">
        <v>316</v>
      </c>
      <c r="AX68" s="227" t="s">
        <v>322</v>
      </c>
      <c r="AY68" s="227" t="s">
        <v>323</v>
      </c>
      <c r="AZ68" s="227" t="s">
        <v>324</v>
      </c>
      <c r="BA68" s="227" t="s">
        <v>325</v>
      </c>
      <c r="BB68" s="227" t="s">
        <v>326</v>
      </c>
      <c r="BC68" s="337" t="s">
        <v>370</v>
      </c>
      <c r="BD68" s="227" t="s">
        <v>457</v>
      </c>
      <c r="BE68" s="136" t="s">
        <v>458</v>
      </c>
      <c r="BF68" s="464"/>
      <c r="BG68" s="45"/>
      <c r="BH68" s="471"/>
      <c r="BI68" s="518"/>
      <c r="BJ68" s="518"/>
      <c r="BK68" s="519"/>
      <c r="BL68" s="519"/>
      <c r="BM68" s="518"/>
      <c r="BN68" s="518"/>
      <c r="BO68" s="464"/>
      <c r="BP68" s="49"/>
    </row>
    <row r="69" spans="1:68" ht="12" customHeight="1">
      <c r="A69" s="131" t="s">
        <v>161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159"/>
      <c r="V69" s="41"/>
      <c r="W69" s="145" t="s">
        <v>161</v>
      </c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159"/>
      <c r="AR69" s="45"/>
      <c r="AS69" s="180" t="s">
        <v>161</v>
      </c>
      <c r="AT69" s="175"/>
      <c r="AU69" s="175"/>
      <c r="AV69" s="175"/>
      <c r="AW69" s="175"/>
      <c r="AX69" s="175"/>
      <c r="AY69" s="175"/>
      <c r="AZ69" s="175"/>
      <c r="BA69" s="175"/>
      <c r="BB69" s="175"/>
      <c r="BC69" s="360"/>
      <c r="BD69" s="175"/>
      <c r="BE69" s="175"/>
      <c r="BF69" s="368"/>
      <c r="BG69" s="45"/>
      <c r="BH69" s="131" t="s">
        <v>161</v>
      </c>
      <c r="BI69" s="94"/>
      <c r="BJ69" s="94"/>
      <c r="BK69" s="94"/>
      <c r="BL69" s="94"/>
      <c r="BM69" s="94"/>
      <c r="BN69" s="94"/>
      <c r="BO69" s="159"/>
      <c r="BP69" s="49"/>
    </row>
    <row r="70" spans="1:68" ht="12" customHeight="1">
      <c r="A70" s="142" t="s">
        <v>33</v>
      </c>
      <c r="B70" s="94">
        <v>72</v>
      </c>
      <c r="C70" s="94">
        <v>35</v>
      </c>
      <c r="D70" s="94">
        <v>33</v>
      </c>
      <c r="E70" s="94">
        <v>17</v>
      </c>
      <c r="F70" s="94">
        <v>0</v>
      </c>
      <c r="G70" s="94">
        <v>0</v>
      </c>
      <c r="H70" s="94">
        <v>0</v>
      </c>
      <c r="I70" s="94">
        <v>0</v>
      </c>
      <c r="J70" s="94">
        <v>0</v>
      </c>
      <c r="K70" s="94">
        <v>0</v>
      </c>
      <c r="L70" s="94">
        <v>0</v>
      </c>
      <c r="M70" s="94">
        <v>0</v>
      </c>
      <c r="N70" s="94">
        <v>0</v>
      </c>
      <c r="O70" s="94">
        <v>0</v>
      </c>
      <c r="P70" s="94">
        <v>0</v>
      </c>
      <c r="Q70" s="94">
        <v>0</v>
      </c>
      <c r="R70" s="94">
        <v>0</v>
      </c>
      <c r="S70" s="94">
        <v>0</v>
      </c>
      <c r="T70" s="191">
        <f t="shared" ref="T70:U96" si="143">+B70+D70+F70+H70+J70+L70+N70+P70+R70</f>
        <v>105</v>
      </c>
      <c r="U70" s="194">
        <f t="shared" si="143"/>
        <v>52</v>
      </c>
      <c r="V70" s="41"/>
      <c r="W70" s="144" t="s">
        <v>33</v>
      </c>
      <c r="X70" s="94">
        <v>0</v>
      </c>
      <c r="Y70" s="94">
        <v>0</v>
      </c>
      <c r="Z70" s="94">
        <v>0</v>
      </c>
      <c r="AA70" s="94">
        <v>0</v>
      </c>
      <c r="AB70" s="94">
        <v>0</v>
      </c>
      <c r="AC70" s="94">
        <v>0</v>
      </c>
      <c r="AD70" s="94">
        <v>0</v>
      </c>
      <c r="AE70" s="94">
        <v>0</v>
      </c>
      <c r="AF70" s="94">
        <v>0</v>
      </c>
      <c r="AG70" s="94">
        <v>0</v>
      </c>
      <c r="AH70" s="94">
        <v>0</v>
      </c>
      <c r="AI70" s="94">
        <v>0</v>
      </c>
      <c r="AJ70" s="94">
        <v>0</v>
      </c>
      <c r="AK70" s="94">
        <v>0</v>
      </c>
      <c r="AL70" s="94">
        <v>0</v>
      </c>
      <c r="AM70" s="94">
        <v>0</v>
      </c>
      <c r="AN70" s="94">
        <v>0</v>
      </c>
      <c r="AO70" s="94">
        <v>0</v>
      </c>
      <c r="AP70" s="191">
        <f t="shared" ref="AP70:AQ72" si="144">+AN70+AL70+AJ70+AH70+AF70+AD70+AB70+Z70+X70</f>
        <v>0</v>
      </c>
      <c r="AQ70" s="194">
        <f t="shared" si="144"/>
        <v>0</v>
      </c>
      <c r="AR70" s="45"/>
      <c r="AS70" s="144" t="s">
        <v>33</v>
      </c>
      <c r="AT70" s="94">
        <v>1</v>
      </c>
      <c r="AU70" s="94">
        <v>1</v>
      </c>
      <c r="AV70" s="94">
        <v>0</v>
      </c>
      <c r="AW70" s="94">
        <v>0</v>
      </c>
      <c r="AX70" s="94">
        <v>0</v>
      </c>
      <c r="AY70" s="94">
        <v>0</v>
      </c>
      <c r="AZ70" s="94">
        <v>0</v>
      </c>
      <c r="BA70" s="94">
        <v>0</v>
      </c>
      <c r="BB70" s="94">
        <v>0</v>
      </c>
      <c r="BC70" s="191">
        <v>2</v>
      </c>
      <c r="BD70" s="94">
        <v>0</v>
      </c>
      <c r="BE70" s="94">
        <v>0</v>
      </c>
      <c r="BF70" s="194">
        <v>1</v>
      </c>
      <c r="BG70" s="45"/>
      <c r="BH70" s="142" t="s">
        <v>33</v>
      </c>
      <c r="BI70" s="94">
        <v>1</v>
      </c>
      <c r="BJ70" s="94">
        <v>1</v>
      </c>
      <c r="BK70" s="94">
        <v>1</v>
      </c>
      <c r="BL70" s="94">
        <v>2</v>
      </c>
      <c r="BM70" s="94">
        <v>0</v>
      </c>
      <c r="BN70" s="191">
        <v>5</v>
      </c>
      <c r="BO70" s="159">
        <v>1</v>
      </c>
      <c r="BP70" s="49"/>
    </row>
    <row r="71" spans="1:68" ht="12" customHeight="1">
      <c r="A71" s="142" t="s">
        <v>232</v>
      </c>
      <c r="B71" s="94">
        <v>608</v>
      </c>
      <c r="C71" s="94">
        <v>259</v>
      </c>
      <c r="D71" s="94">
        <v>163</v>
      </c>
      <c r="E71" s="94">
        <v>77</v>
      </c>
      <c r="F71" s="94">
        <v>0</v>
      </c>
      <c r="G71" s="94">
        <v>0</v>
      </c>
      <c r="H71" s="94">
        <v>127</v>
      </c>
      <c r="I71" s="94">
        <v>40</v>
      </c>
      <c r="J71" s="94">
        <v>0</v>
      </c>
      <c r="K71" s="94">
        <v>0</v>
      </c>
      <c r="L71" s="94">
        <v>292</v>
      </c>
      <c r="M71" s="94">
        <v>142</v>
      </c>
      <c r="N71" s="94">
        <v>13</v>
      </c>
      <c r="O71" s="94">
        <v>4</v>
      </c>
      <c r="P71" s="94">
        <v>53</v>
      </c>
      <c r="Q71" s="94">
        <v>19</v>
      </c>
      <c r="R71" s="94">
        <v>0</v>
      </c>
      <c r="S71" s="94">
        <v>0</v>
      </c>
      <c r="T71" s="191">
        <f t="shared" si="143"/>
        <v>1256</v>
      </c>
      <c r="U71" s="194">
        <f t="shared" si="143"/>
        <v>541</v>
      </c>
      <c r="V71" s="41"/>
      <c r="W71" s="144" t="s">
        <v>232</v>
      </c>
      <c r="X71" s="94">
        <v>11</v>
      </c>
      <c r="Y71" s="94">
        <v>2</v>
      </c>
      <c r="Z71" s="94">
        <v>9</v>
      </c>
      <c r="AA71" s="94">
        <v>4</v>
      </c>
      <c r="AB71" s="94">
        <v>0</v>
      </c>
      <c r="AC71" s="94">
        <v>0</v>
      </c>
      <c r="AD71" s="94">
        <v>4</v>
      </c>
      <c r="AE71" s="94">
        <v>1</v>
      </c>
      <c r="AF71" s="94">
        <v>0</v>
      </c>
      <c r="AG71" s="94">
        <v>0</v>
      </c>
      <c r="AH71" s="94">
        <v>73</v>
      </c>
      <c r="AI71" s="94">
        <v>30</v>
      </c>
      <c r="AJ71" s="94">
        <v>8</v>
      </c>
      <c r="AK71" s="94">
        <v>3</v>
      </c>
      <c r="AL71" s="94">
        <v>16</v>
      </c>
      <c r="AM71" s="94">
        <v>6</v>
      </c>
      <c r="AN71" s="94">
        <v>0</v>
      </c>
      <c r="AO71" s="94">
        <v>0</v>
      </c>
      <c r="AP71" s="191">
        <f t="shared" si="144"/>
        <v>121</v>
      </c>
      <c r="AQ71" s="194">
        <f t="shared" si="144"/>
        <v>46</v>
      </c>
      <c r="AR71" s="45"/>
      <c r="AS71" s="144" t="s">
        <v>232</v>
      </c>
      <c r="AT71" s="94">
        <v>9</v>
      </c>
      <c r="AU71" s="94">
        <v>3</v>
      </c>
      <c r="AV71" s="94">
        <v>0</v>
      </c>
      <c r="AW71" s="94">
        <v>2</v>
      </c>
      <c r="AX71" s="94">
        <v>0</v>
      </c>
      <c r="AY71" s="94">
        <v>4</v>
      </c>
      <c r="AZ71" s="94">
        <v>1</v>
      </c>
      <c r="BA71" s="94">
        <v>2</v>
      </c>
      <c r="BB71" s="94">
        <v>0</v>
      </c>
      <c r="BC71" s="191">
        <v>21</v>
      </c>
      <c r="BD71" s="94">
        <v>18</v>
      </c>
      <c r="BE71" s="94">
        <v>0</v>
      </c>
      <c r="BF71" s="194">
        <v>3</v>
      </c>
      <c r="BG71" s="45"/>
      <c r="BH71" s="142" t="s">
        <v>232</v>
      </c>
      <c r="BI71" s="94">
        <v>14</v>
      </c>
      <c r="BJ71" s="94">
        <v>5</v>
      </c>
      <c r="BK71" s="94">
        <v>2</v>
      </c>
      <c r="BL71" s="94">
        <v>10</v>
      </c>
      <c r="BM71" s="94">
        <v>4</v>
      </c>
      <c r="BN71" s="191">
        <v>35</v>
      </c>
      <c r="BO71" s="159">
        <v>15</v>
      </c>
      <c r="BP71" s="49"/>
    </row>
    <row r="72" spans="1:68" ht="12" customHeight="1">
      <c r="A72" s="142" t="s">
        <v>34</v>
      </c>
      <c r="B72" s="94">
        <v>585</v>
      </c>
      <c r="C72" s="94">
        <v>228</v>
      </c>
      <c r="D72" s="94">
        <v>180</v>
      </c>
      <c r="E72" s="94">
        <v>96</v>
      </c>
      <c r="F72" s="94">
        <v>29</v>
      </c>
      <c r="G72" s="94">
        <v>7</v>
      </c>
      <c r="H72" s="94">
        <v>125</v>
      </c>
      <c r="I72" s="94">
        <v>45</v>
      </c>
      <c r="J72" s="94">
        <v>0</v>
      </c>
      <c r="K72" s="94">
        <v>0</v>
      </c>
      <c r="L72" s="94">
        <v>266</v>
      </c>
      <c r="M72" s="94">
        <v>95</v>
      </c>
      <c r="N72" s="94">
        <v>18</v>
      </c>
      <c r="O72" s="94">
        <v>2</v>
      </c>
      <c r="P72" s="94">
        <v>92</v>
      </c>
      <c r="Q72" s="94">
        <v>30</v>
      </c>
      <c r="R72" s="94">
        <v>0</v>
      </c>
      <c r="S72" s="94">
        <v>0</v>
      </c>
      <c r="T72" s="191">
        <f t="shared" si="143"/>
        <v>1295</v>
      </c>
      <c r="U72" s="194">
        <f t="shared" si="143"/>
        <v>503</v>
      </c>
      <c r="V72" s="41"/>
      <c r="W72" s="144" t="s">
        <v>34</v>
      </c>
      <c r="X72" s="94">
        <v>110</v>
      </c>
      <c r="Y72" s="94">
        <v>50</v>
      </c>
      <c r="Z72" s="94">
        <v>18</v>
      </c>
      <c r="AA72" s="94">
        <v>8</v>
      </c>
      <c r="AB72" s="94">
        <v>4</v>
      </c>
      <c r="AC72" s="94">
        <v>0</v>
      </c>
      <c r="AD72" s="94">
        <v>26</v>
      </c>
      <c r="AE72" s="94">
        <v>10</v>
      </c>
      <c r="AF72" s="94">
        <v>0</v>
      </c>
      <c r="AG72" s="94">
        <v>0</v>
      </c>
      <c r="AH72" s="94">
        <v>44</v>
      </c>
      <c r="AI72" s="94">
        <v>18</v>
      </c>
      <c r="AJ72" s="94">
        <v>3</v>
      </c>
      <c r="AK72" s="94">
        <v>0</v>
      </c>
      <c r="AL72" s="94">
        <v>17</v>
      </c>
      <c r="AM72" s="94">
        <v>7</v>
      </c>
      <c r="AN72" s="94">
        <v>0</v>
      </c>
      <c r="AO72" s="94">
        <v>0</v>
      </c>
      <c r="AP72" s="191">
        <f t="shared" si="144"/>
        <v>222</v>
      </c>
      <c r="AQ72" s="194">
        <f t="shared" si="144"/>
        <v>93</v>
      </c>
      <c r="AR72" s="45"/>
      <c r="AS72" s="144" t="s">
        <v>34</v>
      </c>
      <c r="AT72" s="94">
        <v>9</v>
      </c>
      <c r="AU72" s="94">
        <v>3</v>
      </c>
      <c r="AV72" s="94">
        <v>1</v>
      </c>
      <c r="AW72" s="94">
        <v>2</v>
      </c>
      <c r="AX72" s="94">
        <v>0</v>
      </c>
      <c r="AY72" s="94">
        <v>3</v>
      </c>
      <c r="AZ72" s="94">
        <v>1</v>
      </c>
      <c r="BA72" s="94">
        <v>1</v>
      </c>
      <c r="BB72" s="94">
        <v>0</v>
      </c>
      <c r="BC72" s="191">
        <v>20</v>
      </c>
      <c r="BD72" s="94">
        <v>19</v>
      </c>
      <c r="BE72" s="94">
        <v>0</v>
      </c>
      <c r="BF72" s="194">
        <v>2</v>
      </c>
      <c r="BG72" s="45"/>
      <c r="BH72" s="142" t="s">
        <v>34</v>
      </c>
      <c r="BI72" s="94">
        <v>21</v>
      </c>
      <c r="BJ72" s="94">
        <v>1</v>
      </c>
      <c r="BK72" s="94">
        <v>3</v>
      </c>
      <c r="BL72" s="94">
        <v>5</v>
      </c>
      <c r="BM72" s="94">
        <v>1</v>
      </c>
      <c r="BN72" s="191">
        <v>31</v>
      </c>
      <c r="BO72" s="159">
        <v>22</v>
      </c>
      <c r="BP72" s="49"/>
    </row>
    <row r="73" spans="1:68" ht="12" customHeight="1">
      <c r="A73" s="131" t="s">
        <v>209</v>
      </c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191"/>
      <c r="U73" s="194"/>
      <c r="V73" s="41"/>
      <c r="W73" s="145" t="s">
        <v>162</v>
      </c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191"/>
      <c r="AQ73" s="194"/>
      <c r="AR73" s="45"/>
      <c r="AS73" s="145" t="s">
        <v>209</v>
      </c>
      <c r="AT73" s="94"/>
      <c r="AU73" s="94"/>
      <c r="AV73" s="94"/>
      <c r="AW73" s="94"/>
      <c r="AX73" s="94"/>
      <c r="AY73" s="94"/>
      <c r="AZ73" s="94"/>
      <c r="BA73" s="94"/>
      <c r="BB73" s="94"/>
      <c r="BC73" s="191"/>
      <c r="BD73" s="94"/>
      <c r="BE73" s="94"/>
      <c r="BF73" s="194"/>
      <c r="BG73" s="45"/>
      <c r="BH73" s="131" t="s">
        <v>209</v>
      </c>
      <c r="BI73" s="94"/>
      <c r="BJ73" s="94"/>
      <c r="BK73" s="94"/>
      <c r="BL73" s="94"/>
      <c r="BM73" s="94"/>
      <c r="BN73" s="191"/>
      <c r="BO73" s="159"/>
      <c r="BP73" s="49"/>
    </row>
    <row r="74" spans="1:68" ht="12" customHeight="1">
      <c r="A74" s="142" t="s">
        <v>35</v>
      </c>
      <c r="B74" s="94">
        <v>539</v>
      </c>
      <c r="C74" s="94">
        <v>287</v>
      </c>
      <c r="D74" s="94">
        <v>155</v>
      </c>
      <c r="E74" s="94">
        <v>77</v>
      </c>
      <c r="F74" s="94">
        <v>0</v>
      </c>
      <c r="G74" s="94">
        <v>0</v>
      </c>
      <c r="H74" s="94">
        <v>47</v>
      </c>
      <c r="I74" s="94">
        <v>20</v>
      </c>
      <c r="J74" s="94">
        <v>0</v>
      </c>
      <c r="K74" s="94">
        <v>0</v>
      </c>
      <c r="L74" s="94">
        <v>277</v>
      </c>
      <c r="M74" s="94">
        <v>114</v>
      </c>
      <c r="N74" s="94">
        <v>0</v>
      </c>
      <c r="O74" s="94">
        <v>0</v>
      </c>
      <c r="P74" s="94">
        <v>10</v>
      </c>
      <c r="Q74" s="94">
        <v>1</v>
      </c>
      <c r="R74" s="94">
        <v>0</v>
      </c>
      <c r="S74" s="94">
        <v>0</v>
      </c>
      <c r="T74" s="191">
        <f t="shared" si="143"/>
        <v>1028</v>
      </c>
      <c r="U74" s="194">
        <f t="shared" si="143"/>
        <v>499</v>
      </c>
      <c r="V74" s="41"/>
      <c r="W74" s="144" t="s">
        <v>35</v>
      </c>
      <c r="X74" s="94">
        <v>44</v>
      </c>
      <c r="Y74" s="94">
        <v>20</v>
      </c>
      <c r="Z74" s="94">
        <v>38</v>
      </c>
      <c r="AA74" s="94">
        <v>16</v>
      </c>
      <c r="AB74" s="94">
        <v>0</v>
      </c>
      <c r="AC74" s="94">
        <v>0</v>
      </c>
      <c r="AD74" s="94">
        <v>18</v>
      </c>
      <c r="AE74" s="94">
        <v>6</v>
      </c>
      <c r="AF74" s="94">
        <v>0</v>
      </c>
      <c r="AG74" s="94">
        <v>0</v>
      </c>
      <c r="AH74" s="94">
        <v>60</v>
      </c>
      <c r="AI74" s="94">
        <v>16</v>
      </c>
      <c r="AJ74" s="94">
        <v>0</v>
      </c>
      <c r="AK74" s="94">
        <v>0</v>
      </c>
      <c r="AL74" s="94">
        <v>5</v>
      </c>
      <c r="AM74" s="94">
        <v>1</v>
      </c>
      <c r="AN74" s="94">
        <v>0</v>
      </c>
      <c r="AO74" s="94">
        <v>0</v>
      </c>
      <c r="AP74" s="191">
        <f t="shared" ref="AP74:AQ82" si="145">+AN74+AL74+AJ74+AH74+AF74+AD74+AB74+Z74+X74</f>
        <v>165</v>
      </c>
      <c r="AQ74" s="194">
        <f t="shared" si="145"/>
        <v>59</v>
      </c>
      <c r="AR74" s="45"/>
      <c r="AS74" s="144" t="s">
        <v>35</v>
      </c>
      <c r="AT74" s="94">
        <v>5</v>
      </c>
      <c r="AU74" s="94">
        <v>2</v>
      </c>
      <c r="AV74" s="94">
        <v>0</v>
      </c>
      <c r="AW74" s="94">
        <v>1</v>
      </c>
      <c r="AX74" s="94">
        <v>0</v>
      </c>
      <c r="AY74" s="94">
        <v>2</v>
      </c>
      <c r="AZ74" s="94">
        <v>0</v>
      </c>
      <c r="BA74" s="94">
        <v>1</v>
      </c>
      <c r="BB74" s="94">
        <v>0</v>
      </c>
      <c r="BC74" s="191">
        <v>11</v>
      </c>
      <c r="BD74" s="94">
        <v>2</v>
      </c>
      <c r="BE74" s="94">
        <v>7</v>
      </c>
      <c r="BF74" s="194">
        <v>2</v>
      </c>
      <c r="BG74" s="45"/>
      <c r="BH74" s="142" t="s">
        <v>35</v>
      </c>
      <c r="BI74" s="69">
        <v>13</v>
      </c>
      <c r="BJ74" s="69">
        <v>0</v>
      </c>
      <c r="BK74" s="69"/>
      <c r="BL74" s="69">
        <v>10</v>
      </c>
      <c r="BM74" s="69">
        <v>0</v>
      </c>
      <c r="BN74" s="366">
        <v>23</v>
      </c>
      <c r="BO74" s="181">
        <v>12</v>
      </c>
      <c r="BP74" s="49"/>
    </row>
    <row r="75" spans="1:68" ht="12" customHeight="1">
      <c r="A75" s="142" t="s">
        <v>233</v>
      </c>
      <c r="B75" s="94">
        <v>211</v>
      </c>
      <c r="C75" s="94">
        <v>99</v>
      </c>
      <c r="D75" s="94">
        <v>110</v>
      </c>
      <c r="E75" s="94">
        <v>43</v>
      </c>
      <c r="F75" s="94">
        <v>0</v>
      </c>
      <c r="G75" s="94">
        <v>0</v>
      </c>
      <c r="H75" s="94">
        <v>20</v>
      </c>
      <c r="I75" s="94">
        <v>2</v>
      </c>
      <c r="J75" s="94">
        <v>0</v>
      </c>
      <c r="K75" s="94">
        <v>0</v>
      </c>
      <c r="L75" s="94">
        <v>127</v>
      </c>
      <c r="M75" s="94">
        <v>41</v>
      </c>
      <c r="N75" s="94">
        <v>0</v>
      </c>
      <c r="O75" s="94">
        <v>0</v>
      </c>
      <c r="P75" s="94">
        <v>8</v>
      </c>
      <c r="Q75" s="94">
        <v>1</v>
      </c>
      <c r="R75" s="94">
        <v>0</v>
      </c>
      <c r="S75" s="94">
        <v>0</v>
      </c>
      <c r="T75" s="191">
        <f t="shared" si="143"/>
        <v>476</v>
      </c>
      <c r="U75" s="194">
        <f t="shared" si="143"/>
        <v>186</v>
      </c>
      <c r="V75" s="41"/>
      <c r="W75" s="144" t="s">
        <v>233</v>
      </c>
      <c r="X75" s="94">
        <v>12</v>
      </c>
      <c r="Y75" s="94">
        <v>8</v>
      </c>
      <c r="Z75" s="94">
        <v>5</v>
      </c>
      <c r="AA75" s="94">
        <v>2</v>
      </c>
      <c r="AB75" s="94">
        <v>0</v>
      </c>
      <c r="AC75" s="94">
        <v>0</v>
      </c>
      <c r="AD75" s="94">
        <v>2</v>
      </c>
      <c r="AE75" s="94">
        <v>0</v>
      </c>
      <c r="AF75" s="94">
        <v>0</v>
      </c>
      <c r="AG75" s="94">
        <v>0</v>
      </c>
      <c r="AH75" s="94">
        <v>24</v>
      </c>
      <c r="AI75" s="94">
        <v>6</v>
      </c>
      <c r="AJ75" s="94">
        <v>0</v>
      </c>
      <c r="AK75" s="94">
        <v>0</v>
      </c>
      <c r="AL75" s="94">
        <v>0</v>
      </c>
      <c r="AM75" s="94">
        <v>0</v>
      </c>
      <c r="AN75" s="94">
        <v>0</v>
      </c>
      <c r="AO75" s="94">
        <v>0</v>
      </c>
      <c r="AP75" s="191">
        <f t="shared" si="145"/>
        <v>43</v>
      </c>
      <c r="AQ75" s="194">
        <f t="shared" si="145"/>
        <v>16</v>
      </c>
      <c r="AR75" s="45"/>
      <c r="AS75" s="144" t="s">
        <v>233</v>
      </c>
      <c r="AT75" s="94">
        <v>3</v>
      </c>
      <c r="AU75" s="94">
        <v>1</v>
      </c>
      <c r="AV75" s="94">
        <v>0</v>
      </c>
      <c r="AW75" s="94">
        <v>1</v>
      </c>
      <c r="AX75" s="94">
        <v>0</v>
      </c>
      <c r="AY75" s="94">
        <v>2</v>
      </c>
      <c r="AZ75" s="94">
        <v>0</v>
      </c>
      <c r="BA75" s="94">
        <v>1</v>
      </c>
      <c r="BB75" s="94">
        <v>0</v>
      </c>
      <c r="BC75" s="191">
        <v>8</v>
      </c>
      <c r="BD75" s="94">
        <v>8</v>
      </c>
      <c r="BE75" s="94">
        <v>0</v>
      </c>
      <c r="BF75" s="194">
        <v>1</v>
      </c>
      <c r="BG75" s="45"/>
      <c r="BH75" s="142" t="s">
        <v>233</v>
      </c>
      <c r="BI75" s="69">
        <v>4</v>
      </c>
      <c r="BJ75" s="69">
        <v>10</v>
      </c>
      <c r="BK75" s="69"/>
      <c r="BL75" s="69"/>
      <c r="BM75" s="69">
        <v>0</v>
      </c>
      <c r="BN75" s="366">
        <v>14</v>
      </c>
      <c r="BO75" s="181">
        <v>8</v>
      </c>
      <c r="BP75" s="49"/>
    </row>
    <row r="76" spans="1:68" ht="12" customHeight="1">
      <c r="A76" s="142" t="s">
        <v>234</v>
      </c>
      <c r="B76" s="94">
        <v>39</v>
      </c>
      <c r="C76" s="94">
        <v>15</v>
      </c>
      <c r="D76" s="94">
        <v>6</v>
      </c>
      <c r="E76" s="94">
        <v>0</v>
      </c>
      <c r="F76" s="94">
        <v>0</v>
      </c>
      <c r="G76" s="94">
        <v>0</v>
      </c>
      <c r="H76" s="94">
        <v>0</v>
      </c>
      <c r="I76" s="94">
        <v>0</v>
      </c>
      <c r="J76" s="94">
        <v>0</v>
      </c>
      <c r="K76" s="94">
        <v>0</v>
      </c>
      <c r="L76" s="94">
        <v>0</v>
      </c>
      <c r="M76" s="94">
        <v>0</v>
      </c>
      <c r="N76" s="94">
        <v>0</v>
      </c>
      <c r="O76" s="94">
        <v>0</v>
      </c>
      <c r="P76" s="94">
        <v>0</v>
      </c>
      <c r="Q76" s="94">
        <v>0</v>
      </c>
      <c r="R76" s="94">
        <v>0</v>
      </c>
      <c r="S76" s="94">
        <v>0</v>
      </c>
      <c r="T76" s="191">
        <f t="shared" si="143"/>
        <v>45</v>
      </c>
      <c r="U76" s="194">
        <f t="shared" si="143"/>
        <v>15</v>
      </c>
      <c r="V76" s="41"/>
      <c r="W76" s="144" t="s">
        <v>234</v>
      </c>
      <c r="X76" s="94">
        <v>7</v>
      </c>
      <c r="Y76" s="94">
        <v>5</v>
      </c>
      <c r="Z76" s="94">
        <v>0</v>
      </c>
      <c r="AA76" s="94">
        <v>0</v>
      </c>
      <c r="AB76" s="94">
        <v>0</v>
      </c>
      <c r="AC76" s="94">
        <v>0</v>
      </c>
      <c r="AD76" s="94">
        <v>0</v>
      </c>
      <c r="AE76" s="94">
        <v>0</v>
      </c>
      <c r="AF76" s="94">
        <v>0</v>
      </c>
      <c r="AG76" s="94">
        <v>0</v>
      </c>
      <c r="AH76" s="94">
        <v>0</v>
      </c>
      <c r="AI76" s="94">
        <v>0</v>
      </c>
      <c r="AJ76" s="94">
        <v>0</v>
      </c>
      <c r="AK76" s="94">
        <v>0</v>
      </c>
      <c r="AL76" s="94">
        <v>0</v>
      </c>
      <c r="AM76" s="94">
        <v>0</v>
      </c>
      <c r="AN76" s="94">
        <v>0</v>
      </c>
      <c r="AO76" s="94">
        <v>0</v>
      </c>
      <c r="AP76" s="191">
        <f t="shared" si="145"/>
        <v>7</v>
      </c>
      <c r="AQ76" s="194">
        <f t="shared" si="145"/>
        <v>5</v>
      </c>
      <c r="AR76" s="45"/>
      <c r="AS76" s="144" t="s">
        <v>234</v>
      </c>
      <c r="AT76" s="94">
        <v>1</v>
      </c>
      <c r="AU76" s="94">
        <v>1</v>
      </c>
      <c r="AV76" s="94">
        <v>0</v>
      </c>
      <c r="AW76" s="94">
        <v>0</v>
      </c>
      <c r="AX76" s="94">
        <v>0</v>
      </c>
      <c r="AY76" s="94">
        <v>0</v>
      </c>
      <c r="AZ76" s="94">
        <v>0</v>
      </c>
      <c r="BA76" s="94">
        <v>0</v>
      </c>
      <c r="BB76" s="94">
        <v>0</v>
      </c>
      <c r="BC76" s="191">
        <v>2</v>
      </c>
      <c r="BD76" s="94">
        <v>2</v>
      </c>
      <c r="BE76" s="94">
        <v>0</v>
      </c>
      <c r="BF76" s="194">
        <v>1</v>
      </c>
      <c r="BG76" s="45"/>
      <c r="BH76" s="142" t="s">
        <v>234</v>
      </c>
      <c r="BI76" s="94">
        <v>0</v>
      </c>
      <c r="BJ76" s="94">
        <v>2</v>
      </c>
      <c r="BK76" s="94">
        <v>1</v>
      </c>
      <c r="BL76" s="94">
        <v>2</v>
      </c>
      <c r="BM76" s="94">
        <v>0</v>
      </c>
      <c r="BN76" s="191">
        <v>5</v>
      </c>
      <c r="BO76" s="159">
        <v>2</v>
      </c>
      <c r="BP76" s="49"/>
    </row>
    <row r="77" spans="1:68" ht="12" customHeight="1">
      <c r="A77" s="142" t="s">
        <v>235</v>
      </c>
      <c r="B77" s="94">
        <v>104</v>
      </c>
      <c r="C77" s="94">
        <v>38</v>
      </c>
      <c r="D77" s="94">
        <v>19</v>
      </c>
      <c r="E77" s="94">
        <v>15</v>
      </c>
      <c r="F77" s="94">
        <v>0</v>
      </c>
      <c r="G77" s="94">
        <v>0</v>
      </c>
      <c r="H77" s="94">
        <v>0</v>
      </c>
      <c r="I77" s="94">
        <v>0</v>
      </c>
      <c r="J77" s="94">
        <v>0</v>
      </c>
      <c r="K77" s="94">
        <v>0</v>
      </c>
      <c r="L77" s="94">
        <v>24</v>
      </c>
      <c r="M77" s="94">
        <v>7</v>
      </c>
      <c r="N77" s="94">
        <v>0</v>
      </c>
      <c r="O77" s="94">
        <v>0</v>
      </c>
      <c r="P77" s="94">
        <v>0</v>
      </c>
      <c r="Q77" s="94">
        <v>0</v>
      </c>
      <c r="R77" s="94">
        <v>0</v>
      </c>
      <c r="S77" s="94">
        <v>0</v>
      </c>
      <c r="T77" s="191">
        <f t="shared" si="143"/>
        <v>147</v>
      </c>
      <c r="U77" s="194">
        <f t="shared" si="143"/>
        <v>60</v>
      </c>
      <c r="V77" s="41"/>
      <c r="W77" s="144" t="s">
        <v>235</v>
      </c>
      <c r="X77" s="94">
        <v>2</v>
      </c>
      <c r="Y77" s="94">
        <v>2</v>
      </c>
      <c r="Z77" s="94">
        <v>3</v>
      </c>
      <c r="AA77" s="94">
        <v>2</v>
      </c>
      <c r="AB77" s="94">
        <v>0</v>
      </c>
      <c r="AC77" s="94">
        <v>0</v>
      </c>
      <c r="AD77" s="94">
        <v>0</v>
      </c>
      <c r="AE77" s="94">
        <v>0</v>
      </c>
      <c r="AF77" s="94">
        <v>0</v>
      </c>
      <c r="AG77" s="94">
        <v>0</v>
      </c>
      <c r="AH77" s="94">
        <v>7</v>
      </c>
      <c r="AI77" s="94">
        <v>3</v>
      </c>
      <c r="AJ77" s="94">
        <v>0</v>
      </c>
      <c r="AK77" s="94">
        <v>0</v>
      </c>
      <c r="AL77" s="94">
        <v>0</v>
      </c>
      <c r="AM77" s="94">
        <v>0</v>
      </c>
      <c r="AN77" s="94">
        <v>0</v>
      </c>
      <c r="AO77" s="94">
        <v>0</v>
      </c>
      <c r="AP77" s="191">
        <f t="shared" si="145"/>
        <v>12</v>
      </c>
      <c r="AQ77" s="194">
        <f t="shared" si="145"/>
        <v>7</v>
      </c>
      <c r="AR77" s="45"/>
      <c r="AS77" s="144" t="s">
        <v>235</v>
      </c>
      <c r="AT77" s="94">
        <v>2</v>
      </c>
      <c r="AU77" s="94">
        <v>1</v>
      </c>
      <c r="AV77" s="94">
        <v>0</v>
      </c>
      <c r="AW77" s="94">
        <v>0</v>
      </c>
      <c r="AX77" s="94">
        <v>0</v>
      </c>
      <c r="AY77" s="94">
        <v>1</v>
      </c>
      <c r="AZ77" s="94">
        <v>0</v>
      </c>
      <c r="BA77" s="94">
        <v>0</v>
      </c>
      <c r="BB77" s="94">
        <v>0</v>
      </c>
      <c r="BC77" s="191">
        <v>4</v>
      </c>
      <c r="BD77" s="94">
        <v>5</v>
      </c>
      <c r="BE77" s="94">
        <v>0</v>
      </c>
      <c r="BF77" s="194">
        <v>1</v>
      </c>
      <c r="BG77" s="45"/>
      <c r="BH77" s="142" t="s">
        <v>235</v>
      </c>
      <c r="BI77" s="94">
        <v>3</v>
      </c>
      <c r="BJ77" s="94">
        <v>4</v>
      </c>
      <c r="BK77" s="94">
        <v>1</v>
      </c>
      <c r="BL77" s="94">
        <v>1</v>
      </c>
      <c r="BM77" s="94">
        <v>0</v>
      </c>
      <c r="BN77" s="191">
        <v>9</v>
      </c>
      <c r="BO77" s="159">
        <v>0</v>
      </c>
      <c r="BP77" s="49"/>
    </row>
    <row r="78" spans="1:68" ht="12" customHeight="1">
      <c r="A78" s="142" t="s">
        <v>36</v>
      </c>
      <c r="B78" s="94">
        <v>478</v>
      </c>
      <c r="C78" s="94">
        <v>162</v>
      </c>
      <c r="D78" s="94">
        <v>238</v>
      </c>
      <c r="E78" s="94">
        <v>88</v>
      </c>
      <c r="F78" s="94">
        <v>11</v>
      </c>
      <c r="G78" s="94">
        <v>3</v>
      </c>
      <c r="H78" s="94">
        <v>61</v>
      </c>
      <c r="I78" s="94">
        <v>27</v>
      </c>
      <c r="J78" s="94">
        <v>0</v>
      </c>
      <c r="K78" s="94">
        <v>0</v>
      </c>
      <c r="L78" s="94">
        <v>140</v>
      </c>
      <c r="M78" s="94">
        <v>57</v>
      </c>
      <c r="N78" s="94">
        <v>0</v>
      </c>
      <c r="O78" s="94">
        <v>0</v>
      </c>
      <c r="P78" s="94">
        <v>21</v>
      </c>
      <c r="Q78" s="94">
        <v>2</v>
      </c>
      <c r="R78" s="94">
        <v>0</v>
      </c>
      <c r="S78" s="94">
        <v>0</v>
      </c>
      <c r="T78" s="191">
        <f t="shared" si="143"/>
        <v>949</v>
      </c>
      <c r="U78" s="194">
        <f t="shared" si="143"/>
        <v>339</v>
      </c>
      <c r="V78" s="41"/>
      <c r="W78" s="144" t="s">
        <v>36</v>
      </c>
      <c r="X78" s="94">
        <v>52</v>
      </c>
      <c r="Y78" s="94">
        <v>17</v>
      </c>
      <c r="Z78" s="94">
        <v>22</v>
      </c>
      <c r="AA78" s="94">
        <v>8</v>
      </c>
      <c r="AB78" s="94">
        <v>0</v>
      </c>
      <c r="AC78" s="94">
        <v>0</v>
      </c>
      <c r="AD78" s="94">
        <v>6</v>
      </c>
      <c r="AE78" s="94">
        <v>0</v>
      </c>
      <c r="AF78" s="94">
        <v>0</v>
      </c>
      <c r="AG78" s="94">
        <v>0</v>
      </c>
      <c r="AH78" s="94">
        <v>67</v>
      </c>
      <c r="AI78" s="94">
        <v>28</v>
      </c>
      <c r="AJ78" s="94">
        <v>0</v>
      </c>
      <c r="AK78" s="94">
        <v>0</v>
      </c>
      <c r="AL78" s="94">
        <v>6</v>
      </c>
      <c r="AM78" s="94">
        <v>0</v>
      </c>
      <c r="AN78" s="94">
        <v>0</v>
      </c>
      <c r="AO78" s="94">
        <v>0</v>
      </c>
      <c r="AP78" s="191">
        <f t="shared" si="145"/>
        <v>153</v>
      </c>
      <c r="AQ78" s="194">
        <f t="shared" si="145"/>
        <v>53</v>
      </c>
      <c r="AR78" s="45"/>
      <c r="AS78" s="144" t="s">
        <v>36</v>
      </c>
      <c r="AT78" s="94">
        <v>7</v>
      </c>
      <c r="AU78" s="94">
        <v>5</v>
      </c>
      <c r="AV78" s="94">
        <v>1</v>
      </c>
      <c r="AW78" s="94">
        <v>1</v>
      </c>
      <c r="AX78" s="94">
        <v>0</v>
      </c>
      <c r="AY78" s="94">
        <v>2</v>
      </c>
      <c r="AZ78" s="94">
        <v>0</v>
      </c>
      <c r="BA78" s="94">
        <v>1</v>
      </c>
      <c r="BB78" s="94">
        <v>0</v>
      </c>
      <c r="BC78" s="191">
        <v>17</v>
      </c>
      <c r="BD78" s="94">
        <v>12</v>
      </c>
      <c r="BE78" s="94">
        <v>2</v>
      </c>
      <c r="BF78" s="194">
        <v>3</v>
      </c>
      <c r="BG78" s="45"/>
      <c r="BH78" s="142" t="s">
        <v>36</v>
      </c>
      <c r="BI78" s="94">
        <v>6</v>
      </c>
      <c r="BJ78" s="94">
        <v>13</v>
      </c>
      <c r="BK78" s="94">
        <v>1</v>
      </c>
      <c r="BL78" s="94">
        <v>12</v>
      </c>
      <c r="BM78" s="94">
        <v>1</v>
      </c>
      <c r="BN78" s="191">
        <v>33</v>
      </c>
      <c r="BO78" s="159">
        <v>27</v>
      </c>
      <c r="BP78" s="49"/>
    </row>
    <row r="79" spans="1:68" ht="12" customHeight="1">
      <c r="A79" s="142" t="s">
        <v>37</v>
      </c>
      <c r="B79" s="94">
        <v>191</v>
      </c>
      <c r="C79" s="94">
        <v>65</v>
      </c>
      <c r="D79" s="94">
        <v>44</v>
      </c>
      <c r="E79" s="94">
        <v>24</v>
      </c>
      <c r="F79" s="94">
        <v>0</v>
      </c>
      <c r="G79" s="94">
        <v>0</v>
      </c>
      <c r="H79" s="94">
        <v>25</v>
      </c>
      <c r="I79" s="94">
        <v>5</v>
      </c>
      <c r="J79" s="94">
        <v>32</v>
      </c>
      <c r="K79" s="94">
        <v>12</v>
      </c>
      <c r="L79" s="94">
        <v>78</v>
      </c>
      <c r="M79" s="94">
        <v>41</v>
      </c>
      <c r="N79" s="94">
        <v>0</v>
      </c>
      <c r="O79" s="94">
        <v>0</v>
      </c>
      <c r="P79" s="94">
        <v>22</v>
      </c>
      <c r="Q79" s="94">
        <v>6</v>
      </c>
      <c r="R79" s="94">
        <v>0</v>
      </c>
      <c r="S79" s="94">
        <v>0</v>
      </c>
      <c r="T79" s="191">
        <f t="shared" si="143"/>
        <v>392</v>
      </c>
      <c r="U79" s="194">
        <f t="shared" si="143"/>
        <v>153</v>
      </c>
      <c r="V79" s="41"/>
      <c r="W79" s="144" t="s">
        <v>37</v>
      </c>
      <c r="X79" s="94">
        <v>5</v>
      </c>
      <c r="Y79" s="94">
        <v>1</v>
      </c>
      <c r="Z79" s="94">
        <v>0</v>
      </c>
      <c r="AA79" s="94">
        <v>0</v>
      </c>
      <c r="AB79" s="94">
        <v>0</v>
      </c>
      <c r="AC79" s="94">
        <v>0</v>
      </c>
      <c r="AD79" s="94">
        <v>1</v>
      </c>
      <c r="AE79" s="94">
        <v>0</v>
      </c>
      <c r="AF79" s="94">
        <v>0</v>
      </c>
      <c r="AG79" s="94">
        <v>0</v>
      </c>
      <c r="AH79" s="94">
        <v>33</v>
      </c>
      <c r="AI79" s="94">
        <v>23</v>
      </c>
      <c r="AJ79" s="94">
        <v>0</v>
      </c>
      <c r="AK79" s="94">
        <v>0</v>
      </c>
      <c r="AL79" s="94">
        <v>0</v>
      </c>
      <c r="AM79" s="94">
        <v>0</v>
      </c>
      <c r="AN79" s="94">
        <v>0</v>
      </c>
      <c r="AO79" s="94">
        <v>0</v>
      </c>
      <c r="AP79" s="191">
        <f t="shared" si="145"/>
        <v>39</v>
      </c>
      <c r="AQ79" s="194">
        <f t="shared" si="145"/>
        <v>24</v>
      </c>
      <c r="AR79" s="45"/>
      <c r="AS79" s="144" t="s">
        <v>37</v>
      </c>
      <c r="AT79" s="94">
        <v>4</v>
      </c>
      <c r="AU79" s="94">
        <v>1</v>
      </c>
      <c r="AV79" s="94">
        <v>0</v>
      </c>
      <c r="AW79" s="94">
        <v>1</v>
      </c>
      <c r="AX79" s="94">
        <v>1</v>
      </c>
      <c r="AY79" s="94">
        <v>1</v>
      </c>
      <c r="AZ79" s="94">
        <v>0</v>
      </c>
      <c r="BA79" s="94">
        <v>1</v>
      </c>
      <c r="BB79" s="94">
        <v>0</v>
      </c>
      <c r="BC79" s="191">
        <v>9</v>
      </c>
      <c r="BD79" s="94">
        <v>11</v>
      </c>
      <c r="BE79" s="94">
        <v>0</v>
      </c>
      <c r="BF79" s="194">
        <v>3</v>
      </c>
      <c r="BG79" s="45"/>
      <c r="BH79" s="142" t="s">
        <v>37</v>
      </c>
      <c r="BI79" s="94">
        <v>2</v>
      </c>
      <c r="BJ79" s="94">
        <v>4</v>
      </c>
      <c r="BK79" s="94">
        <v>2</v>
      </c>
      <c r="BL79" s="94">
        <v>9</v>
      </c>
      <c r="BM79" s="94">
        <v>0</v>
      </c>
      <c r="BN79" s="191">
        <v>17</v>
      </c>
      <c r="BO79" s="159">
        <v>4</v>
      </c>
      <c r="BP79" s="49"/>
    </row>
    <row r="80" spans="1:68" ht="12" customHeight="1">
      <c r="A80" s="142" t="s">
        <v>236</v>
      </c>
      <c r="B80" s="94">
        <v>135</v>
      </c>
      <c r="C80" s="94">
        <v>81</v>
      </c>
      <c r="D80" s="94">
        <v>77</v>
      </c>
      <c r="E80" s="94">
        <v>36</v>
      </c>
      <c r="F80" s="94">
        <v>0</v>
      </c>
      <c r="G80" s="94">
        <v>0</v>
      </c>
      <c r="H80" s="94">
        <v>60</v>
      </c>
      <c r="I80" s="94">
        <v>14</v>
      </c>
      <c r="J80" s="94">
        <v>0</v>
      </c>
      <c r="K80" s="94">
        <v>0</v>
      </c>
      <c r="L80" s="94">
        <v>79</v>
      </c>
      <c r="M80" s="94">
        <v>35</v>
      </c>
      <c r="N80" s="94">
        <v>0</v>
      </c>
      <c r="O80" s="94">
        <v>0</v>
      </c>
      <c r="P80" s="94">
        <v>37</v>
      </c>
      <c r="Q80" s="94">
        <v>11</v>
      </c>
      <c r="R80" s="94">
        <v>0</v>
      </c>
      <c r="S80" s="94">
        <v>0</v>
      </c>
      <c r="T80" s="191">
        <f t="shared" si="143"/>
        <v>388</v>
      </c>
      <c r="U80" s="194">
        <f t="shared" si="143"/>
        <v>177</v>
      </c>
      <c r="V80" s="41"/>
      <c r="W80" s="144" t="s">
        <v>236</v>
      </c>
      <c r="X80" s="94">
        <v>8</v>
      </c>
      <c r="Y80" s="94">
        <v>3</v>
      </c>
      <c r="Z80" s="94">
        <v>1</v>
      </c>
      <c r="AA80" s="94">
        <v>0</v>
      </c>
      <c r="AB80" s="94">
        <v>0</v>
      </c>
      <c r="AC80" s="94">
        <v>0</v>
      </c>
      <c r="AD80" s="94">
        <v>1</v>
      </c>
      <c r="AE80" s="94">
        <v>0</v>
      </c>
      <c r="AF80" s="94">
        <v>0</v>
      </c>
      <c r="AG80" s="94">
        <v>0</v>
      </c>
      <c r="AH80" s="94">
        <v>0</v>
      </c>
      <c r="AI80" s="94">
        <v>0</v>
      </c>
      <c r="AJ80" s="94">
        <v>0</v>
      </c>
      <c r="AK80" s="94">
        <v>0</v>
      </c>
      <c r="AL80" s="94">
        <v>4</v>
      </c>
      <c r="AM80" s="94">
        <v>2</v>
      </c>
      <c r="AN80" s="94">
        <v>0</v>
      </c>
      <c r="AO80" s="94">
        <v>0</v>
      </c>
      <c r="AP80" s="191">
        <f t="shared" si="145"/>
        <v>14</v>
      </c>
      <c r="AQ80" s="194">
        <f t="shared" si="145"/>
        <v>5</v>
      </c>
      <c r="AR80" s="45"/>
      <c r="AS80" s="144" t="s">
        <v>236</v>
      </c>
      <c r="AT80" s="94">
        <v>4</v>
      </c>
      <c r="AU80" s="94">
        <v>1</v>
      </c>
      <c r="AV80" s="94">
        <v>0</v>
      </c>
      <c r="AW80" s="94">
        <v>1</v>
      </c>
      <c r="AX80" s="94">
        <v>0</v>
      </c>
      <c r="AY80" s="94">
        <v>1</v>
      </c>
      <c r="AZ80" s="94">
        <v>0</v>
      </c>
      <c r="BA80" s="94">
        <v>1</v>
      </c>
      <c r="BB80" s="94">
        <v>0</v>
      </c>
      <c r="BC80" s="191">
        <v>8</v>
      </c>
      <c r="BD80" s="94">
        <v>0</v>
      </c>
      <c r="BE80" s="94">
        <v>8</v>
      </c>
      <c r="BF80" s="194">
        <v>1</v>
      </c>
      <c r="BG80" s="45"/>
      <c r="BH80" s="142" t="s">
        <v>236</v>
      </c>
      <c r="BI80" s="94">
        <v>11</v>
      </c>
      <c r="BJ80" s="94">
        <v>4</v>
      </c>
      <c r="BK80" s="94">
        <v>2</v>
      </c>
      <c r="BL80" s="94">
        <v>2</v>
      </c>
      <c r="BM80" s="94">
        <v>0</v>
      </c>
      <c r="BN80" s="191">
        <v>19</v>
      </c>
      <c r="BO80" s="159">
        <v>14</v>
      </c>
      <c r="BP80" s="49"/>
    </row>
    <row r="81" spans="1:68" ht="12" customHeight="1">
      <c r="A81" s="142" t="s">
        <v>237</v>
      </c>
      <c r="B81" s="94">
        <v>1657</v>
      </c>
      <c r="C81" s="94">
        <v>602</v>
      </c>
      <c r="D81" s="94">
        <v>583</v>
      </c>
      <c r="E81" s="94">
        <v>244</v>
      </c>
      <c r="F81" s="94">
        <v>13</v>
      </c>
      <c r="G81" s="94">
        <v>3</v>
      </c>
      <c r="H81" s="94">
        <v>286</v>
      </c>
      <c r="I81" s="94">
        <v>63</v>
      </c>
      <c r="J81" s="94">
        <v>0</v>
      </c>
      <c r="K81" s="94">
        <v>0</v>
      </c>
      <c r="L81" s="94">
        <v>928</v>
      </c>
      <c r="M81" s="94">
        <v>440</v>
      </c>
      <c r="N81" s="94">
        <v>18</v>
      </c>
      <c r="O81" s="94">
        <v>2</v>
      </c>
      <c r="P81" s="94">
        <v>259</v>
      </c>
      <c r="Q81" s="94">
        <v>54</v>
      </c>
      <c r="R81" s="94">
        <v>0</v>
      </c>
      <c r="S81" s="94">
        <v>0</v>
      </c>
      <c r="T81" s="191">
        <f t="shared" si="143"/>
        <v>3744</v>
      </c>
      <c r="U81" s="194">
        <f t="shared" si="143"/>
        <v>1408</v>
      </c>
      <c r="V81" s="41"/>
      <c r="W81" s="144" t="s">
        <v>237</v>
      </c>
      <c r="X81" s="94">
        <v>53</v>
      </c>
      <c r="Y81" s="94">
        <v>35</v>
      </c>
      <c r="Z81" s="94">
        <v>12</v>
      </c>
      <c r="AA81" s="94">
        <v>8</v>
      </c>
      <c r="AB81" s="94">
        <v>0</v>
      </c>
      <c r="AC81" s="94">
        <v>0</v>
      </c>
      <c r="AD81" s="94">
        <v>24</v>
      </c>
      <c r="AE81" s="94">
        <v>6</v>
      </c>
      <c r="AF81" s="94">
        <v>0</v>
      </c>
      <c r="AG81" s="94">
        <v>0</v>
      </c>
      <c r="AH81" s="94">
        <v>188</v>
      </c>
      <c r="AI81" s="94">
        <v>80</v>
      </c>
      <c r="AJ81" s="94">
        <v>0</v>
      </c>
      <c r="AK81" s="94">
        <v>0</v>
      </c>
      <c r="AL81" s="94">
        <v>38</v>
      </c>
      <c r="AM81" s="94">
        <v>8</v>
      </c>
      <c r="AN81" s="94">
        <v>0</v>
      </c>
      <c r="AO81" s="94">
        <v>0</v>
      </c>
      <c r="AP81" s="191">
        <f t="shared" si="145"/>
        <v>315</v>
      </c>
      <c r="AQ81" s="194">
        <f t="shared" si="145"/>
        <v>137</v>
      </c>
      <c r="AR81" s="45"/>
      <c r="AS81" s="144" t="s">
        <v>237</v>
      </c>
      <c r="AT81" s="94">
        <v>23</v>
      </c>
      <c r="AU81" s="94">
        <v>7</v>
      </c>
      <c r="AV81" s="94">
        <v>1</v>
      </c>
      <c r="AW81" s="94">
        <v>5</v>
      </c>
      <c r="AX81" s="94">
        <v>0</v>
      </c>
      <c r="AY81" s="94">
        <v>10</v>
      </c>
      <c r="AZ81" s="94">
        <v>1</v>
      </c>
      <c r="BA81" s="94">
        <v>5</v>
      </c>
      <c r="BB81" s="94">
        <v>0</v>
      </c>
      <c r="BC81" s="191">
        <v>52</v>
      </c>
      <c r="BD81" s="94">
        <v>46</v>
      </c>
      <c r="BE81" s="94">
        <v>0</v>
      </c>
      <c r="BF81" s="194">
        <v>4</v>
      </c>
      <c r="BG81" s="45"/>
      <c r="BH81" s="142" t="s">
        <v>237</v>
      </c>
      <c r="BI81" s="94">
        <v>115</v>
      </c>
      <c r="BJ81" s="94">
        <v>2</v>
      </c>
      <c r="BK81" s="94">
        <v>1</v>
      </c>
      <c r="BL81" s="94"/>
      <c r="BM81" s="94">
        <v>0</v>
      </c>
      <c r="BN81" s="191">
        <v>118</v>
      </c>
      <c r="BO81" s="159">
        <v>37</v>
      </c>
      <c r="BP81" s="49"/>
    </row>
    <row r="82" spans="1:68" ht="12" customHeight="1">
      <c r="A82" s="142" t="s">
        <v>238</v>
      </c>
      <c r="B82" s="94">
        <v>653</v>
      </c>
      <c r="C82" s="94">
        <v>292</v>
      </c>
      <c r="D82" s="94">
        <v>337</v>
      </c>
      <c r="E82" s="94">
        <v>186</v>
      </c>
      <c r="F82" s="94">
        <v>38</v>
      </c>
      <c r="G82" s="94">
        <v>18</v>
      </c>
      <c r="H82" s="94">
        <v>213</v>
      </c>
      <c r="I82" s="94">
        <v>56</v>
      </c>
      <c r="J82" s="94">
        <v>0</v>
      </c>
      <c r="K82" s="94">
        <v>0</v>
      </c>
      <c r="L82" s="94">
        <v>316</v>
      </c>
      <c r="M82" s="94">
        <v>142</v>
      </c>
      <c r="N82" s="94">
        <v>0</v>
      </c>
      <c r="O82" s="94">
        <v>0</v>
      </c>
      <c r="P82" s="94">
        <v>154</v>
      </c>
      <c r="Q82" s="94">
        <v>55</v>
      </c>
      <c r="R82" s="94">
        <v>0</v>
      </c>
      <c r="S82" s="94">
        <v>0</v>
      </c>
      <c r="T82" s="191">
        <f t="shared" si="143"/>
        <v>1711</v>
      </c>
      <c r="U82" s="194">
        <f t="shared" si="143"/>
        <v>749</v>
      </c>
      <c r="V82" s="41"/>
      <c r="W82" s="144" t="s">
        <v>238</v>
      </c>
      <c r="X82" s="94">
        <v>72</v>
      </c>
      <c r="Y82" s="94">
        <v>31</v>
      </c>
      <c r="Z82" s="94">
        <v>24</v>
      </c>
      <c r="AA82" s="94">
        <v>16</v>
      </c>
      <c r="AB82" s="94">
        <v>4</v>
      </c>
      <c r="AC82" s="94">
        <v>1</v>
      </c>
      <c r="AD82" s="94">
        <v>19</v>
      </c>
      <c r="AE82" s="94">
        <v>8</v>
      </c>
      <c r="AF82" s="94">
        <v>0</v>
      </c>
      <c r="AG82" s="94">
        <v>0</v>
      </c>
      <c r="AH82" s="94">
        <v>31</v>
      </c>
      <c r="AI82" s="94">
        <v>10</v>
      </c>
      <c r="AJ82" s="94">
        <v>0</v>
      </c>
      <c r="AK82" s="94">
        <v>0</v>
      </c>
      <c r="AL82" s="94">
        <v>1</v>
      </c>
      <c r="AM82" s="94">
        <v>0</v>
      </c>
      <c r="AN82" s="94">
        <v>0</v>
      </c>
      <c r="AO82" s="94">
        <v>0</v>
      </c>
      <c r="AP82" s="191">
        <f t="shared" si="145"/>
        <v>151</v>
      </c>
      <c r="AQ82" s="194">
        <f t="shared" si="145"/>
        <v>66</v>
      </c>
      <c r="AR82" s="45"/>
      <c r="AS82" s="144" t="s">
        <v>238</v>
      </c>
      <c r="AT82" s="94">
        <v>10</v>
      </c>
      <c r="AU82" s="94">
        <v>4</v>
      </c>
      <c r="AV82" s="94">
        <v>1</v>
      </c>
      <c r="AW82" s="94">
        <v>3</v>
      </c>
      <c r="AX82" s="94">
        <v>0</v>
      </c>
      <c r="AY82" s="94">
        <v>4</v>
      </c>
      <c r="AZ82" s="94">
        <v>0</v>
      </c>
      <c r="BA82" s="94">
        <v>3</v>
      </c>
      <c r="BB82" s="94">
        <v>0</v>
      </c>
      <c r="BC82" s="191">
        <v>25</v>
      </c>
      <c r="BD82" s="94">
        <v>9</v>
      </c>
      <c r="BE82" s="94">
        <v>5</v>
      </c>
      <c r="BF82" s="194">
        <v>4</v>
      </c>
      <c r="BG82" s="45"/>
      <c r="BH82" s="142" t="s">
        <v>238</v>
      </c>
      <c r="BI82" s="94">
        <v>21</v>
      </c>
      <c r="BJ82" s="94">
        <v>9</v>
      </c>
      <c r="BK82" s="94">
        <v>3</v>
      </c>
      <c r="BL82" s="94">
        <v>13</v>
      </c>
      <c r="BM82" s="94">
        <v>1</v>
      </c>
      <c r="BN82" s="191">
        <v>47</v>
      </c>
      <c r="BO82" s="159">
        <v>31</v>
      </c>
      <c r="BP82" s="49"/>
    </row>
    <row r="83" spans="1:68" ht="12" customHeight="1">
      <c r="A83" s="131" t="s">
        <v>210</v>
      </c>
      <c r="B83" s="94">
        <v>0</v>
      </c>
      <c r="C83" s="94">
        <v>0</v>
      </c>
      <c r="D83" s="94">
        <v>0</v>
      </c>
      <c r="E83" s="94">
        <v>0</v>
      </c>
      <c r="F83" s="94">
        <v>0</v>
      </c>
      <c r="G83" s="94">
        <v>0</v>
      </c>
      <c r="H83" s="94">
        <v>0</v>
      </c>
      <c r="I83" s="94">
        <v>0</v>
      </c>
      <c r="J83" s="94">
        <v>0</v>
      </c>
      <c r="K83" s="94">
        <v>0</v>
      </c>
      <c r="L83" s="94">
        <v>0</v>
      </c>
      <c r="M83" s="94">
        <v>0</v>
      </c>
      <c r="N83" s="94">
        <v>0</v>
      </c>
      <c r="O83" s="94">
        <v>0</v>
      </c>
      <c r="P83" s="94">
        <v>0</v>
      </c>
      <c r="Q83" s="94">
        <v>0</v>
      </c>
      <c r="R83" s="94">
        <v>0</v>
      </c>
      <c r="S83" s="94">
        <v>0</v>
      </c>
      <c r="T83" s="191">
        <f t="shared" si="143"/>
        <v>0</v>
      </c>
      <c r="U83" s="194">
        <f t="shared" si="143"/>
        <v>0</v>
      </c>
      <c r="V83" s="41"/>
      <c r="W83" s="145" t="s">
        <v>210</v>
      </c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191"/>
      <c r="AQ83" s="194"/>
      <c r="AR83" s="45"/>
      <c r="AS83" s="145" t="s">
        <v>210</v>
      </c>
      <c r="AT83" s="94"/>
      <c r="AU83" s="94"/>
      <c r="AV83" s="94"/>
      <c r="AW83" s="94"/>
      <c r="AX83" s="94"/>
      <c r="AY83" s="94"/>
      <c r="AZ83" s="94"/>
      <c r="BA83" s="94"/>
      <c r="BB83" s="94"/>
      <c r="BC83" s="191"/>
      <c r="BD83" s="94"/>
      <c r="BE83" s="94"/>
      <c r="BF83" s="194"/>
      <c r="BG83" s="45"/>
      <c r="BH83" s="131" t="s">
        <v>210</v>
      </c>
      <c r="BI83" s="94"/>
      <c r="BJ83" s="94"/>
      <c r="BK83" s="94"/>
      <c r="BL83" s="94"/>
      <c r="BM83" s="94"/>
      <c r="BN83" s="191"/>
      <c r="BO83" s="159"/>
      <c r="BP83" s="49"/>
    </row>
    <row r="84" spans="1:68" ht="12" customHeight="1">
      <c r="A84" s="142" t="s">
        <v>38</v>
      </c>
      <c r="B84" s="94">
        <v>49</v>
      </c>
      <c r="C84" s="94">
        <v>14</v>
      </c>
      <c r="D84" s="94">
        <v>16</v>
      </c>
      <c r="E84" s="94">
        <v>2</v>
      </c>
      <c r="F84" s="94">
        <v>0</v>
      </c>
      <c r="G84" s="94">
        <v>0</v>
      </c>
      <c r="H84" s="94">
        <v>0</v>
      </c>
      <c r="I84" s="94">
        <v>0</v>
      </c>
      <c r="J84" s="94">
        <v>0</v>
      </c>
      <c r="K84" s="94">
        <v>0</v>
      </c>
      <c r="L84" s="94">
        <v>13</v>
      </c>
      <c r="M84" s="94">
        <v>4</v>
      </c>
      <c r="N84" s="94">
        <v>0</v>
      </c>
      <c r="O84" s="94">
        <v>0</v>
      </c>
      <c r="P84" s="94">
        <v>0</v>
      </c>
      <c r="Q84" s="94">
        <v>0</v>
      </c>
      <c r="R84" s="94">
        <v>0</v>
      </c>
      <c r="S84" s="94">
        <v>0</v>
      </c>
      <c r="T84" s="191">
        <f t="shared" si="143"/>
        <v>78</v>
      </c>
      <c r="U84" s="194">
        <f t="shared" si="143"/>
        <v>20</v>
      </c>
      <c r="V84" s="41"/>
      <c r="W84" s="144" t="s">
        <v>38</v>
      </c>
      <c r="X84" s="94">
        <v>0</v>
      </c>
      <c r="Y84" s="94">
        <v>0</v>
      </c>
      <c r="Z84" s="94">
        <v>0</v>
      </c>
      <c r="AA84" s="94">
        <v>0</v>
      </c>
      <c r="AB84" s="94">
        <v>0</v>
      </c>
      <c r="AC84" s="94">
        <v>0</v>
      </c>
      <c r="AD84" s="94">
        <v>0</v>
      </c>
      <c r="AE84" s="94">
        <v>0</v>
      </c>
      <c r="AF84" s="94">
        <v>0</v>
      </c>
      <c r="AG84" s="94">
        <v>0</v>
      </c>
      <c r="AH84" s="94">
        <v>0</v>
      </c>
      <c r="AI84" s="94">
        <v>0</v>
      </c>
      <c r="AJ84" s="94">
        <v>0</v>
      </c>
      <c r="AK84" s="94">
        <v>0</v>
      </c>
      <c r="AL84" s="94">
        <v>0</v>
      </c>
      <c r="AM84" s="94">
        <v>0</v>
      </c>
      <c r="AN84" s="94">
        <v>0</v>
      </c>
      <c r="AO84" s="94">
        <v>0</v>
      </c>
      <c r="AP84" s="191">
        <f t="shared" ref="AP84:AQ88" si="146">+AN84+AL84+AJ84+AH84+AF84+AD84+AB84+Z84+X84</f>
        <v>0</v>
      </c>
      <c r="AQ84" s="194">
        <f t="shared" si="146"/>
        <v>0</v>
      </c>
      <c r="AR84" s="45"/>
      <c r="AS84" s="144" t="s">
        <v>38</v>
      </c>
      <c r="AT84" s="94">
        <v>1</v>
      </c>
      <c r="AU84" s="94">
        <v>1</v>
      </c>
      <c r="AV84" s="94">
        <v>0</v>
      </c>
      <c r="AW84" s="94">
        <v>0</v>
      </c>
      <c r="AX84" s="94">
        <v>0</v>
      </c>
      <c r="AY84" s="94">
        <v>1</v>
      </c>
      <c r="AZ84" s="94">
        <v>0</v>
      </c>
      <c r="BA84" s="94">
        <v>0</v>
      </c>
      <c r="BB84" s="94">
        <v>0</v>
      </c>
      <c r="BC84" s="191">
        <v>3</v>
      </c>
      <c r="BD84" s="94">
        <v>1</v>
      </c>
      <c r="BE84" s="94">
        <v>2</v>
      </c>
      <c r="BF84" s="194">
        <v>1</v>
      </c>
      <c r="BG84" s="45"/>
      <c r="BH84" s="142" t="s">
        <v>38</v>
      </c>
      <c r="BI84" s="94">
        <v>0</v>
      </c>
      <c r="BJ84" s="94">
        <v>0</v>
      </c>
      <c r="BK84" s="94"/>
      <c r="BL84" s="94">
        <v>6</v>
      </c>
      <c r="BM84" s="94">
        <v>0</v>
      </c>
      <c r="BN84" s="191">
        <v>6</v>
      </c>
      <c r="BO84" s="159">
        <v>2</v>
      </c>
      <c r="BP84" s="49"/>
    </row>
    <row r="85" spans="1:68" ht="12" customHeight="1">
      <c r="A85" s="142" t="s">
        <v>239</v>
      </c>
      <c r="B85" s="94">
        <v>613</v>
      </c>
      <c r="C85" s="94">
        <v>216</v>
      </c>
      <c r="D85" s="94">
        <v>185</v>
      </c>
      <c r="E85" s="94">
        <v>70</v>
      </c>
      <c r="F85" s="94">
        <v>25</v>
      </c>
      <c r="G85" s="94">
        <v>0</v>
      </c>
      <c r="H85" s="94">
        <v>245</v>
      </c>
      <c r="I85" s="94">
        <v>70</v>
      </c>
      <c r="J85" s="94">
        <v>37</v>
      </c>
      <c r="K85" s="94">
        <v>1</v>
      </c>
      <c r="L85" s="94">
        <v>268</v>
      </c>
      <c r="M85" s="94">
        <v>116</v>
      </c>
      <c r="N85" s="94">
        <v>9</v>
      </c>
      <c r="O85" s="94">
        <v>0</v>
      </c>
      <c r="P85" s="94">
        <v>69</v>
      </c>
      <c r="Q85" s="94">
        <v>13</v>
      </c>
      <c r="R85" s="94">
        <v>0</v>
      </c>
      <c r="S85" s="94">
        <v>0</v>
      </c>
      <c r="T85" s="191">
        <f t="shared" si="143"/>
        <v>1451</v>
      </c>
      <c r="U85" s="194">
        <f t="shared" si="143"/>
        <v>486</v>
      </c>
      <c r="V85" s="41"/>
      <c r="W85" s="144" t="s">
        <v>239</v>
      </c>
      <c r="X85" s="94">
        <v>97</v>
      </c>
      <c r="Y85" s="94">
        <v>37</v>
      </c>
      <c r="Z85" s="94">
        <v>52</v>
      </c>
      <c r="AA85" s="94">
        <v>18</v>
      </c>
      <c r="AB85" s="94">
        <v>4</v>
      </c>
      <c r="AC85" s="94">
        <v>0</v>
      </c>
      <c r="AD85" s="94">
        <v>28</v>
      </c>
      <c r="AE85" s="94">
        <v>6</v>
      </c>
      <c r="AF85" s="94">
        <v>0</v>
      </c>
      <c r="AG85" s="94">
        <v>0</v>
      </c>
      <c r="AH85" s="94">
        <v>86</v>
      </c>
      <c r="AI85" s="94">
        <v>36</v>
      </c>
      <c r="AJ85" s="94">
        <v>2</v>
      </c>
      <c r="AK85" s="94">
        <v>0</v>
      </c>
      <c r="AL85" s="94">
        <v>19</v>
      </c>
      <c r="AM85" s="94">
        <v>1</v>
      </c>
      <c r="AN85" s="94">
        <v>0</v>
      </c>
      <c r="AO85" s="94">
        <v>0</v>
      </c>
      <c r="AP85" s="191">
        <f t="shared" si="146"/>
        <v>288</v>
      </c>
      <c r="AQ85" s="194">
        <f t="shared" si="146"/>
        <v>98</v>
      </c>
      <c r="AR85" s="45"/>
      <c r="AS85" s="144" t="s">
        <v>239</v>
      </c>
      <c r="AT85" s="94">
        <v>10</v>
      </c>
      <c r="AU85" s="94">
        <v>3</v>
      </c>
      <c r="AV85" s="94">
        <v>1</v>
      </c>
      <c r="AW85" s="94">
        <v>4</v>
      </c>
      <c r="AX85" s="94">
        <v>1</v>
      </c>
      <c r="AY85" s="94">
        <v>4</v>
      </c>
      <c r="AZ85" s="94">
        <v>1</v>
      </c>
      <c r="BA85" s="94">
        <v>2</v>
      </c>
      <c r="BB85" s="94">
        <v>0</v>
      </c>
      <c r="BC85" s="191">
        <v>26</v>
      </c>
      <c r="BD85" s="94">
        <v>25</v>
      </c>
      <c r="BE85" s="94">
        <v>0</v>
      </c>
      <c r="BF85" s="194">
        <v>3</v>
      </c>
      <c r="BG85" s="45"/>
      <c r="BH85" s="142" t="s">
        <v>239</v>
      </c>
      <c r="BI85" s="94">
        <v>22</v>
      </c>
      <c r="BJ85" s="94">
        <v>4</v>
      </c>
      <c r="BK85" s="94"/>
      <c r="BL85" s="94">
        <v>14</v>
      </c>
      <c r="BM85" s="94">
        <v>0</v>
      </c>
      <c r="BN85" s="191">
        <v>40</v>
      </c>
      <c r="BO85" s="159">
        <v>14</v>
      </c>
      <c r="BP85" s="49"/>
    </row>
    <row r="86" spans="1:68" ht="12" customHeight="1">
      <c r="A86" s="142" t="s">
        <v>240</v>
      </c>
      <c r="B86" s="94">
        <v>248</v>
      </c>
      <c r="C86" s="94">
        <v>108</v>
      </c>
      <c r="D86" s="94">
        <v>69</v>
      </c>
      <c r="E86" s="94">
        <v>16</v>
      </c>
      <c r="F86" s="94">
        <v>0</v>
      </c>
      <c r="G86" s="94">
        <v>0</v>
      </c>
      <c r="H86" s="94">
        <v>0</v>
      </c>
      <c r="I86" s="94">
        <v>0</v>
      </c>
      <c r="J86" s="94">
        <v>69</v>
      </c>
      <c r="K86" s="94">
        <v>16</v>
      </c>
      <c r="L86" s="94">
        <v>110</v>
      </c>
      <c r="M86" s="94">
        <v>36</v>
      </c>
      <c r="N86" s="94">
        <v>0</v>
      </c>
      <c r="O86" s="94">
        <v>0</v>
      </c>
      <c r="P86" s="94">
        <v>12</v>
      </c>
      <c r="Q86" s="94">
        <v>2</v>
      </c>
      <c r="R86" s="94">
        <v>0</v>
      </c>
      <c r="S86" s="94">
        <v>0</v>
      </c>
      <c r="T86" s="191">
        <f t="shared" si="143"/>
        <v>508</v>
      </c>
      <c r="U86" s="194">
        <f t="shared" si="143"/>
        <v>178</v>
      </c>
      <c r="V86" s="41"/>
      <c r="W86" s="144" t="s">
        <v>240</v>
      </c>
      <c r="X86" s="94">
        <v>39</v>
      </c>
      <c r="Y86" s="94">
        <v>9</v>
      </c>
      <c r="Z86" s="94">
        <v>15</v>
      </c>
      <c r="AA86" s="94">
        <v>5</v>
      </c>
      <c r="AB86" s="94">
        <v>0</v>
      </c>
      <c r="AC86" s="94">
        <v>0</v>
      </c>
      <c r="AD86" s="94">
        <v>0</v>
      </c>
      <c r="AE86" s="94">
        <v>0</v>
      </c>
      <c r="AF86" s="94">
        <v>12</v>
      </c>
      <c r="AG86" s="94">
        <v>2</v>
      </c>
      <c r="AH86" s="94">
        <v>50</v>
      </c>
      <c r="AI86" s="94">
        <v>20</v>
      </c>
      <c r="AJ86" s="94">
        <v>0</v>
      </c>
      <c r="AK86" s="94">
        <v>0</v>
      </c>
      <c r="AL86" s="94">
        <v>7</v>
      </c>
      <c r="AM86" s="94">
        <v>0</v>
      </c>
      <c r="AN86" s="94">
        <v>0</v>
      </c>
      <c r="AO86" s="94">
        <v>0</v>
      </c>
      <c r="AP86" s="191">
        <f t="shared" si="146"/>
        <v>123</v>
      </c>
      <c r="AQ86" s="194">
        <f t="shared" si="146"/>
        <v>36</v>
      </c>
      <c r="AR86" s="45"/>
      <c r="AS86" s="144" t="s">
        <v>240</v>
      </c>
      <c r="AT86" s="94">
        <v>3</v>
      </c>
      <c r="AU86" s="94">
        <v>1</v>
      </c>
      <c r="AV86" s="94">
        <v>0</v>
      </c>
      <c r="AW86" s="94">
        <v>0</v>
      </c>
      <c r="AX86" s="94">
        <v>1</v>
      </c>
      <c r="AY86" s="94">
        <v>2</v>
      </c>
      <c r="AZ86" s="94">
        <v>0</v>
      </c>
      <c r="BA86" s="94">
        <v>1</v>
      </c>
      <c r="BB86" s="94">
        <v>0</v>
      </c>
      <c r="BC86" s="191">
        <v>8</v>
      </c>
      <c r="BD86" s="94">
        <v>0</v>
      </c>
      <c r="BE86" s="94">
        <v>5</v>
      </c>
      <c r="BF86" s="194">
        <v>1</v>
      </c>
      <c r="BG86" s="45"/>
      <c r="BH86" s="142" t="s">
        <v>240</v>
      </c>
      <c r="BI86" s="94">
        <v>0</v>
      </c>
      <c r="BJ86" s="94">
        <v>5</v>
      </c>
      <c r="BK86" s="94">
        <v>4</v>
      </c>
      <c r="BL86" s="94">
        <v>1</v>
      </c>
      <c r="BM86" s="94">
        <v>0</v>
      </c>
      <c r="BN86" s="191">
        <v>10</v>
      </c>
      <c r="BO86" s="159">
        <v>4</v>
      </c>
      <c r="BP86" s="49"/>
    </row>
    <row r="87" spans="1:68" ht="12" customHeight="1">
      <c r="A87" s="142" t="s">
        <v>241</v>
      </c>
      <c r="B87" s="94">
        <v>356</v>
      </c>
      <c r="C87" s="94">
        <v>99</v>
      </c>
      <c r="D87" s="94">
        <v>116</v>
      </c>
      <c r="E87" s="94">
        <v>42</v>
      </c>
      <c r="F87" s="94">
        <v>56</v>
      </c>
      <c r="G87" s="94">
        <v>6</v>
      </c>
      <c r="H87" s="94">
        <v>117</v>
      </c>
      <c r="I87" s="94">
        <v>24</v>
      </c>
      <c r="J87" s="94">
        <v>0</v>
      </c>
      <c r="K87" s="94">
        <v>0</v>
      </c>
      <c r="L87" s="94">
        <v>63</v>
      </c>
      <c r="M87" s="94">
        <v>29</v>
      </c>
      <c r="N87" s="94">
        <v>14</v>
      </c>
      <c r="O87" s="94">
        <v>2</v>
      </c>
      <c r="P87" s="94">
        <v>57</v>
      </c>
      <c r="Q87" s="94">
        <v>15</v>
      </c>
      <c r="R87" s="94">
        <v>0</v>
      </c>
      <c r="S87" s="94">
        <v>0</v>
      </c>
      <c r="T87" s="191">
        <f t="shared" si="143"/>
        <v>779</v>
      </c>
      <c r="U87" s="194">
        <f t="shared" si="143"/>
        <v>217</v>
      </c>
      <c r="V87" s="41"/>
      <c r="W87" s="144" t="s">
        <v>241</v>
      </c>
      <c r="X87" s="94">
        <v>30</v>
      </c>
      <c r="Y87" s="94">
        <v>4</v>
      </c>
      <c r="Z87" s="94">
        <v>5</v>
      </c>
      <c r="AA87" s="94">
        <v>1</v>
      </c>
      <c r="AB87" s="94">
        <v>11</v>
      </c>
      <c r="AC87" s="94">
        <v>1</v>
      </c>
      <c r="AD87" s="94">
        <v>20</v>
      </c>
      <c r="AE87" s="94">
        <v>4</v>
      </c>
      <c r="AF87" s="94">
        <v>0</v>
      </c>
      <c r="AG87" s="94">
        <v>0</v>
      </c>
      <c r="AH87" s="94">
        <v>8</v>
      </c>
      <c r="AI87" s="94">
        <v>3</v>
      </c>
      <c r="AJ87" s="94">
        <v>1</v>
      </c>
      <c r="AK87" s="94">
        <v>0</v>
      </c>
      <c r="AL87" s="94">
        <v>24</v>
      </c>
      <c r="AM87" s="94">
        <v>5</v>
      </c>
      <c r="AN87" s="94">
        <v>0</v>
      </c>
      <c r="AO87" s="94">
        <v>0</v>
      </c>
      <c r="AP87" s="191">
        <f t="shared" si="146"/>
        <v>99</v>
      </c>
      <c r="AQ87" s="194">
        <f t="shared" si="146"/>
        <v>18</v>
      </c>
      <c r="AR87" s="45"/>
      <c r="AS87" s="144" t="s">
        <v>241</v>
      </c>
      <c r="AT87" s="94">
        <v>7</v>
      </c>
      <c r="AU87" s="94">
        <v>4</v>
      </c>
      <c r="AV87" s="94">
        <v>1</v>
      </c>
      <c r="AW87" s="94">
        <v>4</v>
      </c>
      <c r="AX87" s="94">
        <v>0</v>
      </c>
      <c r="AY87" s="94">
        <v>1</v>
      </c>
      <c r="AZ87" s="94">
        <v>1</v>
      </c>
      <c r="BA87" s="94">
        <v>1</v>
      </c>
      <c r="BB87" s="94">
        <v>0</v>
      </c>
      <c r="BC87" s="191">
        <v>19</v>
      </c>
      <c r="BD87" s="94">
        <v>13</v>
      </c>
      <c r="BE87" s="94">
        <v>3</v>
      </c>
      <c r="BF87" s="194">
        <v>4</v>
      </c>
      <c r="BG87" s="45"/>
      <c r="BH87" s="142" t="s">
        <v>241</v>
      </c>
      <c r="BI87" s="94">
        <v>19</v>
      </c>
      <c r="BJ87" s="94">
        <v>1</v>
      </c>
      <c r="BK87" s="94"/>
      <c r="BL87" s="94">
        <v>10</v>
      </c>
      <c r="BM87" s="94">
        <v>0</v>
      </c>
      <c r="BN87" s="191">
        <v>30</v>
      </c>
      <c r="BO87" s="159">
        <v>14</v>
      </c>
      <c r="BP87" s="49"/>
    </row>
    <row r="88" spans="1:68" ht="12" customHeight="1">
      <c r="A88" s="142" t="s">
        <v>39</v>
      </c>
      <c r="B88" s="94">
        <v>136</v>
      </c>
      <c r="C88" s="94">
        <v>41</v>
      </c>
      <c r="D88" s="94">
        <v>84</v>
      </c>
      <c r="E88" s="94">
        <v>27</v>
      </c>
      <c r="F88" s="94">
        <v>0</v>
      </c>
      <c r="G88" s="94">
        <v>0</v>
      </c>
      <c r="H88" s="94">
        <v>25</v>
      </c>
      <c r="I88" s="94">
        <v>6</v>
      </c>
      <c r="J88" s="94">
        <v>0</v>
      </c>
      <c r="K88" s="94">
        <v>0</v>
      </c>
      <c r="L88" s="94">
        <v>73</v>
      </c>
      <c r="M88" s="94">
        <v>22</v>
      </c>
      <c r="N88" s="94">
        <v>0</v>
      </c>
      <c r="O88" s="94">
        <v>0</v>
      </c>
      <c r="P88" s="94">
        <v>9</v>
      </c>
      <c r="Q88" s="94">
        <v>2</v>
      </c>
      <c r="R88" s="94">
        <v>0</v>
      </c>
      <c r="S88" s="94">
        <v>0</v>
      </c>
      <c r="T88" s="191">
        <f t="shared" si="143"/>
        <v>327</v>
      </c>
      <c r="U88" s="194">
        <f t="shared" si="143"/>
        <v>98</v>
      </c>
      <c r="V88" s="41"/>
      <c r="W88" s="144" t="s">
        <v>39</v>
      </c>
      <c r="X88" s="94">
        <v>18</v>
      </c>
      <c r="Y88" s="94">
        <v>4</v>
      </c>
      <c r="Z88" s="94">
        <v>12</v>
      </c>
      <c r="AA88" s="94">
        <v>3</v>
      </c>
      <c r="AB88" s="94">
        <v>0</v>
      </c>
      <c r="AC88" s="94">
        <v>0</v>
      </c>
      <c r="AD88" s="94">
        <v>4</v>
      </c>
      <c r="AE88" s="94">
        <v>2</v>
      </c>
      <c r="AF88" s="94">
        <v>0</v>
      </c>
      <c r="AG88" s="94">
        <v>0</v>
      </c>
      <c r="AH88" s="94">
        <v>23</v>
      </c>
      <c r="AI88" s="94">
        <v>4</v>
      </c>
      <c r="AJ88" s="94">
        <v>0</v>
      </c>
      <c r="AK88" s="94">
        <v>0</v>
      </c>
      <c r="AL88" s="94">
        <v>3</v>
      </c>
      <c r="AM88" s="94">
        <v>1</v>
      </c>
      <c r="AN88" s="94">
        <v>0</v>
      </c>
      <c r="AO88" s="94">
        <v>0</v>
      </c>
      <c r="AP88" s="191">
        <f t="shared" si="146"/>
        <v>60</v>
      </c>
      <c r="AQ88" s="194">
        <f t="shared" si="146"/>
        <v>14</v>
      </c>
      <c r="AR88" s="45"/>
      <c r="AS88" s="144" t="s">
        <v>39</v>
      </c>
      <c r="AT88" s="94">
        <v>4</v>
      </c>
      <c r="AU88" s="94">
        <v>2</v>
      </c>
      <c r="AV88" s="94">
        <v>0</v>
      </c>
      <c r="AW88" s="94">
        <v>1</v>
      </c>
      <c r="AX88" s="94">
        <v>0</v>
      </c>
      <c r="AY88" s="94">
        <v>1</v>
      </c>
      <c r="AZ88" s="94">
        <v>0</v>
      </c>
      <c r="BA88" s="94">
        <v>1</v>
      </c>
      <c r="BB88" s="94">
        <v>0</v>
      </c>
      <c r="BC88" s="191">
        <v>9</v>
      </c>
      <c r="BD88" s="94">
        <v>7</v>
      </c>
      <c r="BE88" s="94">
        <v>2</v>
      </c>
      <c r="BF88" s="194">
        <v>2</v>
      </c>
      <c r="BG88" s="45"/>
      <c r="BH88" s="142" t="s">
        <v>39</v>
      </c>
      <c r="BI88" s="94">
        <v>8</v>
      </c>
      <c r="BJ88" s="94">
        <v>2</v>
      </c>
      <c r="BK88" s="94">
        <v>3</v>
      </c>
      <c r="BL88" s="94">
        <v>5</v>
      </c>
      <c r="BM88" s="94">
        <v>0</v>
      </c>
      <c r="BN88" s="191">
        <v>18</v>
      </c>
      <c r="BO88" s="159">
        <v>6</v>
      </c>
      <c r="BP88" s="49"/>
    </row>
    <row r="89" spans="1:68" ht="12" customHeight="1">
      <c r="A89" s="131" t="s">
        <v>164</v>
      </c>
      <c r="B89" s="94">
        <v>0</v>
      </c>
      <c r="C89" s="94">
        <v>0</v>
      </c>
      <c r="D89" s="94">
        <v>0</v>
      </c>
      <c r="E89" s="94">
        <v>0</v>
      </c>
      <c r="F89" s="94">
        <v>0</v>
      </c>
      <c r="G89" s="94">
        <v>0</v>
      </c>
      <c r="H89" s="94">
        <v>0</v>
      </c>
      <c r="I89" s="94">
        <v>0</v>
      </c>
      <c r="J89" s="94">
        <v>0</v>
      </c>
      <c r="K89" s="94">
        <v>0</v>
      </c>
      <c r="L89" s="94">
        <v>0</v>
      </c>
      <c r="M89" s="94">
        <v>0</v>
      </c>
      <c r="N89" s="94">
        <v>0</v>
      </c>
      <c r="O89" s="94">
        <v>0</v>
      </c>
      <c r="P89" s="94">
        <v>0</v>
      </c>
      <c r="Q89" s="94">
        <v>0</v>
      </c>
      <c r="R89" s="94">
        <v>0</v>
      </c>
      <c r="S89" s="94">
        <v>0</v>
      </c>
      <c r="T89" s="191">
        <f t="shared" si="143"/>
        <v>0</v>
      </c>
      <c r="U89" s="194">
        <f t="shared" si="143"/>
        <v>0</v>
      </c>
      <c r="V89" s="41"/>
      <c r="W89" s="145" t="s">
        <v>164</v>
      </c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191"/>
      <c r="AQ89" s="194"/>
      <c r="AR89" s="45"/>
      <c r="AS89" s="145" t="s">
        <v>164</v>
      </c>
      <c r="AT89" s="94"/>
      <c r="AU89" s="94"/>
      <c r="AV89" s="94"/>
      <c r="AW89" s="94"/>
      <c r="AX89" s="94"/>
      <c r="AY89" s="94"/>
      <c r="AZ89" s="94"/>
      <c r="BA89" s="94"/>
      <c r="BB89" s="94"/>
      <c r="BC89" s="191"/>
      <c r="BD89" s="94"/>
      <c r="BE89" s="94"/>
      <c r="BF89" s="194"/>
      <c r="BG89" s="45"/>
      <c r="BH89" s="131" t="s">
        <v>164</v>
      </c>
      <c r="BI89" s="94"/>
      <c r="BJ89" s="94"/>
      <c r="BK89" s="94"/>
      <c r="BL89" s="94"/>
      <c r="BM89" s="94"/>
      <c r="BN89" s="191"/>
      <c r="BO89" s="159"/>
      <c r="BP89" s="49"/>
    </row>
    <row r="90" spans="1:68" ht="12" customHeight="1">
      <c r="A90" s="142" t="s">
        <v>242</v>
      </c>
      <c r="B90" s="94">
        <v>76</v>
      </c>
      <c r="C90" s="94">
        <v>38</v>
      </c>
      <c r="D90" s="94">
        <v>28</v>
      </c>
      <c r="E90" s="94">
        <v>14</v>
      </c>
      <c r="F90" s="94">
        <v>0</v>
      </c>
      <c r="G90" s="94">
        <v>0</v>
      </c>
      <c r="H90" s="94">
        <v>13</v>
      </c>
      <c r="I90" s="94">
        <v>5</v>
      </c>
      <c r="J90" s="94">
        <v>0</v>
      </c>
      <c r="K90" s="94">
        <v>0</v>
      </c>
      <c r="L90" s="94">
        <v>25</v>
      </c>
      <c r="M90" s="94">
        <v>12</v>
      </c>
      <c r="N90" s="94">
        <v>0</v>
      </c>
      <c r="O90" s="94">
        <v>0</v>
      </c>
      <c r="P90" s="94">
        <v>4</v>
      </c>
      <c r="Q90" s="94">
        <v>3</v>
      </c>
      <c r="R90" s="94">
        <v>0</v>
      </c>
      <c r="S90" s="94">
        <v>0</v>
      </c>
      <c r="T90" s="191">
        <f t="shared" si="143"/>
        <v>146</v>
      </c>
      <c r="U90" s="194">
        <f t="shared" si="143"/>
        <v>72</v>
      </c>
      <c r="V90" s="41"/>
      <c r="W90" s="144" t="s">
        <v>242</v>
      </c>
      <c r="X90" s="94">
        <v>3</v>
      </c>
      <c r="Y90" s="94">
        <v>0</v>
      </c>
      <c r="Z90" s="94">
        <v>0</v>
      </c>
      <c r="AA90" s="94">
        <v>0</v>
      </c>
      <c r="AB90" s="94">
        <v>0</v>
      </c>
      <c r="AC90" s="94">
        <v>0</v>
      </c>
      <c r="AD90" s="94">
        <v>1</v>
      </c>
      <c r="AE90" s="94">
        <v>1</v>
      </c>
      <c r="AF90" s="94">
        <v>0</v>
      </c>
      <c r="AG90" s="94">
        <v>0</v>
      </c>
      <c r="AH90" s="94">
        <v>7</v>
      </c>
      <c r="AI90" s="94">
        <v>2</v>
      </c>
      <c r="AJ90" s="94">
        <v>0</v>
      </c>
      <c r="AK90" s="94">
        <v>0</v>
      </c>
      <c r="AL90" s="94">
        <v>0</v>
      </c>
      <c r="AM90" s="94">
        <v>0</v>
      </c>
      <c r="AN90" s="94">
        <v>0</v>
      </c>
      <c r="AO90" s="94">
        <v>0</v>
      </c>
      <c r="AP90" s="191">
        <f t="shared" ref="AP90:AQ96" si="147">+AN90+AL90+AJ90+AH90+AF90+AD90+AB90+Z90+X90</f>
        <v>11</v>
      </c>
      <c r="AQ90" s="194">
        <f t="shared" si="147"/>
        <v>3</v>
      </c>
      <c r="AR90" s="45"/>
      <c r="AS90" s="144" t="s">
        <v>242</v>
      </c>
      <c r="AT90" s="94">
        <v>2</v>
      </c>
      <c r="AU90" s="94">
        <v>1</v>
      </c>
      <c r="AV90" s="94">
        <v>0</v>
      </c>
      <c r="AW90" s="94">
        <v>1</v>
      </c>
      <c r="AX90" s="94">
        <v>0</v>
      </c>
      <c r="AY90" s="94">
        <v>1</v>
      </c>
      <c r="AZ90" s="94">
        <v>0</v>
      </c>
      <c r="BA90" s="94">
        <v>1</v>
      </c>
      <c r="BB90" s="94">
        <v>0</v>
      </c>
      <c r="BC90" s="191">
        <v>6</v>
      </c>
      <c r="BD90" s="94">
        <v>3</v>
      </c>
      <c r="BE90" s="94">
        <v>1</v>
      </c>
      <c r="BF90" s="194">
        <v>1</v>
      </c>
      <c r="BG90" s="45"/>
      <c r="BH90" s="142" t="s">
        <v>242</v>
      </c>
      <c r="BI90" s="94">
        <v>5</v>
      </c>
      <c r="BJ90" s="94">
        <v>0</v>
      </c>
      <c r="BK90" s="94"/>
      <c r="BL90" s="94"/>
      <c r="BM90" s="94">
        <v>0</v>
      </c>
      <c r="BN90" s="191">
        <v>5</v>
      </c>
      <c r="BO90" s="159">
        <v>2</v>
      </c>
      <c r="BP90" s="49"/>
    </row>
    <row r="91" spans="1:68" ht="12" customHeight="1">
      <c r="A91" s="142" t="s">
        <v>243</v>
      </c>
      <c r="B91" s="94">
        <v>351</v>
      </c>
      <c r="C91" s="94">
        <v>169</v>
      </c>
      <c r="D91" s="94">
        <v>222</v>
      </c>
      <c r="E91" s="94">
        <v>104</v>
      </c>
      <c r="F91" s="94">
        <v>0</v>
      </c>
      <c r="G91" s="94">
        <v>0</v>
      </c>
      <c r="H91" s="94">
        <v>68</v>
      </c>
      <c r="I91" s="94">
        <v>20</v>
      </c>
      <c r="J91" s="94">
        <v>0</v>
      </c>
      <c r="K91" s="94">
        <v>0</v>
      </c>
      <c r="L91" s="94">
        <v>318</v>
      </c>
      <c r="M91" s="94">
        <v>179</v>
      </c>
      <c r="N91" s="94">
        <v>0</v>
      </c>
      <c r="O91" s="94">
        <v>0</v>
      </c>
      <c r="P91" s="94">
        <v>43</v>
      </c>
      <c r="Q91" s="94">
        <v>6</v>
      </c>
      <c r="R91" s="94">
        <v>0</v>
      </c>
      <c r="S91" s="94">
        <v>0</v>
      </c>
      <c r="T91" s="191">
        <f t="shared" si="143"/>
        <v>1002</v>
      </c>
      <c r="U91" s="194">
        <f t="shared" si="143"/>
        <v>478</v>
      </c>
      <c r="V91" s="41"/>
      <c r="W91" s="144" t="s">
        <v>243</v>
      </c>
      <c r="X91" s="94">
        <v>16</v>
      </c>
      <c r="Y91" s="94">
        <v>6</v>
      </c>
      <c r="Z91" s="94">
        <v>10</v>
      </c>
      <c r="AA91" s="94">
        <v>5</v>
      </c>
      <c r="AB91" s="94">
        <v>0</v>
      </c>
      <c r="AC91" s="94">
        <v>0</v>
      </c>
      <c r="AD91" s="94">
        <v>3</v>
      </c>
      <c r="AE91" s="94">
        <v>0</v>
      </c>
      <c r="AF91" s="94">
        <v>0</v>
      </c>
      <c r="AG91" s="94">
        <v>0</v>
      </c>
      <c r="AH91" s="94">
        <v>79</v>
      </c>
      <c r="AI91" s="94">
        <v>51</v>
      </c>
      <c r="AJ91" s="94">
        <v>0</v>
      </c>
      <c r="AK91" s="94">
        <v>0</v>
      </c>
      <c r="AL91" s="94">
        <v>9</v>
      </c>
      <c r="AM91" s="94">
        <v>1</v>
      </c>
      <c r="AN91" s="94">
        <v>0</v>
      </c>
      <c r="AO91" s="94">
        <v>0</v>
      </c>
      <c r="AP91" s="191">
        <f t="shared" si="147"/>
        <v>117</v>
      </c>
      <c r="AQ91" s="194">
        <f t="shared" si="147"/>
        <v>63</v>
      </c>
      <c r="AR91" s="45"/>
      <c r="AS91" s="144" t="s">
        <v>243</v>
      </c>
      <c r="AT91" s="94">
        <v>6</v>
      </c>
      <c r="AU91" s="94">
        <v>5</v>
      </c>
      <c r="AV91" s="94">
        <v>0</v>
      </c>
      <c r="AW91" s="94">
        <v>3</v>
      </c>
      <c r="AX91" s="94">
        <v>0</v>
      </c>
      <c r="AY91" s="94">
        <v>6</v>
      </c>
      <c r="AZ91" s="94">
        <v>0</v>
      </c>
      <c r="BA91" s="94">
        <v>2</v>
      </c>
      <c r="BB91" s="94">
        <v>0</v>
      </c>
      <c r="BC91" s="191">
        <v>22</v>
      </c>
      <c r="BD91" s="94">
        <v>16</v>
      </c>
      <c r="BE91" s="94">
        <v>3</v>
      </c>
      <c r="BF91" s="194">
        <v>3</v>
      </c>
      <c r="BG91" s="45"/>
      <c r="BH91" s="142" t="s">
        <v>243</v>
      </c>
      <c r="BI91" s="94">
        <v>13</v>
      </c>
      <c r="BJ91" s="94">
        <v>4</v>
      </c>
      <c r="BK91" s="94">
        <v>3</v>
      </c>
      <c r="BL91" s="94">
        <v>17</v>
      </c>
      <c r="BM91" s="94">
        <v>0</v>
      </c>
      <c r="BN91" s="191">
        <v>37</v>
      </c>
      <c r="BO91" s="159">
        <v>13</v>
      </c>
      <c r="BP91" s="49"/>
    </row>
    <row r="92" spans="1:68" ht="12" customHeight="1">
      <c r="A92" s="142" t="s">
        <v>244</v>
      </c>
      <c r="B92" s="94">
        <v>210</v>
      </c>
      <c r="C92" s="94">
        <v>97</v>
      </c>
      <c r="D92" s="94">
        <v>127</v>
      </c>
      <c r="E92" s="94">
        <v>65</v>
      </c>
      <c r="F92" s="94">
        <v>29</v>
      </c>
      <c r="G92" s="94">
        <v>10</v>
      </c>
      <c r="H92" s="94">
        <v>58</v>
      </c>
      <c r="I92" s="94">
        <v>21</v>
      </c>
      <c r="J92" s="94">
        <v>0</v>
      </c>
      <c r="K92" s="94">
        <v>0</v>
      </c>
      <c r="L92" s="94">
        <v>158</v>
      </c>
      <c r="M92" s="94">
        <v>85</v>
      </c>
      <c r="N92" s="94">
        <v>5</v>
      </c>
      <c r="O92" s="94">
        <v>1</v>
      </c>
      <c r="P92" s="94">
        <v>31</v>
      </c>
      <c r="Q92" s="94">
        <v>10</v>
      </c>
      <c r="R92" s="94">
        <v>0</v>
      </c>
      <c r="S92" s="94">
        <v>0</v>
      </c>
      <c r="T92" s="191">
        <f t="shared" si="143"/>
        <v>618</v>
      </c>
      <c r="U92" s="194">
        <f t="shared" si="143"/>
        <v>289</v>
      </c>
      <c r="V92" s="41"/>
      <c r="W92" s="144" t="s">
        <v>244</v>
      </c>
      <c r="X92" s="94">
        <v>7</v>
      </c>
      <c r="Y92" s="94">
        <v>1</v>
      </c>
      <c r="Z92" s="94">
        <v>7</v>
      </c>
      <c r="AA92" s="94">
        <v>3</v>
      </c>
      <c r="AB92" s="94">
        <v>0</v>
      </c>
      <c r="AC92" s="94">
        <v>0</v>
      </c>
      <c r="AD92" s="94">
        <v>6</v>
      </c>
      <c r="AE92" s="94">
        <v>1</v>
      </c>
      <c r="AF92" s="94">
        <v>0</v>
      </c>
      <c r="AG92" s="94">
        <v>0</v>
      </c>
      <c r="AH92" s="94">
        <v>22</v>
      </c>
      <c r="AI92" s="94">
        <v>10</v>
      </c>
      <c r="AJ92" s="94">
        <v>0</v>
      </c>
      <c r="AK92" s="94">
        <v>0</v>
      </c>
      <c r="AL92" s="94">
        <v>3</v>
      </c>
      <c r="AM92" s="94">
        <v>1</v>
      </c>
      <c r="AN92" s="94">
        <v>0</v>
      </c>
      <c r="AO92" s="94">
        <v>0</v>
      </c>
      <c r="AP92" s="191">
        <f t="shared" si="147"/>
        <v>45</v>
      </c>
      <c r="AQ92" s="194">
        <f t="shared" si="147"/>
        <v>16</v>
      </c>
      <c r="AR92" s="45"/>
      <c r="AS92" s="144" t="s">
        <v>244</v>
      </c>
      <c r="AT92" s="94">
        <v>5</v>
      </c>
      <c r="AU92" s="94">
        <v>2</v>
      </c>
      <c r="AV92" s="94">
        <v>1</v>
      </c>
      <c r="AW92" s="94">
        <v>2</v>
      </c>
      <c r="AX92" s="94">
        <v>0</v>
      </c>
      <c r="AY92" s="94">
        <v>3</v>
      </c>
      <c r="AZ92" s="94">
        <v>1</v>
      </c>
      <c r="BA92" s="94">
        <v>1</v>
      </c>
      <c r="BB92" s="94">
        <v>0</v>
      </c>
      <c r="BC92" s="191">
        <v>15</v>
      </c>
      <c r="BD92" s="94">
        <v>13</v>
      </c>
      <c r="BE92" s="94">
        <v>0</v>
      </c>
      <c r="BF92" s="194">
        <v>1</v>
      </c>
      <c r="BG92" s="45"/>
      <c r="BH92" s="142" t="s">
        <v>244</v>
      </c>
      <c r="BI92" s="94">
        <v>6</v>
      </c>
      <c r="BJ92" s="94">
        <v>8</v>
      </c>
      <c r="BK92" s="94"/>
      <c r="BL92" s="94">
        <v>8</v>
      </c>
      <c r="BM92" s="94">
        <v>0</v>
      </c>
      <c r="BN92" s="191">
        <v>22</v>
      </c>
      <c r="BO92" s="159">
        <v>23</v>
      </c>
      <c r="BP92" s="49"/>
    </row>
    <row r="93" spans="1:68" ht="12" customHeight="1">
      <c r="A93" s="142" t="s">
        <v>40</v>
      </c>
      <c r="B93" s="94">
        <v>157</v>
      </c>
      <c r="C93" s="94">
        <v>51</v>
      </c>
      <c r="D93" s="94">
        <v>86</v>
      </c>
      <c r="E93" s="94">
        <v>46</v>
      </c>
      <c r="F93" s="94">
        <v>0</v>
      </c>
      <c r="G93" s="94">
        <v>0</v>
      </c>
      <c r="H93" s="94">
        <v>67</v>
      </c>
      <c r="I93" s="94">
        <v>21</v>
      </c>
      <c r="J93" s="94">
        <v>0</v>
      </c>
      <c r="K93" s="94">
        <v>0</v>
      </c>
      <c r="L93" s="94">
        <v>97</v>
      </c>
      <c r="M93" s="94">
        <v>46</v>
      </c>
      <c r="N93" s="94">
        <v>0</v>
      </c>
      <c r="O93" s="94">
        <v>0</v>
      </c>
      <c r="P93" s="94">
        <v>11</v>
      </c>
      <c r="Q93" s="94">
        <v>5</v>
      </c>
      <c r="R93" s="94">
        <v>0</v>
      </c>
      <c r="S93" s="94">
        <v>0</v>
      </c>
      <c r="T93" s="191">
        <f t="shared" si="143"/>
        <v>418</v>
      </c>
      <c r="U93" s="194">
        <f t="shared" si="143"/>
        <v>169</v>
      </c>
      <c r="V93" s="41"/>
      <c r="W93" s="144" t="s">
        <v>40</v>
      </c>
      <c r="X93" s="94">
        <v>21</v>
      </c>
      <c r="Y93" s="94">
        <v>8</v>
      </c>
      <c r="Z93" s="94">
        <v>6</v>
      </c>
      <c r="AA93" s="94">
        <v>4</v>
      </c>
      <c r="AB93" s="94">
        <v>0</v>
      </c>
      <c r="AC93" s="94">
        <v>0</v>
      </c>
      <c r="AD93" s="94">
        <v>14</v>
      </c>
      <c r="AE93" s="94">
        <v>1</v>
      </c>
      <c r="AF93" s="94">
        <v>0</v>
      </c>
      <c r="AG93" s="94">
        <v>0</v>
      </c>
      <c r="AH93" s="94">
        <v>47</v>
      </c>
      <c r="AI93" s="94">
        <v>19</v>
      </c>
      <c r="AJ93" s="94">
        <v>0</v>
      </c>
      <c r="AK93" s="94">
        <v>0</v>
      </c>
      <c r="AL93" s="94">
        <v>6</v>
      </c>
      <c r="AM93" s="94">
        <v>3</v>
      </c>
      <c r="AN93" s="94">
        <v>0</v>
      </c>
      <c r="AO93" s="94">
        <v>0</v>
      </c>
      <c r="AP93" s="191">
        <f t="shared" si="147"/>
        <v>94</v>
      </c>
      <c r="AQ93" s="194">
        <f t="shared" si="147"/>
        <v>35</v>
      </c>
      <c r="AR93" s="45"/>
      <c r="AS93" s="144" t="s">
        <v>40</v>
      </c>
      <c r="AT93" s="94">
        <v>3</v>
      </c>
      <c r="AU93" s="94">
        <v>2</v>
      </c>
      <c r="AV93" s="94">
        <v>0</v>
      </c>
      <c r="AW93" s="94">
        <v>2</v>
      </c>
      <c r="AX93" s="94">
        <v>0</v>
      </c>
      <c r="AY93" s="94">
        <v>2</v>
      </c>
      <c r="AZ93" s="94">
        <v>0</v>
      </c>
      <c r="BA93" s="94">
        <v>1</v>
      </c>
      <c r="BB93" s="94">
        <v>0</v>
      </c>
      <c r="BC93" s="191">
        <v>10</v>
      </c>
      <c r="BD93" s="94">
        <v>11</v>
      </c>
      <c r="BE93" s="94">
        <v>0</v>
      </c>
      <c r="BF93" s="194">
        <v>2</v>
      </c>
      <c r="BG93" s="45"/>
      <c r="BH93" s="142" t="s">
        <v>40</v>
      </c>
      <c r="BI93" s="94">
        <v>14</v>
      </c>
      <c r="BJ93" s="94">
        <v>0</v>
      </c>
      <c r="BK93" s="94">
        <v>2</v>
      </c>
      <c r="BL93" s="94">
        <v>5</v>
      </c>
      <c r="BM93" s="94">
        <v>0</v>
      </c>
      <c r="BN93" s="191">
        <v>21</v>
      </c>
      <c r="BO93" s="159">
        <v>12</v>
      </c>
      <c r="BP93" s="49"/>
    </row>
    <row r="94" spans="1:68" ht="12" customHeight="1">
      <c r="A94" s="142" t="s">
        <v>41</v>
      </c>
      <c r="B94" s="94">
        <v>854</v>
      </c>
      <c r="C94" s="94">
        <v>457</v>
      </c>
      <c r="D94" s="94">
        <v>507</v>
      </c>
      <c r="E94" s="94">
        <v>334</v>
      </c>
      <c r="F94" s="94">
        <v>0</v>
      </c>
      <c r="G94" s="94">
        <v>0</v>
      </c>
      <c r="H94" s="94">
        <v>0</v>
      </c>
      <c r="I94" s="94">
        <v>0</v>
      </c>
      <c r="J94" s="94">
        <v>679</v>
      </c>
      <c r="K94" s="94">
        <v>274</v>
      </c>
      <c r="L94" s="94">
        <v>728</v>
      </c>
      <c r="M94" s="94">
        <v>434</v>
      </c>
      <c r="N94" s="94">
        <v>83</v>
      </c>
      <c r="O94" s="94">
        <v>15</v>
      </c>
      <c r="P94" s="94">
        <v>741</v>
      </c>
      <c r="Q94" s="94">
        <v>316</v>
      </c>
      <c r="R94" s="94">
        <v>0</v>
      </c>
      <c r="S94" s="94">
        <v>0</v>
      </c>
      <c r="T94" s="191">
        <f t="shared" si="143"/>
        <v>3592</v>
      </c>
      <c r="U94" s="194">
        <f t="shared" si="143"/>
        <v>1830</v>
      </c>
      <c r="V94" s="41"/>
      <c r="W94" s="144" t="s">
        <v>41</v>
      </c>
      <c r="X94" s="94">
        <v>0</v>
      </c>
      <c r="Y94" s="94">
        <v>0</v>
      </c>
      <c r="Z94" s="94">
        <v>0</v>
      </c>
      <c r="AA94" s="94">
        <v>0</v>
      </c>
      <c r="AB94" s="94">
        <v>0</v>
      </c>
      <c r="AC94" s="94">
        <v>0</v>
      </c>
      <c r="AD94" s="94">
        <v>0</v>
      </c>
      <c r="AE94" s="94">
        <v>0</v>
      </c>
      <c r="AF94" s="94">
        <v>0</v>
      </c>
      <c r="AG94" s="94">
        <v>0</v>
      </c>
      <c r="AH94" s="94">
        <v>138</v>
      </c>
      <c r="AI94" s="94">
        <v>86</v>
      </c>
      <c r="AJ94" s="94">
        <v>29</v>
      </c>
      <c r="AK94" s="94">
        <v>6</v>
      </c>
      <c r="AL94" s="94">
        <v>164</v>
      </c>
      <c r="AM94" s="94">
        <v>71</v>
      </c>
      <c r="AN94" s="94">
        <v>0</v>
      </c>
      <c r="AO94" s="94">
        <v>0</v>
      </c>
      <c r="AP94" s="191">
        <f t="shared" si="147"/>
        <v>331</v>
      </c>
      <c r="AQ94" s="194">
        <f t="shared" si="147"/>
        <v>163</v>
      </c>
      <c r="AR94" s="45"/>
      <c r="AS94" s="144" t="s">
        <v>41</v>
      </c>
      <c r="AT94" s="94">
        <v>14</v>
      </c>
      <c r="AU94" s="94">
        <v>9</v>
      </c>
      <c r="AV94" s="94">
        <v>0</v>
      </c>
      <c r="AW94" s="94">
        <v>0</v>
      </c>
      <c r="AX94" s="94">
        <v>13</v>
      </c>
      <c r="AY94" s="94">
        <v>12</v>
      </c>
      <c r="AZ94" s="94">
        <v>2</v>
      </c>
      <c r="BA94" s="94">
        <v>14</v>
      </c>
      <c r="BB94" s="94">
        <v>0</v>
      </c>
      <c r="BC94" s="191">
        <v>64</v>
      </c>
      <c r="BD94" s="94">
        <v>64</v>
      </c>
      <c r="BE94" s="94">
        <v>0</v>
      </c>
      <c r="BF94" s="194">
        <v>1</v>
      </c>
      <c r="BG94" s="45"/>
      <c r="BH94" s="142" t="s">
        <v>41</v>
      </c>
      <c r="BI94" s="94">
        <v>88</v>
      </c>
      <c r="BJ94" s="94">
        <v>3</v>
      </c>
      <c r="BK94" s="94">
        <v>5</v>
      </c>
      <c r="BL94" s="94">
        <v>38</v>
      </c>
      <c r="BM94" s="94">
        <v>0</v>
      </c>
      <c r="BN94" s="191">
        <v>134</v>
      </c>
      <c r="BO94" s="159">
        <v>36</v>
      </c>
      <c r="BP94" s="49"/>
    </row>
    <row r="95" spans="1:68" ht="12" customHeight="1">
      <c r="A95" s="142" t="s">
        <v>245</v>
      </c>
      <c r="B95" s="94">
        <v>537</v>
      </c>
      <c r="C95" s="94">
        <v>277</v>
      </c>
      <c r="D95" s="94">
        <v>188</v>
      </c>
      <c r="E95" s="94">
        <v>104</v>
      </c>
      <c r="F95" s="94">
        <v>41</v>
      </c>
      <c r="G95" s="94">
        <v>19</v>
      </c>
      <c r="H95" s="94">
        <v>127</v>
      </c>
      <c r="I95" s="94">
        <v>54</v>
      </c>
      <c r="J95" s="94">
        <v>0</v>
      </c>
      <c r="K95" s="94">
        <v>0</v>
      </c>
      <c r="L95" s="94">
        <v>216</v>
      </c>
      <c r="M95" s="94">
        <v>130</v>
      </c>
      <c r="N95" s="94">
        <v>0</v>
      </c>
      <c r="O95" s="94">
        <v>0</v>
      </c>
      <c r="P95" s="94">
        <v>141</v>
      </c>
      <c r="Q95" s="94">
        <v>48</v>
      </c>
      <c r="R95" s="94">
        <v>0</v>
      </c>
      <c r="S95" s="94">
        <v>0</v>
      </c>
      <c r="T95" s="191">
        <f t="shared" si="143"/>
        <v>1250</v>
      </c>
      <c r="U95" s="194">
        <f t="shared" si="143"/>
        <v>632</v>
      </c>
      <c r="V95" s="41"/>
      <c r="W95" s="144" t="s">
        <v>245</v>
      </c>
      <c r="X95" s="94">
        <v>37</v>
      </c>
      <c r="Y95" s="94">
        <v>19</v>
      </c>
      <c r="Z95" s="94">
        <v>7</v>
      </c>
      <c r="AA95" s="94">
        <v>5</v>
      </c>
      <c r="AB95" s="94">
        <v>0</v>
      </c>
      <c r="AC95" s="94">
        <v>0</v>
      </c>
      <c r="AD95" s="94">
        <v>12</v>
      </c>
      <c r="AE95" s="94">
        <v>8</v>
      </c>
      <c r="AF95" s="94">
        <v>0</v>
      </c>
      <c r="AG95" s="94">
        <v>0</v>
      </c>
      <c r="AH95" s="94">
        <v>38</v>
      </c>
      <c r="AI95" s="94">
        <v>26</v>
      </c>
      <c r="AJ95" s="94">
        <v>0</v>
      </c>
      <c r="AK95" s="94">
        <v>0</v>
      </c>
      <c r="AL95" s="94">
        <v>31</v>
      </c>
      <c r="AM95" s="94">
        <v>12</v>
      </c>
      <c r="AN95" s="94">
        <v>0</v>
      </c>
      <c r="AO95" s="94">
        <v>0</v>
      </c>
      <c r="AP95" s="191">
        <f t="shared" si="147"/>
        <v>125</v>
      </c>
      <c r="AQ95" s="194">
        <f t="shared" si="147"/>
        <v>70</v>
      </c>
      <c r="AR95" s="45"/>
      <c r="AS95" s="144" t="s">
        <v>245</v>
      </c>
      <c r="AT95" s="94">
        <v>10</v>
      </c>
      <c r="AU95" s="94">
        <v>4</v>
      </c>
      <c r="AV95" s="94">
        <v>1</v>
      </c>
      <c r="AW95" s="94">
        <v>3</v>
      </c>
      <c r="AX95" s="94">
        <v>0</v>
      </c>
      <c r="AY95" s="94">
        <v>4</v>
      </c>
      <c r="AZ95" s="94">
        <v>0</v>
      </c>
      <c r="BA95" s="94">
        <v>3</v>
      </c>
      <c r="BB95" s="94">
        <v>0</v>
      </c>
      <c r="BC95" s="191">
        <v>25</v>
      </c>
      <c r="BD95" s="94">
        <v>25</v>
      </c>
      <c r="BE95" s="94">
        <v>0</v>
      </c>
      <c r="BF95" s="194">
        <v>2</v>
      </c>
      <c r="BG95" s="45"/>
      <c r="BH95" s="142" t="s">
        <v>245</v>
      </c>
      <c r="BI95" s="94">
        <v>10</v>
      </c>
      <c r="BJ95" s="94">
        <v>13</v>
      </c>
      <c r="BK95" s="94">
        <v>7</v>
      </c>
      <c r="BL95" s="94">
        <v>24</v>
      </c>
      <c r="BM95" s="94">
        <v>0</v>
      </c>
      <c r="BN95" s="191">
        <v>54</v>
      </c>
      <c r="BO95" s="159">
        <v>17</v>
      </c>
      <c r="BP95" s="49"/>
    </row>
    <row r="96" spans="1:68" ht="12" customHeight="1">
      <c r="A96" s="142" t="s">
        <v>42</v>
      </c>
      <c r="B96" s="94">
        <v>103</v>
      </c>
      <c r="C96" s="94">
        <v>59</v>
      </c>
      <c r="D96" s="94">
        <v>47</v>
      </c>
      <c r="E96" s="94">
        <v>31</v>
      </c>
      <c r="F96" s="94">
        <v>5</v>
      </c>
      <c r="G96" s="94">
        <v>2</v>
      </c>
      <c r="H96" s="94">
        <v>27</v>
      </c>
      <c r="I96" s="94">
        <v>15</v>
      </c>
      <c r="J96" s="94">
        <v>0</v>
      </c>
      <c r="K96" s="94">
        <v>0</v>
      </c>
      <c r="L96" s="94">
        <v>50</v>
      </c>
      <c r="M96" s="94">
        <v>27</v>
      </c>
      <c r="N96" s="94">
        <v>8</v>
      </c>
      <c r="O96" s="94">
        <v>1</v>
      </c>
      <c r="P96" s="94">
        <v>18</v>
      </c>
      <c r="Q96" s="94">
        <v>5</v>
      </c>
      <c r="R96" s="94">
        <v>0</v>
      </c>
      <c r="S96" s="94">
        <v>0</v>
      </c>
      <c r="T96" s="191">
        <f t="shared" si="143"/>
        <v>258</v>
      </c>
      <c r="U96" s="194">
        <f t="shared" si="143"/>
        <v>140</v>
      </c>
      <c r="V96" s="41"/>
      <c r="W96" s="144" t="s">
        <v>42</v>
      </c>
      <c r="X96" s="94">
        <v>13</v>
      </c>
      <c r="Y96" s="94">
        <v>10</v>
      </c>
      <c r="Z96" s="94">
        <v>3</v>
      </c>
      <c r="AA96" s="94">
        <v>1</v>
      </c>
      <c r="AB96" s="94">
        <v>0</v>
      </c>
      <c r="AC96" s="94">
        <v>0</v>
      </c>
      <c r="AD96" s="94">
        <v>4</v>
      </c>
      <c r="AE96" s="94">
        <v>3</v>
      </c>
      <c r="AF96" s="94">
        <v>0</v>
      </c>
      <c r="AG96" s="94">
        <v>0</v>
      </c>
      <c r="AH96" s="94">
        <v>12</v>
      </c>
      <c r="AI96" s="94">
        <v>7</v>
      </c>
      <c r="AJ96" s="94">
        <v>3</v>
      </c>
      <c r="AK96" s="94">
        <v>0</v>
      </c>
      <c r="AL96" s="94">
        <v>5</v>
      </c>
      <c r="AM96" s="94">
        <v>3</v>
      </c>
      <c r="AN96" s="94">
        <v>0</v>
      </c>
      <c r="AO96" s="94">
        <v>0</v>
      </c>
      <c r="AP96" s="191">
        <f t="shared" si="147"/>
        <v>40</v>
      </c>
      <c r="AQ96" s="194">
        <f t="shared" si="147"/>
        <v>24</v>
      </c>
      <c r="AR96" s="45"/>
      <c r="AS96" s="144" t="s">
        <v>42</v>
      </c>
      <c r="AT96" s="94">
        <v>3</v>
      </c>
      <c r="AU96" s="94">
        <v>1</v>
      </c>
      <c r="AV96" s="94">
        <v>1</v>
      </c>
      <c r="AW96" s="94">
        <v>1</v>
      </c>
      <c r="AX96" s="94">
        <v>0</v>
      </c>
      <c r="AY96" s="94">
        <v>1</v>
      </c>
      <c r="AZ96" s="94">
        <v>1</v>
      </c>
      <c r="BA96" s="94">
        <v>1</v>
      </c>
      <c r="BB96" s="94">
        <v>0</v>
      </c>
      <c r="BC96" s="191">
        <v>9</v>
      </c>
      <c r="BD96" s="94">
        <v>11</v>
      </c>
      <c r="BE96" s="94">
        <v>0</v>
      </c>
      <c r="BF96" s="194">
        <v>1</v>
      </c>
      <c r="BG96" s="45"/>
      <c r="BH96" s="142" t="s">
        <v>42</v>
      </c>
      <c r="BI96" s="94">
        <v>18</v>
      </c>
      <c r="BJ96" s="94">
        <v>1</v>
      </c>
      <c r="BK96" s="94">
        <v>3</v>
      </c>
      <c r="BL96" s="94"/>
      <c r="BM96" s="94">
        <v>0</v>
      </c>
      <c r="BN96" s="191">
        <v>22</v>
      </c>
      <c r="BO96" s="159">
        <v>6</v>
      </c>
      <c r="BP96" s="49"/>
    </row>
    <row r="97" spans="1:68" ht="12" customHeight="1">
      <c r="A97" s="131" t="s">
        <v>165</v>
      </c>
      <c r="B97" s="94">
        <v>0</v>
      </c>
      <c r="C97" s="94">
        <v>0</v>
      </c>
      <c r="D97" s="94">
        <v>0</v>
      </c>
      <c r="E97" s="94">
        <v>0</v>
      </c>
      <c r="F97" s="94">
        <v>0</v>
      </c>
      <c r="G97" s="94">
        <v>0</v>
      </c>
      <c r="H97" s="94">
        <v>0</v>
      </c>
      <c r="I97" s="94">
        <v>0</v>
      </c>
      <c r="J97" s="94">
        <v>0</v>
      </c>
      <c r="K97" s="94">
        <v>0</v>
      </c>
      <c r="L97" s="94">
        <v>0</v>
      </c>
      <c r="M97" s="94">
        <v>0</v>
      </c>
      <c r="N97" s="94">
        <v>0</v>
      </c>
      <c r="O97" s="94">
        <v>0</v>
      </c>
      <c r="P97" s="94">
        <v>0</v>
      </c>
      <c r="Q97" s="94">
        <v>0</v>
      </c>
      <c r="R97" s="94">
        <v>0</v>
      </c>
      <c r="S97" s="94">
        <v>0</v>
      </c>
      <c r="T97" s="191">
        <f t="shared" ref="T97:U100" si="148">+B97+D97+F97+H97+J97+L97+N97+P97+R97</f>
        <v>0</v>
      </c>
      <c r="U97" s="194">
        <f t="shared" si="148"/>
        <v>0</v>
      </c>
      <c r="V97" s="41"/>
      <c r="W97" s="145" t="s">
        <v>165</v>
      </c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191"/>
      <c r="AQ97" s="194"/>
      <c r="AR97" s="45"/>
      <c r="AS97" s="145" t="s">
        <v>165</v>
      </c>
      <c r="AT97" s="94"/>
      <c r="AU97" s="94"/>
      <c r="AV97" s="94"/>
      <c r="AW97" s="94"/>
      <c r="AX97" s="94"/>
      <c r="AY97" s="94"/>
      <c r="AZ97" s="94"/>
      <c r="BA97" s="94"/>
      <c r="BB97" s="94"/>
      <c r="BC97" s="191"/>
      <c r="BD97" s="94"/>
      <c r="BE97" s="94"/>
      <c r="BF97" s="194"/>
      <c r="BG97" s="45"/>
      <c r="BH97" s="131" t="s">
        <v>165</v>
      </c>
      <c r="BI97" s="94"/>
      <c r="BJ97" s="94"/>
      <c r="BK97" s="94"/>
      <c r="BL97" s="94"/>
      <c r="BM97" s="94"/>
      <c r="BN97" s="191"/>
      <c r="BO97" s="159"/>
      <c r="BP97" s="49"/>
    </row>
    <row r="98" spans="1:68" ht="12" customHeight="1">
      <c r="A98" s="142" t="s">
        <v>246</v>
      </c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191">
        <f t="shared" si="148"/>
        <v>0</v>
      </c>
      <c r="U98" s="194">
        <f t="shared" si="148"/>
        <v>0</v>
      </c>
      <c r="V98" s="41"/>
      <c r="W98" s="144" t="s">
        <v>246</v>
      </c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191"/>
      <c r="AQ98" s="194"/>
      <c r="AR98" s="45"/>
      <c r="AS98" s="144" t="s">
        <v>246</v>
      </c>
      <c r="AT98" s="94"/>
      <c r="AU98" s="94"/>
      <c r="AV98" s="94"/>
      <c r="AW98" s="94"/>
      <c r="AX98" s="94"/>
      <c r="AY98" s="94"/>
      <c r="AZ98" s="94"/>
      <c r="BA98" s="94"/>
      <c r="BB98" s="94"/>
      <c r="BC98" s="191"/>
      <c r="BD98" s="94"/>
      <c r="BE98" s="94"/>
      <c r="BF98" s="194"/>
      <c r="BG98" s="45"/>
      <c r="BH98" s="142" t="s">
        <v>246</v>
      </c>
      <c r="BI98" s="94"/>
      <c r="BJ98" s="94"/>
      <c r="BK98" s="94"/>
      <c r="BL98" s="94"/>
      <c r="BM98" s="94"/>
      <c r="BN98" s="191"/>
      <c r="BO98" s="159"/>
      <c r="BP98" s="49"/>
    </row>
    <row r="99" spans="1:68" ht="12" customHeight="1">
      <c r="A99" s="142" t="s">
        <v>330</v>
      </c>
      <c r="B99" s="50">
        <v>221</v>
      </c>
      <c r="C99" s="50">
        <v>106</v>
      </c>
      <c r="D99" s="50">
        <v>88</v>
      </c>
      <c r="E99" s="50">
        <v>42</v>
      </c>
      <c r="F99" s="50">
        <v>0</v>
      </c>
      <c r="G99" s="50">
        <v>0</v>
      </c>
      <c r="H99" s="50">
        <v>50</v>
      </c>
      <c r="I99" s="50">
        <v>14</v>
      </c>
      <c r="J99" s="50">
        <v>0</v>
      </c>
      <c r="K99" s="50">
        <v>0</v>
      </c>
      <c r="L99" s="50">
        <v>127</v>
      </c>
      <c r="M99" s="50">
        <v>60</v>
      </c>
      <c r="N99" s="50">
        <v>0</v>
      </c>
      <c r="O99" s="50">
        <v>0</v>
      </c>
      <c r="P99" s="50">
        <v>31</v>
      </c>
      <c r="Q99" s="50">
        <v>9</v>
      </c>
      <c r="R99" s="50">
        <v>0</v>
      </c>
      <c r="S99" s="50">
        <v>0</v>
      </c>
      <c r="T99" s="191">
        <f t="shared" si="148"/>
        <v>517</v>
      </c>
      <c r="U99" s="194">
        <f t="shared" si="148"/>
        <v>231</v>
      </c>
      <c r="V99" s="41"/>
      <c r="W99" s="144" t="s">
        <v>330</v>
      </c>
      <c r="X99" s="21">
        <v>21</v>
      </c>
      <c r="Y99" s="21">
        <v>16</v>
      </c>
      <c r="Z99" s="21">
        <v>1</v>
      </c>
      <c r="AA99" s="21">
        <v>0</v>
      </c>
      <c r="AB99" s="21">
        <v>0</v>
      </c>
      <c r="AC99" s="21">
        <v>0</v>
      </c>
      <c r="AD99" s="21">
        <v>2</v>
      </c>
      <c r="AE99" s="21">
        <v>1</v>
      </c>
      <c r="AF99" s="21">
        <v>0</v>
      </c>
      <c r="AG99" s="21">
        <v>0</v>
      </c>
      <c r="AH99" s="21">
        <v>10</v>
      </c>
      <c r="AI99" s="21">
        <v>5</v>
      </c>
      <c r="AJ99" s="21">
        <v>0</v>
      </c>
      <c r="AK99" s="21">
        <v>0</v>
      </c>
      <c r="AL99" s="21">
        <v>9</v>
      </c>
      <c r="AM99" s="21">
        <v>3</v>
      </c>
      <c r="AN99" s="21">
        <v>0</v>
      </c>
      <c r="AO99" s="21">
        <v>0</v>
      </c>
      <c r="AP99" s="52">
        <f t="shared" ref="AP99:AQ99" si="149">+X99+Z99+AB99+AD99+AF99+AH99+AJ99+AL99+AN99</f>
        <v>43</v>
      </c>
      <c r="AQ99" s="174">
        <f t="shared" si="149"/>
        <v>25</v>
      </c>
      <c r="AR99" s="45"/>
      <c r="AS99" s="144" t="s">
        <v>330</v>
      </c>
      <c r="AT99" s="21">
        <v>6</v>
      </c>
      <c r="AU99" s="21">
        <v>2</v>
      </c>
      <c r="AV99" s="21">
        <v>0</v>
      </c>
      <c r="AW99" s="21">
        <v>2</v>
      </c>
      <c r="AX99" s="21">
        <v>0</v>
      </c>
      <c r="AY99" s="21">
        <v>2</v>
      </c>
      <c r="AZ99" s="21">
        <v>0</v>
      </c>
      <c r="BA99" s="21">
        <v>1</v>
      </c>
      <c r="BB99" s="21">
        <v>0</v>
      </c>
      <c r="BC99" s="52">
        <v>13</v>
      </c>
      <c r="BD99" s="94">
        <v>11</v>
      </c>
      <c r="BE99" s="94">
        <v>3</v>
      </c>
      <c r="BF99" s="194">
        <v>3</v>
      </c>
      <c r="BG99" s="45"/>
      <c r="BH99" s="142" t="s">
        <v>330</v>
      </c>
      <c r="BI99" s="94">
        <v>3</v>
      </c>
      <c r="BJ99" s="94">
        <v>9</v>
      </c>
      <c r="BK99" s="94">
        <v>1</v>
      </c>
      <c r="BL99" s="94">
        <v>3</v>
      </c>
      <c r="BM99" s="94">
        <v>0</v>
      </c>
      <c r="BN99" s="94">
        <v>16</v>
      </c>
      <c r="BO99" s="159">
        <v>8</v>
      </c>
      <c r="BP99" s="49"/>
    </row>
    <row r="100" spans="1:68" ht="12" customHeight="1" thickBot="1">
      <c r="A100" s="146" t="s">
        <v>247</v>
      </c>
      <c r="B100" s="168">
        <v>228</v>
      </c>
      <c r="C100" s="168">
        <v>114</v>
      </c>
      <c r="D100" s="168">
        <v>99</v>
      </c>
      <c r="E100" s="168">
        <v>54</v>
      </c>
      <c r="F100" s="168">
        <v>0</v>
      </c>
      <c r="G100" s="168">
        <v>0</v>
      </c>
      <c r="H100" s="168">
        <v>115</v>
      </c>
      <c r="I100" s="168">
        <v>47</v>
      </c>
      <c r="J100" s="168">
        <v>0</v>
      </c>
      <c r="K100" s="168">
        <v>0</v>
      </c>
      <c r="L100" s="168">
        <v>144</v>
      </c>
      <c r="M100" s="168">
        <v>65</v>
      </c>
      <c r="N100" s="168">
        <v>0</v>
      </c>
      <c r="O100" s="168">
        <v>0</v>
      </c>
      <c r="P100" s="168">
        <v>66</v>
      </c>
      <c r="Q100" s="168">
        <v>23</v>
      </c>
      <c r="R100" s="168">
        <v>0</v>
      </c>
      <c r="S100" s="168">
        <v>0</v>
      </c>
      <c r="T100" s="168">
        <f t="shared" si="148"/>
        <v>652</v>
      </c>
      <c r="U100" s="169">
        <f t="shared" si="148"/>
        <v>303</v>
      </c>
      <c r="V100" s="41"/>
      <c r="W100" s="172" t="s">
        <v>247</v>
      </c>
      <c r="X100" s="168">
        <v>40</v>
      </c>
      <c r="Y100" s="168">
        <v>17</v>
      </c>
      <c r="Z100" s="168">
        <v>9</v>
      </c>
      <c r="AA100" s="168">
        <v>4</v>
      </c>
      <c r="AB100" s="168">
        <v>0</v>
      </c>
      <c r="AC100" s="168">
        <v>0</v>
      </c>
      <c r="AD100" s="168">
        <v>8</v>
      </c>
      <c r="AE100" s="168">
        <v>1</v>
      </c>
      <c r="AF100" s="168">
        <v>0</v>
      </c>
      <c r="AG100" s="168">
        <v>0</v>
      </c>
      <c r="AH100" s="168">
        <v>29</v>
      </c>
      <c r="AI100" s="168">
        <v>11</v>
      </c>
      <c r="AJ100" s="168">
        <v>0</v>
      </c>
      <c r="AK100" s="168">
        <v>0</v>
      </c>
      <c r="AL100" s="168">
        <v>29</v>
      </c>
      <c r="AM100" s="168">
        <v>8</v>
      </c>
      <c r="AN100" s="168">
        <v>0</v>
      </c>
      <c r="AO100" s="168">
        <v>0</v>
      </c>
      <c r="AP100" s="188">
        <f>+AN100+AL100+AJ100+AH100+AF100+AD100+AB100+Z100+X100</f>
        <v>115</v>
      </c>
      <c r="AQ100" s="189">
        <f>+AO100+AM100+AK100+AI100+AG100+AE100+AC100+AA100+Y100</f>
        <v>41</v>
      </c>
      <c r="AR100" s="45"/>
      <c r="AS100" s="172" t="s">
        <v>247</v>
      </c>
      <c r="AT100" s="168">
        <v>6</v>
      </c>
      <c r="AU100" s="168">
        <v>3</v>
      </c>
      <c r="AV100" s="168">
        <v>0</v>
      </c>
      <c r="AW100" s="168">
        <v>4</v>
      </c>
      <c r="AX100" s="168">
        <v>0</v>
      </c>
      <c r="AY100" s="168">
        <v>3</v>
      </c>
      <c r="AZ100" s="168">
        <v>0</v>
      </c>
      <c r="BA100" s="168">
        <v>2</v>
      </c>
      <c r="BB100" s="168">
        <v>0</v>
      </c>
      <c r="BC100" s="188">
        <v>18</v>
      </c>
      <c r="BD100" s="168">
        <v>8</v>
      </c>
      <c r="BE100" s="168">
        <v>0</v>
      </c>
      <c r="BF100" s="169">
        <v>2</v>
      </c>
      <c r="BG100" s="45"/>
      <c r="BH100" s="146" t="s">
        <v>247</v>
      </c>
      <c r="BI100" s="168">
        <v>7</v>
      </c>
      <c r="BJ100" s="168">
        <v>10</v>
      </c>
      <c r="BK100" s="168">
        <v>1</v>
      </c>
      <c r="BL100" s="168">
        <v>9</v>
      </c>
      <c r="BM100" s="168">
        <v>0</v>
      </c>
      <c r="BN100" s="168">
        <v>27</v>
      </c>
      <c r="BO100" s="169">
        <v>8</v>
      </c>
      <c r="BP100" s="49"/>
    </row>
    <row r="101" spans="1:68" ht="12" customHeight="1">
      <c r="A101" s="478" t="s">
        <v>327</v>
      </c>
      <c r="B101" s="478"/>
      <c r="C101" s="478"/>
      <c r="D101" s="478"/>
      <c r="E101" s="478"/>
      <c r="F101" s="478"/>
      <c r="G101" s="478"/>
      <c r="H101" s="478"/>
      <c r="I101" s="478"/>
      <c r="J101" s="478"/>
      <c r="K101" s="478"/>
      <c r="L101" s="478"/>
      <c r="M101" s="478"/>
      <c r="N101" s="478"/>
      <c r="O101" s="478"/>
      <c r="P101" s="478"/>
      <c r="Q101" s="478"/>
      <c r="R101" s="478"/>
      <c r="S101" s="478"/>
      <c r="T101" s="478"/>
      <c r="U101" s="478"/>
      <c r="V101" s="223"/>
      <c r="W101" s="478" t="s">
        <v>310</v>
      </c>
      <c r="X101" s="478"/>
      <c r="Y101" s="478"/>
      <c r="Z101" s="478"/>
      <c r="AA101" s="478"/>
      <c r="AB101" s="478"/>
      <c r="AC101" s="478"/>
      <c r="AD101" s="478"/>
      <c r="AE101" s="478"/>
      <c r="AF101" s="478"/>
      <c r="AG101" s="478"/>
      <c r="AH101" s="478"/>
      <c r="AI101" s="478"/>
      <c r="AJ101" s="478"/>
      <c r="AK101" s="478"/>
      <c r="AL101" s="478"/>
      <c r="AM101" s="478"/>
      <c r="AN101" s="478"/>
      <c r="AO101" s="478"/>
      <c r="AP101" s="478"/>
      <c r="AQ101" s="478"/>
      <c r="AR101" s="49"/>
      <c r="AS101" s="478" t="s">
        <v>328</v>
      </c>
      <c r="AT101" s="478"/>
      <c r="AU101" s="478"/>
      <c r="AV101" s="478"/>
      <c r="AW101" s="478"/>
      <c r="AX101" s="478"/>
      <c r="AY101" s="478"/>
      <c r="AZ101" s="478"/>
      <c r="BA101" s="478"/>
      <c r="BB101" s="478"/>
      <c r="BC101" s="478"/>
      <c r="BD101" s="478"/>
      <c r="BE101" s="478"/>
      <c r="BF101" s="478"/>
      <c r="BG101" s="49"/>
      <c r="BH101" s="478" t="s">
        <v>329</v>
      </c>
      <c r="BI101" s="478"/>
      <c r="BJ101" s="478"/>
      <c r="BK101" s="478"/>
      <c r="BL101" s="478"/>
      <c r="BM101" s="478"/>
      <c r="BN101" s="478"/>
      <c r="BO101" s="478"/>
      <c r="BP101" s="49"/>
    </row>
    <row r="102" spans="1:68" ht="12" customHeight="1" thickBot="1">
      <c r="A102" s="487" t="s">
        <v>22</v>
      </c>
      <c r="B102" s="487"/>
      <c r="C102" s="487"/>
      <c r="D102" s="487"/>
      <c r="E102" s="487"/>
      <c r="F102" s="487"/>
      <c r="G102" s="487"/>
      <c r="H102" s="487"/>
      <c r="I102" s="487"/>
      <c r="J102" s="487"/>
      <c r="K102" s="487"/>
      <c r="L102" s="487"/>
      <c r="M102" s="487"/>
      <c r="N102" s="487"/>
      <c r="O102" s="487"/>
      <c r="P102" s="487"/>
      <c r="Q102" s="487"/>
      <c r="R102" s="487"/>
      <c r="S102" s="487"/>
      <c r="T102" s="487"/>
      <c r="U102" s="487"/>
      <c r="V102" s="221"/>
      <c r="W102" s="487" t="s">
        <v>22</v>
      </c>
      <c r="X102" s="487"/>
      <c r="Y102" s="487"/>
      <c r="Z102" s="487"/>
      <c r="AA102" s="487"/>
      <c r="AB102" s="487"/>
      <c r="AC102" s="487"/>
      <c r="AD102" s="487"/>
      <c r="AE102" s="487"/>
      <c r="AF102" s="487"/>
      <c r="AG102" s="487"/>
      <c r="AH102" s="487"/>
      <c r="AI102" s="487"/>
      <c r="AJ102" s="487"/>
      <c r="AK102" s="487"/>
      <c r="AL102" s="487"/>
      <c r="AM102" s="487"/>
      <c r="AN102" s="487"/>
      <c r="AO102" s="487"/>
      <c r="AP102" s="487"/>
      <c r="AQ102" s="487"/>
      <c r="AR102" s="49"/>
      <c r="AS102" s="487" t="s">
        <v>22</v>
      </c>
      <c r="AT102" s="487"/>
      <c r="AU102" s="487"/>
      <c r="AV102" s="487"/>
      <c r="AW102" s="487"/>
      <c r="AX102" s="487"/>
      <c r="AY102" s="487"/>
      <c r="AZ102" s="487"/>
      <c r="BA102" s="487"/>
      <c r="BB102" s="487"/>
      <c r="BC102" s="487"/>
      <c r="BD102" s="487"/>
      <c r="BE102" s="487"/>
      <c r="BF102" s="487"/>
      <c r="BG102" s="49"/>
      <c r="BH102" s="478" t="s">
        <v>22</v>
      </c>
      <c r="BI102" s="478"/>
      <c r="BJ102" s="478"/>
      <c r="BK102" s="478"/>
      <c r="BL102" s="478"/>
      <c r="BM102" s="478"/>
      <c r="BN102" s="478"/>
      <c r="BO102" s="478"/>
      <c r="BP102" s="49"/>
    </row>
    <row r="103" spans="1:68" ht="12" customHeight="1">
      <c r="A103" s="476" t="s">
        <v>137</v>
      </c>
      <c r="B103" s="495" t="s">
        <v>313</v>
      </c>
      <c r="C103" s="495"/>
      <c r="D103" s="495" t="s">
        <v>314</v>
      </c>
      <c r="E103" s="495"/>
      <c r="F103" s="495" t="s">
        <v>315</v>
      </c>
      <c r="G103" s="495"/>
      <c r="H103" s="495" t="s">
        <v>316</v>
      </c>
      <c r="I103" s="495"/>
      <c r="J103" s="517" t="s">
        <v>317</v>
      </c>
      <c r="K103" s="517"/>
      <c r="L103" s="495" t="s">
        <v>318</v>
      </c>
      <c r="M103" s="495"/>
      <c r="N103" s="495" t="s">
        <v>319</v>
      </c>
      <c r="O103" s="495"/>
      <c r="P103" s="495" t="s">
        <v>320</v>
      </c>
      <c r="Q103" s="495"/>
      <c r="R103" s="495" t="s">
        <v>321</v>
      </c>
      <c r="S103" s="495"/>
      <c r="T103" s="495" t="s">
        <v>7</v>
      </c>
      <c r="U103" s="505"/>
      <c r="V103" s="223"/>
      <c r="W103" s="476" t="s">
        <v>137</v>
      </c>
      <c r="X103" s="495" t="s">
        <v>313</v>
      </c>
      <c r="Y103" s="495"/>
      <c r="Z103" s="495" t="s">
        <v>314</v>
      </c>
      <c r="AA103" s="495"/>
      <c r="AB103" s="495" t="s">
        <v>315</v>
      </c>
      <c r="AC103" s="495"/>
      <c r="AD103" s="495" t="s">
        <v>316</v>
      </c>
      <c r="AE103" s="495"/>
      <c r="AF103" s="517" t="s">
        <v>322</v>
      </c>
      <c r="AG103" s="517"/>
      <c r="AH103" s="495" t="s">
        <v>318</v>
      </c>
      <c r="AI103" s="495"/>
      <c r="AJ103" s="495" t="s">
        <v>319</v>
      </c>
      <c r="AK103" s="495"/>
      <c r="AL103" s="495" t="s">
        <v>320</v>
      </c>
      <c r="AM103" s="495"/>
      <c r="AN103" s="495" t="s">
        <v>321</v>
      </c>
      <c r="AO103" s="495"/>
      <c r="AP103" s="495" t="s">
        <v>7</v>
      </c>
      <c r="AQ103" s="505"/>
      <c r="AR103" s="45"/>
      <c r="AS103" s="476" t="s">
        <v>137</v>
      </c>
      <c r="AT103" s="469" t="s">
        <v>203</v>
      </c>
      <c r="AU103" s="469"/>
      <c r="AV103" s="469"/>
      <c r="AW103" s="469"/>
      <c r="AX103" s="469"/>
      <c r="AY103" s="469"/>
      <c r="AZ103" s="469"/>
      <c r="BA103" s="469"/>
      <c r="BB103" s="469"/>
      <c r="BC103" s="469"/>
      <c r="BD103" s="495"/>
      <c r="BE103" s="495"/>
      <c r="BF103" s="463" t="s">
        <v>205</v>
      </c>
      <c r="BG103" s="45"/>
      <c r="BH103" s="467" t="s">
        <v>137</v>
      </c>
      <c r="BI103" s="469" t="s">
        <v>14</v>
      </c>
      <c r="BJ103" s="469" t="s">
        <v>15</v>
      </c>
      <c r="BK103" s="491" t="s">
        <v>459</v>
      </c>
      <c r="BL103" s="491" t="s">
        <v>368</v>
      </c>
      <c r="BM103" s="469" t="s">
        <v>16</v>
      </c>
      <c r="BN103" s="469" t="s">
        <v>407</v>
      </c>
      <c r="BO103" s="463" t="s">
        <v>207</v>
      </c>
      <c r="BP103" s="49"/>
    </row>
    <row r="104" spans="1:68" ht="65.25" customHeight="1">
      <c r="A104" s="477"/>
      <c r="B104" s="134" t="s">
        <v>154</v>
      </c>
      <c r="C104" s="134" t="s">
        <v>155</v>
      </c>
      <c r="D104" s="134" t="s">
        <v>154</v>
      </c>
      <c r="E104" s="134" t="s">
        <v>155</v>
      </c>
      <c r="F104" s="134" t="s">
        <v>154</v>
      </c>
      <c r="G104" s="134" t="s">
        <v>155</v>
      </c>
      <c r="H104" s="134" t="s">
        <v>154</v>
      </c>
      <c r="I104" s="134" t="s">
        <v>155</v>
      </c>
      <c r="J104" s="134" t="s">
        <v>154</v>
      </c>
      <c r="K104" s="134" t="s">
        <v>155</v>
      </c>
      <c r="L104" s="134" t="s">
        <v>154</v>
      </c>
      <c r="M104" s="134" t="s">
        <v>155</v>
      </c>
      <c r="N104" s="134" t="s">
        <v>154</v>
      </c>
      <c r="O104" s="134" t="s">
        <v>155</v>
      </c>
      <c r="P104" s="134" t="s">
        <v>154</v>
      </c>
      <c r="Q104" s="134" t="s">
        <v>155</v>
      </c>
      <c r="R104" s="134" t="s">
        <v>154</v>
      </c>
      <c r="S104" s="134" t="s">
        <v>155</v>
      </c>
      <c r="T104" s="134" t="s">
        <v>154</v>
      </c>
      <c r="U104" s="9" t="s">
        <v>155</v>
      </c>
      <c r="V104" s="91"/>
      <c r="W104" s="477"/>
      <c r="X104" s="134" t="s">
        <v>154</v>
      </c>
      <c r="Y104" s="134" t="s">
        <v>155</v>
      </c>
      <c r="Z104" s="134" t="s">
        <v>154</v>
      </c>
      <c r="AA104" s="134" t="s">
        <v>155</v>
      </c>
      <c r="AB104" s="134" t="s">
        <v>154</v>
      </c>
      <c r="AC104" s="134" t="s">
        <v>155</v>
      </c>
      <c r="AD104" s="134" t="s">
        <v>154</v>
      </c>
      <c r="AE104" s="134" t="s">
        <v>155</v>
      </c>
      <c r="AF104" s="134" t="s">
        <v>154</v>
      </c>
      <c r="AG104" s="134" t="s">
        <v>155</v>
      </c>
      <c r="AH104" s="134" t="s">
        <v>154</v>
      </c>
      <c r="AI104" s="134" t="s">
        <v>155</v>
      </c>
      <c r="AJ104" s="134" t="s">
        <v>154</v>
      </c>
      <c r="AK104" s="134" t="s">
        <v>155</v>
      </c>
      <c r="AL104" s="134" t="s">
        <v>154</v>
      </c>
      <c r="AM104" s="134" t="s">
        <v>155</v>
      </c>
      <c r="AN104" s="134" t="s">
        <v>154</v>
      </c>
      <c r="AO104" s="134" t="s">
        <v>155</v>
      </c>
      <c r="AP104" s="134" t="s">
        <v>154</v>
      </c>
      <c r="AQ104" s="9" t="s">
        <v>155</v>
      </c>
      <c r="AR104" s="45"/>
      <c r="AS104" s="477"/>
      <c r="AT104" s="227" t="s">
        <v>313</v>
      </c>
      <c r="AU104" s="227" t="s">
        <v>314</v>
      </c>
      <c r="AV104" s="227" t="s">
        <v>315</v>
      </c>
      <c r="AW104" s="227" t="s">
        <v>316</v>
      </c>
      <c r="AX104" s="227" t="s">
        <v>322</v>
      </c>
      <c r="AY104" s="227" t="s">
        <v>323</v>
      </c>
      <c r="AZ104" s="227" t="s">
        <v>324</v>
      </c>
      <c r="BA104" s="227" t="s">
        <v>325</v>
      </c>
      <c r="BB104" s="227" t="s">
        <v>326</v>
      </c>
      <c r="BC104" s="337" t="s">
        <v>370</v>
      </c>
      <c r="BD104" s="227" t="s">
        <v>457</v>
      </c>
      <c r="BE104" s="136" t="s">
        <v>458</v>
      </c>
      <c r="BF104" s="464"/>
      <c r="BG104" s="45"/>
      <c r="BH104" s="471"/>
      <c r="BI104" s="518"/>
      <c r="BJ104" s="518"/>
      <c r="BK104" s="519"/>
      <c r="BL104" s="519"/>
      <c r="BM104" s="518"/>
      <c r="BN104" s="518"/>
      <c r="BO104" s="464"/>
      <c r="BP104" s="49"/>
    </row>
    <row r="105" spans="1:68" ht="12" customHeight="1">
      <c r="A105" s="145" t="s">
        <v>166</v>
      </c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159"/>
      <c r="V105" s="41"/>
      <c r="W105" s="145" t="s">
        <v>166</v>
      </c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159"/>
      <c r="AR105" s="45"/>
      <c r="AS105" s="131" t="s">
        <v>166</v>
      </c>
      <c r="AT105" s="20"/>
      <c r="AU105" s="20"/>
      <c r="AV105" s="20"/>
      <c r="AW105" s="20"/>
      <c r="AX105" s="20"/>
      <c r="AY105" s="20"/>
      <c r="AZ105" s="20"/>
      <c r="BA105" s="20"/>
      <c r="BB105" s="20"/>
      <c r="BC105" s="40"/>
      <c r="BD105" s="20"/>
      <c r="BE105" s="20"/>
      <c r="BF105" s="173"/>
      <c r="BG105" s="45"/>
      <c r="BH105" s="131" t="s">
        <v>166</v>
      </c>
      <c r="BI105" s="94"/>
      <c r="BJ105" s="94"/>
      <c r="BK105" s="94"/>
      <c r="BL105" s="94"/>
      <c r="BM105" s="94"/>
      <c r="BN105" s="191"/>
      <c r="BO105" s="159"/>
      <c r="BP105" s="287"/>
    </row>
    <row r="106" spans="1:68" ht="12" customHeight="1">
      <c r="A106" s="144" t="s">
        <v>251</v>
      </c>
      <c r="B106" s="94">
        <v>99</v>
      </c>
      <c r="C106" s="94">
        <v>37</v>
      </c>
      <c r="D106" s="94">
        <v>60</v>
      </c>
      <c r="E106" s="94">
        <v>26</v>
      </c>
      <c r="F106" s="94">
        <v>0</v>
      </c>
      <c r="G106" s="94">
        <v>0</v>
      </c>
      <c r="H106" s="94">
        <v>59</v>
      </c>
      <c r="I106" s="94">
        <v>21</v>
      </c>
      <c r="J106" s="94">
        <v>0</v>
      </c>
      <c r="K106" s="94">
        <v>0</v>
      </c>
      <c r="L106" s="94">
        <v>111</v>
      </c>
      <c r="M106" s="94">
        <v>39</v>
      </c>
      <c r="N106" s="94">
        <v>0</v>
      </c>
      <c r="O106" s="94">
        <v>0</v>
      </c>
      <c r="P106" s="94">
        <v>40</v>
      </c>
      <c r="Q106" s="94">
        <v>11</v>
      </c>
      <c r="R106" s="94">
        <v>0</v>
      </c>
      <c r="S106" s="94">
        <v>0</v>
      </c>
      <c r="T106" s="191">
        <f t="shared" ref="T106:U120" si="150">+B106+D106+F106+H106+J106+L106+N106+P106+R106</f>
        <v>369</v>
      </c>
      <c r="U106" s="194">
        <f t="shared" si="150"/>
        <v>134</v>
      </c>
      <c r="V106" s="41"/>
      <c r="W106" s="144" t="s">
        <v>251</v>
      </c>
      <c r="X106" s="94">
        <v>6</v>
      </c>
      <c r="Y106" s="94">
        <v>1</v>
      </c>
      <c r="Z106" s="94">
        <v>4</v>
      </c>
      <c r="AA106" s="94">
        <v>1</v>
      </c>
      <c r="AB106" s="94">
        <v>0</v>
      </c>
      <c r="AC106" s="94">
        <v>0</v>
      </c>
      <c r="AD106" s="94">
        <v>6</v>
      </c>
      <c r="AE106" s="94">
        <v>4</v>
      </c>
      <c r="AF106" s="94">
        <v>0</v>
      </c>
      <c r="AG106" s="94">
        <v>0</v>
      </c>
      <c r="AH106" s="94">
        <v>11</v>
      </c>
      <c r="AI106" s="94">
        <v>6</v>
      </c>
      <c r="AJ106" s="94">
        <v>0</v>
      </c>
      <c r="AK106" s="94">
        <v>0</v>
      </c>
      <c r="AL106" s="94">
        <v>5</v>
      </c>
      <c r="AM106" s="94">
        <v>2</v>
      </c>
      <c r="AN106" s="94">
        <v>0</v>
      </c>
      <c r="AO106" s="94">
        <v>0</v>
      </c>
      <c r="AP106" s="94">
        <f>+AN106+AL106+AJ106+AH106+AF106+AD106+AB106+Z106+X106</f>
        <v>32</v>
      </c>
      <c r="AQ106" s="159">
        <f>+AO106+AM106+AK106+AI106+AG106+AE106+AC106+AA106+Y106</f>
        <v>14</v>
      </c>
      <c r="AR106" s="45"/>
      <c r="AS106" s="144" t="s">
        <v>251</v>
      </c>
      <c r="AT106" s="94">
        <v>3</v>
      </c>
      <c r="AU106" s="94">
        <v>2</v>
      </c>
      <c r="AV106" s="94">
        <v>0</v>
      </c>
      <c r="AW106" s="94">
        <v>2</v>
      </c>
      <c r="AX106" s="94">
        <v>0</v>
      </c>
      <c r="AY106" s="94">
        <v>2</v>
      </c>
      <c r="AZ106" s="94">
        <v>0</v>
      </c>
      <c r="BA106" s="94">
        <v>1</v>
      </c>
      <c r="BB106" s="94">
        <v>0</v>
      </c>
      <c r="BC106" s="191">
        <v>10</v>
      </c>
      <c r="BD106" s="94">
        <v>11</v>
      </c>
      <c r="BE106" s="94">
        <v>0</v>
      </c>
      <c r="BF106" s="194">
        <v>2</v>
      </c>
      <c r="BG106" s="45"/>
      <c r="BH106" s="142" t="s">
        <v>251</v>
      </c>
      <c r="BI106" s="94">
        <v>6</v>
      </c>
      <c r="BJ106" s="94">
        <v>7</v>
      </c>
      <c r="BK106" s="94">
        <v>3</v>
      </c>
      <c r="BL106" s="94">
        <v>6</v>
      </c>
      <c r="BM106" s="94">
        <v>0</v>
      </c>
      <c r="BN106" s="191">
        <v>22</v>
      </c>
      <c r="BO106" s="159">
        <v>7</v>
      </c>
      <c r="BP106" s="287"/>
    </row>
    <row r="107" spans="1:68" ht="12" customHeight="1">
      <c r="A107" s="144" t="s">
        <v>252</v>
      </c>
      <c r="B107" s="94">
        <v>504</v>
      </c>
      <c r="C107" s="94">
        <v>254</v>
      </c>
      <c r="D107" s="94">
        <v>226</v>
      </c>
      <c r="E107" s="94">
        <v>169</v>
      </c>
      <c r="F107" s="94">
        <v>48</v>
      </c>
      <c r="G107" s="94">
        <v>6</v>
      </c>
      <c r="H107" s="94">
        <v>307</v>
      </c>
      <c r="I107" s="94">
        <v>105</v>
      </c>
      <c r="J107" s="94">
        <v>0</v>
      </c>
      <c r="K107" s="94">
        <v>0</v>
      </c>
      <c r="L107" s="94">
        <v>265</v>
      </c>
      <c r="M107" s="94">
        <v>163</v>
      </c>
      <c r="N107" s="94">
        <v>64</v>
      </c>
      <c r="O107" s="94">
        <v>10</v>
      </c>
      <c r="P107" s="94">
        <v>311</v>
      </c>
      <c r="Q107" s="94">
        <v>103</v>
      </c>
      <c r="R107" s="94">
        <v>0</v>
      </c>
      <c r="S107" s="94">
        <v>0</v>
      </c>
      <c r="T107" s="191">
        <f t="shared" si="150"/>
        <v>1725</v>
      </c>
      <c r="U107" s="194">
        <f t="shared" si="150"/>
        <v>810</v>
      </c>
      <c r="V107" s="41"/>
      <c r="W107" s="144" t="s">
        <v>252</v>
      </c>
      <c r="X107" s="94">
        <v>29</v>
      </c>
      <c r="Y107" s="94">
        <v>16</v>
      </c>
      <c r="Z107" s="94">
        <v>24</v>
      </c>
      <c r="AA107" s="94">
        <v>16</v>
      </c>
      <c r="AB107" s="94">
        <v>2</v>
      </c>
      <c r="AC107" s="94">
        <v>1</v>
      </c>
      <c r="AD107" s="94">
        <v>30</v>
      </c>
      <c r="AE107" s="94">
        <v>12</v>
      </c>
      <c r="AF107" s="94">
        <v>0</v>
      </c>
      <c r="AG107" s="94">
        <v>0</v>
      </c>
      <c r="AH107" s="94">
        <v>64</v>
      </c>
      <c r="AI107" s="94">
        <v>36</v>
      </c>
      <c r="AJ107" s="94">
        <v>28</v>
      </c>
      <c r="AK107" s="94">
        <v>3</v>
      </c>
      <c r="AL107" s="94">
        <v>87</v>
      </c>
      <c r="AM107" s="94">
        <v>24</v>
      </c>
      <c r="AN107" s="94">
        <v>0</v>
      </c>
      <c r="AO107" s="94">
        <v>0</v>
      </c>
      <c r="AP107" s="94">
        <f>+AN107+AL107+AJ107+AH107+AF107+AD107+AB107+Z107+X107</f>
        <v>264</v>
      </c>
      <c r="AQ107" s="159">
        <f>+AO107+AM107+AK107+AI107+AG107+AE107+AC107+AA107+Y107</f>
        <v>108</v>
      </c>
      <c r="AR107" s="45"/>
      <c r="AS107" s="144" t="s">
        <v>252</v>
      </c>
      <c r="AT107" s="94">
        <v>10</v>
      </c>
      <c r="AU107" s="94">
        <v>4</v>
      </c>
      <c r="AV107" s="94">
        <v>1</v>
      </c>
      <c r="AW107" s="94">
        <v>5</v>
      </c>
      <c r="AX107" s="94">
        <v>0</v>
      </c>
      <c r="AY107" s="94">
        <v>4</v>
      </c>
      <c r="AZ107" s="94">
        <v>2</v>
      </c>
      <c r="BA107" s="94">
        <v>5</v>
      </c>
      <c r="BB107" s="94">
        <v>0</v>
      </c>
      <c r="BC107" s="191">
        <v>31</v>
      </c>
      <c r="BD107" s="94">
        <v>32</v>
      </c>
      <c r="BE107" s="94">
        <v>0</v>
      </c>
      <c r="BF107" s="194">
        <v>1</v>
      </c>
      <c r="BG107" s="45"/>
      <c r="BH107" s="142" t="s">
        <v>252</v>
      </c>
      <c r="BI107" s="94">
        <v>53</v>
      </c>
      <c r="BJ107" s="94">
        <v>0</v>
      </c>
      <c r="BK107" s="94"/>
      <c r="BL107" s="94">
        <v>17</v>
      </c>
      <c r="BM107" s="94">
        <v>0</v>
      </c>
      <c r="BN107" s="191">
        <v>70</v>
      </c>
      <c r="BO107" s="159">
        <v>25</v>
      </c>
      <c r="BP107" s="287"/>
    </row>
    <row r="108" spans="1:68" ht="12" customHeight="1">
      <c r="A108" s="144" t="s">
        <v>253</v>
      </c>
      <c r="B108" s="94">
        <v>202</v>
      </c>
      <c r="C108" s="94">
        <v>95</v>
      </c>
      <c r="D108" s="94">
        <v>63</v>
      </c>
      <c r="E108" s="94">
        <v>42</v>
      </c>
      <c r="F108" s="94">
        <v>40</v>
      </c>
      <c r="G108" s="94">
        <v>20</v>
      </c>
      <c r="H108" s="94">
        <v>112</v>
      </c>
      <c r="I108" s="94">
        <v>45</v>
      </c>
      <c r="J108" s="94">
        <v>0</v>
      </c>
      <c r="K108" s="94">
        <v>0</v>
      </c>
      <c r="L108" s="94">
        <v>105</v>
      </c>
      <c r="M108" s="94">
        <v>72</v>
      </c>
      <c r="N108" s="94">
        <v>23</v>
      </c>
      <c r="O108" s="94">
        <v>3</v>
      </c>
      <c r="P108" s="94">
        <v>157</v>
      </c>
      <c r="Q108" s="94">
        <v>36</v>
      </c>
      <c r="R108" s="94">
        <v>0</v>
      </c>
      <c r="S108" s="94">
        <v>0</v>
      </c>
      <c r="T108" s="191">
        <f t="shared" si="150"/>
        <v>702</v>
      </c>
      <c r="U108" s="194">
        <f t="shared" si="150"/>
        <v>313</v>
      </c>
      <c r="V108" s="41"/>
      <c r="W108" s="144" t="s">
        <v>253</v>
      </c>
      <c r="X108" s="94">
        <v>1</v>
      </c>
      <c r="Y108" s="94">
        <v>1</v>
      </c>
      <c r="Z108" s="94">
        <v>1</v>
      </c>
      <c r="AA108" s="94">
        <v>1</v>
      </c>
      <c r="AB108" s="94">
        <v>1</v>
      </c>
      <c r="AC108" s="94">
        <v>0</v>
      </c>
      <c r="AD108" s="94">
        <v>5</v>
      </c>
      <c r="AE108" s="94">
        <v>2</v>
      </c>
      <c r="AF108" s="94">
        <v>0</v>
      </c>
      <c r="AG108" s="94">
        <v>0</v>
      </c>
      <c r="AH108" s="94">
        <v>28</v>
      </c>
      <c r="AI108" s="94">
        <v>18</v>
      </c>
      <c r="AJ108" s="94">
        <v>8</v>
      </c>
      <c r="AK108" s="94">
        <v>1</v>
      </c>
      <c r="AL108" s="94">
        <v>50</v>
      </c>
      <c r="AM108" s="94">
        <v>11</v>
      </c>
      <c r="AN108" s="94">
        <v>0</v>
      </c>
      <c r="AO108" s="94">
        <v>0</v>
      </c>
      <c r="AP108" s="94">
        <f t="shared" ref="AP108:AQ142" si="151">+AN108+AL108+AJ108+AH108+AF108+AD108+AB108+Z108+X108</f>
        <v>94</v>
      </c>
      <c r="AQ108" s="159">
        <f t="shared" si="151"/>
        <v>34</v>
      </c>
      <c r="AR108" s="45"/>
      <c r="AS108" s="144" t="s">
        <v>253</v>
      </c>
      <c r="AT108" s="94">
        <v>4</v>
      </c>
      <c r="AU108" s="94">
        <v>1</v>
      </c>
      <c r="AV108" s="94">
        <v>1</v>
      </c>
      <c r="AW108" s="94">
        <v>2</v>
      </c>
      <c r="AX108" s="94">
        <v>0</v>
      </c>
      <c r="AY108" s="94">
        <v>2</v>
      </c>
      <c r="AZ108" s="94">
        <v>1</v>
      </c>
      <c r="BA108" s="94">
        <v>3</v>
      </c>
      <c r="BB108" s="94">
        <v>0</v>
      </c>
      <c r="BC108" s="191">
        <v>14</v>
      </c>
      <c r="BD108" s="94">
        <v>12</v>
      </c>
      <c r="BE108" s="94">
        <v>0</v>
      </c>
      <c r="BF108" s="194">
        <v>1</v>
      </c>
      <c r="BG108" s="45"/>
      <c r="BH108" s="142" t="s">
        <v>253</v>
      </c>
      <c r="BI108" s="94">
        <v>18</v>
      </c>
      <c r="BJ108" s="94">
        <v>9</v>
      </c>
      <c r="BK108" s="94"/>
      <c r="BL108" s="94"/>
      <c r="BM108" s="94">
        <v>0</v>
      </c>
      <c r="BN108" s="191">
        <v>27</v>
      </c>
      <c r="BO108" s="159">
        <v>9</v>
      </c>
      <c r="BP108" s="287"/>
    </row>
    <row r="109" spans="1:68" ht="12" customHeight="1">
      <c r="A109" s="144" t="s">
        <v>254</v>
      </c>
      <c r="B109" s="94">
        <v>453</v>
      </c>
      <c r="C109" s="94">
        <v>180</v>
      </c>
      <c r="D109" s="94">
        <v>131</v>
      </c>
      <c r="E109" s="94">
        <v>57</v>
      </c>
      <c r="F109" s="94">
        <v>0</v>
      </c>
      <c r="G109" s="94">
        <v>0</v>
      </c>
      <c r="H109" s="94">
        <v>125</v>
      </c>
      <c r="I109" s="94">
        <v>31</v>
      </c>
      <c r="J109" s="94">
        <v>16</v>
      </c>
      <c r="K109" s="94">
        <v>4</v>
      </c>
      <c r="L109" s="94">
        <v>165</v>
      </c>
      <c r="M109" s="94">
        <v>81</v>
      </c>
      <c r="N109" s="94">
        <v>0</v>
      </c>
      <c r="O109" s="94">
        <v>0</v>
      </c>
      <c r="P109" s="94">
        <v>101</v>
      </c>
      <c r="Q109" s="94">
        <v>27</v>
      </c>
      <c r="R109" s="94">
        <v>0</v>
      </c>
      <c r="S109" s="94">
        <v>0</v>
      </c>
      <c r="T109" s="191">
        <f t="shared" si="150"/>
        <v>991</v>
      </c>
      <c r="U109" s="194">
        <f t="shared" si="150"/>
        <v>380</v>
      </c>
      <c r="V109" s="41"/>
      <c r="W109" s="144" t="s">
        <v>254</v>
      </c>
      <c r="X109" s="94">
        <v>49</v>
      </c>
      <c r="Y109" s="94">
        <v>17</v>
      </c>
      <c r="Z109" s="94">
        <v>17</v>
      </c>
      <c r="AA109" s="94">
        <v>10</v>
      </c>
      <c r="AB109" s="94">
        <v>0</v>
      </c>
      <c r="AC109" s="94">
        <v>0</v>
      </c>
      <c r="AD109" s="94">
        <v>22</v>
      </c>
      <c r="AE109" s="94">
        <v>4</v>
      </c>
      <c r="AF109" s="94">
        <v>0</v>
      </c>
      <c r="AG109" s="94">
        <v>0</v>
      </c>
      <c r="AH109" s="94">
        <v>11</v>
      </c>
      <c r="AI109" s="94">
        <v>7</v>
      </c>
      <c r="AJ109" s="94">
        <v>0</v>
      </c>
      <c r="AK109" s="94">
        <v>0</v>
      </c>
      <c r="AL109" s="94">
        <v>14</v>
      </c>
      <c r="AM109" s="94">
        <v>3</v>
      </c>
      <c r="AN109" s="94">
        <v>0</v>
      </c>
      <c r="AO109" s="94">
        <v>0</v>
      </c>
      <c r="AP109" s="94">
        <f t="shared" si="151"/>
        <v>113</v>
      </c>
      <c r="AQ109" s="159">
        <f t="shared" si="151"/>
        <v>41</v>
      </c>
      <c r="AR109" s="45"/>
      <c r="AS109" s="144" t="s">
        <v>254</v>
      </c>
      <c r="AT109" s="94">
        <v>9</v>
      </c>
      <c r="AU109" s="94">
        <v>3</v>
      </c>
      <c r="AV109" s="94">
        <v>0</v>
      </c>
      <c r="AW109" s="94">
        <v>3</v>
      </c>
      <c r="AX109" s="94">
        <v>1</v>
      </c>
      <c r="AY109" s="94">
        <v>4</v>
      </c>
      <c r="AZ109" s="94">
        <v>0</v>
      </c>
      <c r="BA109" s="94">
        <v>3</v>
      </c>
      <c r="BB109" s="94">
        <v>0</v>
      </c>
      <c r="BC109" s="191">
        <v>23</v>
      </c>
      <c r="BD109" s="94">
        <v>15</v>
      </c>
      <c r="BE109" s="94">
        <v>2</v>
      </c>
      <c r="BF109" s="194">
        <v>3</v>
      </c>
      <c r="BG109" s="45"/>
      <c r="BH109" s="142" t="s">
        <v>254</v>
      </c>
      <c r="BI109" s="94">
        <v>16</v>
      </c>
      <c r="BJ109" s="94">
        <v>8</v>
      </c>
      <c r="BK109" s="94">
        <v>2</v>
      </c>
      <c r="BL109" s="94">
        <v>9</v>
      </c>
      <c r="BM109" s="94">
        <v>1</v>
      </c>
      <c r="BN109" s="191">
        <v>36</v>
      </c>
      <c r="BO109" s="159">
        <v>8</v>
      </c>
      <c r="BP109" s="287"/>
    </row>
    <row r="110" spans="1:68" ht="12" customHeight="1">
      <c r="A110" s="144" t="s">
        <v>255</v>
      </c>
      <c r="B110" s="94">
        <v>145</v>
      </c>
      <c r="C110" s="94">
        <v>66</v>
      </c>
      <c r="D110" s="94">
        <v>49</v>
      </c>
      <c r="E110" s="94">
        <v>20</v>
      </c>
      <c r="F110" s="94">
        <v>0</v>
      </c>
      <c r="G110" s="94">
        <v>0</v>
      </c>
      <c r="H110" s="94">
        <v>31</v>
      </c>
      <c r="I110" s="94">
        <v>5</v>
      </c>
      <c r="J110" s="94">
        <v>0</v>
      </c>
      <c r="K110" s="94">
        <v>0</v>
      </c>
      <c r="L110" s="94">
        <v>62</v>
      </c>
      <c r="M110" s="94">
        <v>23</v>
      </c>
      <c r="N110" s="94">
        <v>0</v>
      </c>
      <c r="O110" s="94">
        <v>0</v>
      </c>
      <c r="P110" s="94">
        <v>25</v>
      </c>
      <c r="Q110" s="94">
        <v>5</v>
      </c>
      <c r="R110" s="94">
        <v>0</v>
      </c>
      <c r="S110" s="94">
        <v>0</v>
      </c>
      <c r="T110" s="191">
        <f t="shared" si="150"/>
        <v>312</v>
      </c>
      <c r="U110" s="194">
        <f t="shared" si="150"/>
        <v>119</v>
      </c>
      <c r="V110" s="41"/>
      <c r="W110" s="144" t="s">
        <v>255</v>
      </c>
      <c r="X110" s="94">
        <v>14</v>
      </c>
      <c r="Y110" s="94">
        <v>5</v>
      </c>
      <c r="Z110" s="94">
        <v>8</v>
      </c>
      <c r="AA110" s="94">
        <v>2</v>
      </c>
      <c r="AB110" s="94">
        <v>0</v>
      </c>
      <c r="AC110" s="94">
        <v>0</v>
      </c>
      <c r="AD110" s="94">
        <v>2</v>
      </c>
      <c r="AE110" s="94">
        <v>0</v>
      </c>
      <c r="AF110" s="94">
        <v>0</v>
      </c>
      <c r="AG110" s="94">
        <v>0</v>
      </c>
      <c r="AH110" s="94">
        <v>6</v>
      </c>
      <c r="AI110" s="94">
        <v>1</v>
      </c>
      <c r="AJ110" s="94">
        <v>0</v>
      </c>
      <c r="AK110" s="94">
        <v>0</v>
      </c>
      <c r="AL110" s="94">
        <v>2</v>
      </c>
      <c r="AM110" s="94">
        <v>0</v>
      </c>
      <c r="AN110" s="94">
        <v>0</v>
      </c>
      <c r="AO110" s="94">
        <v>0</v>
      </c>
      <c r="AP110" s="94">
        <f t="shared" si="151"/>
        <v>32</v>
      </c>
      <c r="AQ110" s="159">
        <f t="shared" si="151"/>
        <v>8</v>
      </c>
      <c r="AR110" s="45"/>
      <c r="AS110" s="144" t="s">
        <v>255</v>
      </c>
      <c r="AT110" s="94">
        <v>2</v>
      </c>
      <c r="AU110" s="94">
        <v>1</v>
      </c>
      <c r="AV110" s="94">
        <v>0</v>
      </c>
      <c r="AW110" s="94">
        <v>1</v>
      </c>
      <c r="AX110" s="94">
        <v>0</v>
      </c>
      <c r="AY110" s="94">
        <v>1</v>
      </c>
      <c r="AZ110" s="94">
        <v>0</v>
      </c>
      <c r="BA110" s="94">
        <v>1</v>
      </c>
      <c r="BB110" s="94">
        <v>0</v>
      </c>
      <c r="BC110" s="191">
        <v>6</v>
      </c>
      <c r="BD110" s="94">
        <v>6</v>
      </c>
      <c r="BE110" s="94">
        <v>0</v>
      </c>
      <c r="BF110" s="194">
        <v>1</v>
      </c>
      <c r="BG110" s="45"/>
      <c r="BH110" s="142" t="s">
        <v>255</v>
      </c>
      <c r="BI110" s="94">
        <v>14</v>
      </c>
      <c r="BJ110" s="94">
        <v>0</v>
      </c>
      <c r="BK110" s="94"/>
      <c r="BL110" s="94"/>
      <c r="BM110" s="94">
        <v>0</v>
      </c>
      <c r="BN110" s="191">
        <v>14</v>
      </c>
      <c r="BO110" s="159">
        <v>2</v>
      </c>
      <c r="BP110" s="287"/>
    </row>
    <row r="111" spans="1:68" ht="12" customHeight="1">
      <c r="A111" s="144" t="s">
        <v>44</v>
      </c>
      <c r="B111" s="94">
        <v>53</v>
      </c>
      <c r="C111" s="94">
        <v>21</v>
      </c>
      <c r="D111" s="94">
        <v>21</v>
      </c>
      <c r="E111" s="94">
        <v>7</v>
      </c>
      <c r="F111" s="94">
        <v>0</v>
      </c>
      <c r="G111" s="94">
        <v>0</v>
      </c>
      <c r="H111" s="94">
        <v>0</v>
      </c>
      <c r="I111" s="94">
        <v>0</v>
      </c>
      <c r="J111" s="94">
        <v>0</v>
      </c>
      <c r="K111" s="94">
        <v>0</v>
      </c>
      <c r="L111" s="94">
        <v>18</v>
      </c>
      <c r="M111" s="94">
        <v>8</v>
      </c>
      <c r="N111" s="94">
        <v>0</v>
      </c>
      <c r="O111" s="94">
        <v>0</v>
      </c>
      <c r="P111" s="94">
        <v>0</v>
      </c>
      <c r="Q111" s="94">
        <v>0</v>
      </c>
      <c r="R111" s="94">
        <v>0</v>
      </c>
      <c r="S111" s="94">
        <v>0</v>
      </c>
      <c r="T111" s="191">
        <f t="shared" si="150"/>
        <v>92</v>
      </c>
      <c r="U111" s="194">
        <f t="shared" si="150"/>
        <v>36</v>
      </c>
      <c r="V111" s="41"/>
      <c r="W111" s="144" t="s">
        <v>44</v>
      </c>
      <c r="X111" s="94">
        <v>4</v>
      </c>
      <c r="Y111" s="94">
        <v>0</v>
      </c>
      <c r="Z111" s="94">
        <v>5</v>
      </c>
      <c r="AA111" s="94">
        <v>1</v>
      </c>
      <c r="AB111" s="94">
        <v>0</v>
      </c>
      <c r="AC111" s="94">
        <v>0</v>
      </c>
      <c r="AD111" s="94">
        <v>0</v>
      </c>
      <c r="AE111" s="94">
        <v>0</v>
      </c>
      <c r="AF111" s="94">
        <v>0</v>
      </c>
      <c r="AG111" s="94">
        <v>0</v>
      </c>
      <c r="AH111" s="94">
        <v>1</v>
      </c>
      <c r="AI111" s="94">
        <v>0</v>
      </c>
      <c r="AJ111" s="94">
        <v>0</v>
      </c>
      <c r="AK111" s="94">
        <v>0</v>
      </c>
      <c r="AL111" s="94">
        <v>0</v>
      </c>
      <c r="AM111" s="94">
        <v>0</v>
      </c>
      <c r="AN111" s="94">
        <v>0</v>
      </c>
      <c r="AO111" s="94">
        <v>0</v>
      </c>
      <c r="AP111" s="94">
        <f t="shared" si="151"/>
        <v>10</v>
      </c>
      <c r="AQ111" s="159">
        <f t="shared" si="151"/>
        <v>1</v>
      </c>
      <c r="AR111" s="45"/>
      <c r="AS111" s="144" t="s">
        <v>44</v>
      </c>
      <c r="AT111" s="94">
        <v>1</v>
      </c>
      <c r="AU111" s="94">
        <v>1</v>
      </c>
      <c r="AV111" s="94">
        <v>0</v>
      </c>
      <c r="AW111" s="94">
        <v>0</v>
      </c>
      <c r="AX111" s="94">
        <v>0</v>
      </c>
      <c r="AY111" s="94">
        <v>1</v>
      </c>
      <c r="AZ111" s="94">
        <v>0</v>
      </c>
      <c r="BA111" s="94">
        <v>0</v>
      </c>
      <c r="BB111" s="94">
        <v>0</v>
      </c>
      <c r="BC111" s="191">
        <v>3</v>
      </c>
      <c r="BD111" s="94">
        <v>2</v>
      </c>
      <c r="BE111" s="94">
        <v>1</v>
      </c>
      <c r="BF111" s="194">
        <v>1</v>
      </c>
      <c r="BG111" s="45"/>
      <c r="BH111" s="142" t="s">
        <v>44</v>
      </c>
      <c r="BI111" s="94">
        <v>0</v>
      </c>
      <c r="BJ111" s="94">
        <v>4</v>
      </c>
      <c r="BK111" s="94">
        <v>2</v>
      </c>
      <c r="BL111" s="94">
        <v>1</v>
      </c>
      <c r="BM111" s="94">
        <v>0</v>
      </c>
      <c r="BN111" s="191">
        <v>7</v>
      </c>
      <c r="BO111" s="159">
        <v>1</v>
      </c>
      <c r="BP111" s="287"/>
    </row>
    <row r="112" spans="1:68" ht="12" customHeight="1">
      <c r="A112" s="145" t="s">
        <v>167</v>
      </c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191"/>
      <c r="U112" s="194"/>
      <c r="V112" s="41"/>
      <c r="W112" s="145" t="s">
        <v>167</v>
      </c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159"/>
      <c r="AR112" s="45"/>
      <c r="AS112" s="145" t="s">
        <v>167</v>
      </c>
      <c r="AT112" s="94"/>
      <c r="AU112" s="94"/>
      <c r="AV112" s="94"/>
      <c r="AW112" s="94"/>
      <c r="AX112" s="94"/>
      <c r="AY112" s="94"/>
      <c r="AZ112" s="94"/>
      <c r="BA112" s="94"/>
      <c r="BB112" s="94"/>
      <c r="BC112" s="191"/>
      <c r="BD112" s="94"/>
      <c r="BE112" s="94"/>
      <c r="BF112" s="194"/>
      <c r="BG112" s="45"/>
      <c r="BH112" s="131" t="s">
        <v>167</v>
      </c>
      <c r="BI112" s="94"/>
      <c r="BJ112" s="94"/>
      <c r="BK112" s="94"/>
      <c r="BL112" s="94"/>
      <c r="BM112" s="94"/>
      <c r="BN112" s="191"/>
      <c r="BO112" s="159"/>
      <c r="BP112" s="287"/>
    </row>
    <row r="113" spans="1:68" ht="12" customHeight="1">
      <c r="A113" s="144" t="s">
        <v>256</v>
      </c>
      <c r="B113" s="94">
        <v>189</v>
      </c>
      <c r="C113" s="94">
        <v>96</v>
      </c>
      <c r="D113" s="94">
        <v>71</v>
      </c>
      <c r="E113" s="94">
        <v>35</v>
      </c>
      <c r="F113" s="94">
        <v>0</v>
      </c>
      <c r="G113" s="94">
        <v>0</v>
      </c>
      <c r="H113" s="94">
        <v>22</v>
      </c>
      <c r="I113" s="94">
        <v>10</v>
      </c>
      <c r="J113" s="94">
        <v>0</v>
      </c>
      <c r="K113" s="94">
        <v>0</v>
      </c>
      <c r="L113" s="94">
        <v>34</v>
      </c>
      <c r="M113" s="94">
        <v>17</v>
      </c>
      <c r="N113" s="94">
        <v>0</v>
      </c>
      <c r="O113" s="94">
        <v>0</v>
      </c>
      <c r="P113" s="94">
        <v>15</v>
      </c>
      <c r="Q113" s="94">
        <v>6</v>
      </c>
      <c r="R113" s="94">
        <v>0</v>
      </c>
      <c r="S113" s="94">
        <v>0</v>
      </c>
      <c r="T113" s="191">
        <f t="shared" si="150"/>
        <v>331</v>
      </c>
      <c r="U113" s="194">
        <f t="shared" si="150"/>
        <v>164</v>
      </c>
      <c r="V113" s="41"/>
      <c r="W113" s="144" t="s">
        <v>256</v>
      </c>
      <c r="X113" s="94">
        <v>7</v>
      </c>
      <c r="Y113" s="94">
        <v>1</v>
      </c>
      <c r="Z113" s="94">
        <v>4</v>
      </c>
      <c r="AA113" s="94">
        <v>4</v>
      </c>
      <c r="AB113" s="94">
        <v>0</v>
      </c>
      <c r="AC113" s="94">
        <v>0</v>
      </c>
      <c r="AD113" s="94">
        <v>2</v>
      </c>
      <c r="AE113" s="94">
        <v>1</v>
      </c>
      <c r="AF113" s="94">
        <v>0</v>
      </c>
      <c r="AG113" s="94">
        <v>0</v>
      </c>
      <c r="AH113" s="94">
        <v>3</v>
      </c>
      <c r="AI113" s="94">
        <v>3</v>
      </c>
      <c r="AJ113" s="94">
        <v>0</v>
      </c>
      <c r="AK113" s="94">
        <v>0</v>
      </c>
      <c r="AL113" s="94">
        <v>1</v>
      </c>
      <c r="AM113" s="94">
        <v>1</v>
      </c>
      <c r="AN113" s="94">
        <v>0</v>
      </c>
      <c r="AO113" s="94">
        <v>0</v>
      </c>
      <c r="AP113" s="94">
        <f t="shared" si="151"/>
        <v>17</v>
      </c>
      <c r="AQ113" s="159">
        <f t="shared" si="151"/>
        <v>10</v>
      </c>
      <c r="AR113" s="45"/>
      <c r="AS113" s="144" t="s">
        <v>256</v>
      </c>
      <c r="AT113" s="94">
        <v>4</v>
      </c>
      <c r="AU113" s="94">
        <v>2</v>
      </c>
      <c r="AV113" s="94">
        <v>0</v>
      </c>
      <c r="AW113" s="94">
        <v>1</v>
      </c>
      <c r="AX113" s="94">
        <v>0</v>
      </c>
      <c r="AY113" s="94">
        <v>1</v>
      </c>
      <c r="AZ113" s="94">
        <v>0</v>
      </c>
      <c r="BA113" s="94">
        <v>1</v>
      </c>
      <c r="BB113" s="94">
        <v>0</v>
      </c>
      <c r="BC113" s="191">
        <v>9</v>
      </c>
      <c r="BD113" s="94">
        <v>7</v>
      </c>
      <c r="BE113" s="94">
        <v>1</v>
      </c>
      <c r="BF113" s="194">
        <v>2</v>
      </c>
      <c r="BG113" s="45"/>
      <c r="BH113" s="142" t="s">
        <v>256</v>
      </c>
      <c r="BI113" s="94">
        <v>2</v>
      </c>
      <c r="BJ113" s="94">
        <v>10</v>
      </c>
      <c r="BK113" s="94">
        <v>2</v>
      </c>
      <c r="BL113" s="94"/>
      <c r="BM113" s="94">
        <v>6</v>
      </c>
      <c r="BN113" s="191">
        <v>20</v>
      </c>
      <c r="BO113" s="159">
        <v>5</v>
      </c>
      <c r="BP113" s="287"/>
    </row>
    <row r="114" spans="1:68" ht="12" customHeight="1">
      <c r="A114" s="144" t="s">
        <v>45</v>
      </c>
      <c r="B114" s="94">
        <v>1279</v>
      </c>
      <c r="C114" s="94">
        <v>601</v>
      </c>
      <c r="D114" s="94">
        <v>549</v>
      </c>
      <c r="E114" s="94">
        <v>300</v>
      </c>
      <c r="F114" s="94">
        <v>127</v>
      </c>
      <c r="G114" s="94">
        <v>28</v>
      </c>
      <c r="H114" s="94">
        <v>277</v>
      </c>
      <c r="I114" s="94">
        <v>128</v>
      </c>
      <c r="J114" s="94">
        <v>0</v>
      </c>
      <c r="K114" s="94">
        <v>0</v>
      </c>
      <c r="L114" s="94">
        <v>674</v>
      </c>
      <c r="M114" s="94">
        <v>349</v>
      </c>
      <c r="N114" s="94">
        <v>118</v>
      </c>
      <c r="O114" s="94">
        <v>30</v>
      </c>
      <c r="P114" s="94">
        <v>212</v>
      </c>
      <c r="Q114" s="94">
        <v>64</v>
      </c>
      <c r="R114" s="94">
        <v>0</v>
      </c>
      <c r="S114" s="94">
        <v>0</v>
      </c>
      <c r="T114" s="191">
        <f t="shared" si="150"/>
        <v>3236</v>
      </c>
      <c r="U114" s="194">
        <f t="shared" si="150"/>
        <v>1500</v>
      </c>
      <c r="V114" s="41"/>
      <c r="W114" s="144" t="s">
        <v>45</v>
      </c>
      <c r="X114" s="94">
        <v>41</v>
      </c>
      <c r="Y114" s="94">
        <v>18</v>
      </c>
      <c r="Z114" s="94">
        <v>25</v>
      </c>
      <c r="AA114" s="94">
        <v>15</v>
      </c>
      <c r="AB114" s="94">
        <v>7</v>
      </c>
      <c r="AC114" s="94">
        <v>2</v>
      </c>
      <c r="AD114" s="94">
        <v>6</v>
      </c>
      <c r="AE114" s="94">
        <v>1</v>
      </c>
      <c r="AF114" s="94">
        <v>0</v>
      </c>
      <c r="AG114" s="94">
        <v>0</v>
      </c>
      <c r="AH114" s="94">
        <v>76</v>
      </c>
      <c r="AI114" s="94">
        <v>37</v>
      </c>
      <c r="AJ114" s="94">
        <v>29</v>
      </c>
      <c r="AK114" s="94">
        <v>3</v>
      </c>
      <c r="AL114" s="94">
        <v>39</v>
      </c>
      <c r="AM114" s="94">
        <v>7</v>
      </c>
      <c r="AN114" s="94">
        <v>0</v>
      </c>
      <c r="AO114" s="94">
        <v>0</v>
      </c>
      <c r="AP114" s="94">
        <f t="shared" si="151"/>
        <v>223</v>
      </c>
      <c r="AQ114" s="159">
        <f t="shared" si="151"/>
        <v>83</v>
      </c>
      <c r="AR114" s="45"/>
      <c r="AS114" s="144" t="s">
        <v>45</v>
      </c>
      <c r="AT114" s="94">
        <v>26</v>
      </c>
      <c r="AU114" s="94">
        <v>11</v>
      </c>
      <c r="AV114" s="94">
        <v>4</v>
      </c>
      <c r="AW114" s="94">
        <v>7</v>
      </c>
      <c r="AX114" s="94">
        <v>0</v>
      </c>
      <c r="AY114" s="94">
        <v>14</v>
      </c>
      <c r="AZ114" s="94">
        <v>4</v>
      </c>
      <c r="BA114" s="94">
        <v>6</v>
      </c>
      <c r="BB114" s="94">
        <v>0</v>
      </c>
      <c r="BC114" s="191">
        <v>72</v>
      </c>
      <c r="BD114" s="94">
        <v>66</v>
      </c>
      <c r="BE114" s="94">
        <v>1</v>
      </c>
      <c r="BF114" s="194">
        <v>5</v>
      </c>
      <c r="BG114" s="45"/>
      <c r="BH114" s="142" t="s">
        <v>45</v>
      </c>
      <c r="BI114" s="94">
        <v>3</v>
      </c>
      <c r="BJ114" s="94">
        <v>27</v>
      </c>
      <c r="BK114" s="94">
        <v>4</v>
      </c>
      <c r="BL114" s="94">
        <v>14</v>
      </c>
      <c r="BM114" s="94">
        <v>0</v>
      </c>
      <c r="BN114" s="191">
        <v>48</v>
      </c>
      <c r="BO114" s="159">
        <v>87</v>
      </c>
      <c r="BP114" s="287"/>
    </row>
    <row r="115" spans="1:68" ht="12" customHeight="1">
      <c r="A115" s="145" t="s">
        <v>168</v>
      </c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191"/>
      <c r="U115" s="194"/>
      <c r="V115" s="41"/>
      <c r="W115" s="145" t="s">
        <v>168</v>
      </c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159"/>
      <c r="AR115" s="45"/>
      <c r="AS115" s="145" t="s">
        <v>168</v>
      </c>
      <c r="AT115" s="94"/>
      <c r="AU115" s="94"/>
      <c r="AV115" s="94"/>
      <c r="AW115" s="94"/>
      <c r="AX115" s="94"/>
      <c r="AY115" s="94"/>
      <c r="AZ115" s="94"/>
      <c r="BA115" s="94"/>
      <c r="BB115" s="94"/>
      <c r="BC115" s="191"/>
      <c r="BD115" s="94"/>
      <c r="BE115" s="94"/>
      <c r="BF115" s="194"/>
      <c r="BG115" s="45"/>
      <c r="BH115" s="131" t="s">
        <v>168</v>
      </c>
      <c r="BI115" s="94"/>
      <c r="BJ115" s="94"/>
      <c r="BK115" s="94"/>
      <c r="BL115" s="94"/>
      <c r="BM115" s="94"/>
      <c r="BN115" s="191"/>
      <c r="BO115" s="159"/>
      <c r="BP115" s="287"/>
    </row>
    <row r="116" spans="1:68" ht="12" customHeight="1">
      <c r="A116" s="144" t="s">
        <v>257</v>
      </c>
      <c r="B116" s="94">
        <v>474</v>
      </c>
      <c r="C116" s="94">
        <v>239</v>
      </c>
      <c r="D116" s="94">
        <v>384</v>
      </c>
      <c r="E116" s="94">
        <v>191</v>
      </c>
      <c r="F116" s="94">
        <v>7</v>
      </c>
      <c r="G116" s="94">
        <v>0</v>
      </c>
      <c r="H116" s="94">
        <v>118</v>
      </c>
      <c r="I116" s="94">
        <v>44</v>
      </c>
      <c r="J116" s="94">
        <v>0</v>
      </c>
      <c r="K116" s="94">
        <v>0</v>
      </c>
      <c r="L116" s="94">
        <v>368</v>
      </c>
      <c r="M116" s="94">
        <v>165</v>
      </c>
      <c r="N116" s="94">
        <v>5</v>
      </c>
      <c r="O116" s="94">
        <v>0</v>
      </c>
      <c r="P116" s="94">
        <v>92</v>
      </c>
      <c r="Q116" s="94">
        <v>62</v>
      </c>
      <c r="R116" s="94">
        <v>0</v>
      </c>
      <c r="S116" s="94">
        <v>0</v>
      </c>
      <c r="T116" s="191">
        <f t="shared" si="150"/>
        <v>1448</v>
      </c>
      <c r="U116" s="194">
        <f t="shared" si="150"/>
        <v>701</v>
      </c>
      <c r="V116" s="41"/>
      <c r="W116" s="144" t="s">
        <v>257</v>
      </c>
      <c r="X116" s="94">
        <v>5</v>
      </c>
      <c r="Y116" s="94">
        <v>2</v>
      </c>
      <c r="Z116" s="94">
        <v>4</v>
      </c>
      <c r="AA116" s="94">
        <v>0</v>
      </c>
      <c r="AB116" s="94">
        <v>0</v>
      </c>
      <c r="AC116" s="94">
        <v>0</v>
      </c>
      <c r="AD116" s="94">
        <v>0</v>
      </c>
      <c r="AE116" s="94">
        <v>0</v>
      </c>
      <c r="AF116" s="94">
        <v>0</v>
      </c>
      <c r="AG116" s="94">
        <v>0</v>
      </c>
      <c r="AH116" s="94">
        <v>94</v>
      </c>
      <c r="AI116" s="94">
        <v>46</v>
      </c>
      <c r="AJ116" s="94">
        <v>0</v>
      </c>
      <c r="AK116" s="94">
        <v>0</v>
      </c>
      <c r="AL116" s="94">
        <v>18</v>
      </c>
      <c r="AM116" s="94">
        <v>6</v>
      </c>
      <c r="AN116" s="94">
        <v>0</v>
      </c>
      <c r="AO116" s="94">
        <v>0</v>
      </c>
      <c r="AP116" s="94">
        <f t="shared" si="151"/>
        <v>121</v>
      </c>
      <c r="AQ116" s="159">
        <f t="shared" si="151"/>
        <v>54</v>
      </c>
      <c r="AR116" s="45"/>
      <c r="AS116" s="144" t="s">
        <v>257</v>
      </c>
      <c r="AT116" s="94">
        <v>7</v>
      </c>
      <c r="AU116" s="94">
        <v>5</v>
      </c>
      <c r="AV116" s="94">
        <v>1</v>
      </c>
      <c r="AW116" s="94">
        <v>2</v>
      </c>
      <c r="AX116" s="94">
        <v>0</v>
      </c>
      <c r="AY116" s="94">
        <v>5</v>
      </c>
      <c r="AZ116" s="94">
        <v>1</v>
      </c>
      <c r="BA116" s="94">
        <v>1</v>
      </c>
      <c r="BB116" s="94">
        <v>0</v>
      </c>
      <c r="BC116" s="191">
        <v>22</v>
      </c>
      <c r="BD116" s="94">
        <v>18</v>
      </c>
      <c r="BE116" s="94">
        <v>0</v>
      </c>
      <c r="BF116" s="194">
        <v>2</v>
      </c>
      <c r="BG116" s="45"/>
      <c r="BH116" s="142" t="s">
        <v>257</v>
      </c>
      <c r="BI116" s="94">
        <v>23</v>
      </c>
      <c r="BJ116" s="94">
        <v>12</v>
      </c>
      <c r="BK116" s="94">
        <v>5</v>
      </c>
      <c r="BL116" s="94">
        <v>8</v>
      </c>
      <c r="BM116" s="94">
        <v>0</v>
      </c>
      <c r="BN116" s="191">
        <v>48</v>
      </c>
      <c r="BO116" s="159">
        <v>7</v>
      </c>
      <c r="BP116" s="287"/>
    </row>
    <row r="117" spans="1:68" ht="12" customHeight="1">
      <c r="A117" s="144" t="s">
        <v>46</v>
      </c>
      <c r="B117" s="94">
        <v>636</v>
      </c>
      <c r="C117" s="94">
        <v>286</v>
      </c>
      <c r="D117" s="94">
        <v>299</v>
      </c>
      <c r="E117" s="94">
        <v>152</v>
      </c>
      <c r="F117" s="94">
        <v>9</v>
      </c>
      <c r="G117" s="94">
        <v>2</v>
      </c>
      <c r="H117" s="94">
        <v>91</v>
      </c>
      <c r="I117" s="94">
        <v>16</v>
      </c>
      <c r="J117" s="94">
        <v>22</v>
      </c>
      <c r="K117" s="94">
        <v>14</v>
      </c>
      <c r="L117" s="94">
        <v>521</v>
      </c>
      <c r="M117" s="94">
        <v>237</v>
      </c>
      <c r="N117" s="94">
        <v>0</v>
      </c>
      <c r="O117" s="94">
        <v>0</v>
      </c>
      <c r="P117" s="94">
        <v>119</v>
      </c>
      <c r="Q117" s="94">
        <v>23</v>
      </c>
      <c r="R117" s="94">
        <v>0</v>
      </c>
      <c r="S117" s="94">
        <v>0</v>
      </c>
      <c r="T117" s="191">
        <f t="shared" si="150"/>
        <v>1697</v>
      </c>
      <c r="U117" s="194">
        <f t="shared" si="150"/>
        <v>730</v>
      </c>
      <c r="V117" s="41"/>
      <c r="W117" s="144" t="s">
        <v>46</v>
      </c>
      <c r="X117" s="94">
        <v>19</v>
      </c>
      <c r="Y117" s="94">
        <v>10</v>
      </c>
      <c r="Z117" s="94">
        <v>8</v>
      </c>
      <c r="AA117" s="94">
        <v>2</v>
      </c>
      <c r="AB117" s="94">
        <v>0</v>
      </c>
      <c r="AC117" s="94">
        <v>0</v>
      </c>
      <c r="AD117" s="94">
        <v>1</v>
      </c>
      <c r="AE117" s="94">
        <v>0</v>
      </c>
      <c r="AF117" s="94">
        <v>0</v>
      </c>
      <c r="AG117" s="94">
        <v>0</v>
      </c>
      <c r="AH117" s="94">
        <v>179</v>
      </c>
      <c r="AI117" s="94">
        <v>102</v>
      </c>
      <c r="AJ117" s="94">
        <v>0</v>
      </c>
      <c r="AK117" s="94">
        <v>0</v>
      </c>
      <c r="AL117" s="94">
        <v>66</v>
      </c>
      <c r="AM117" s="94">
        <v>19</v>
      </c>
      <c r="AN117" s="94">
        <v>0</v>
      </c>
      <c r="AO117" s="94">
        <v>0</v>
      </c>
      <c r="AP117" s="94">
        <f t="shared" si="151"/>
        <v>273</v>
      </c>
      <c r="AQ117" s="159">
        <f t="shared" si="151"/>
        <v>133</v>
      </c>
      <c r="AR117" s="45"/>
      <c r="AS117" s="144" t="s">
        <v>46</v>
      </c>
      <c r="AT117" s="94">
        <v>10</v>
      </c>
      <c r="AU117" s="94">
        <v>7</v>
      </c>
      <c r="AV117" s="94">
        <v>1</v>
      </c>
      <c r="AW117" s="94">
        <v>3</v>
      </c>
      <c r="AX117" s="94">
        <v>1</v>
      </c>
      <c r="AY117" s="94">
        <v>9</v>
      </c>
      <c r="AZ117" s="94">
        <v>1</v>
      </c>
      <c r="BA117" s="94">
        <v>3</v>
      </c>
      <c r="BB117" s="94">
        <v>0</v>
      </c>
      <c r="BC117" s="191">
        <v>35</v>
      </c>
      <c r="BD117" s="94">
        <v>32</v>
      </c>
      <c r="BE117" s="94">
        <v>4</v>
      </c>
      <c r="BF117" s="194">
        <v>5</v>
      </c>
      <c r="BG117" s="45"/>
      <c r="BH117" s="142" t="s">
        <v>46</v>
      </c>
      <c r="BI117" s="94">
        <v>17</v>
      </c>
      <c r="BJ117" s="94">
        <v>7</v>
      </c>
      <c r="BK117" s="94">
        <v>3</v>
      </c>
      <c r="BL117" s="94">
        <v>15</v>
      </c>
      <c r="BM117" s="94">
        <v>1</v>
      </c>
      <c r="BN117" s="191">
        <v>43</v>
      </c>
      <c r="BO117" s="159">
        <v>8</v>
      </c>
      <c r="BP117" s="287"/>
    </row>
    <row r="118" spans="1:68" ht="12" customHeight="1">
      <c r="A118" s="144" t="s">
        <v>258</v>
      </c>
      <c r="B118" s="94">
        <v>655</v>
      </c>
      <c r="C118" s="94">
        <v>369</v>
      </c>
      <c r="D118" s="94">
        <v>190</v>
      </c>
      <c r="E118" s="94">
        <v>111</v>
      </c>
      <c r="F118" s="94">
        <v>48</v>
      </c>
      <c r="G118" s="94">
        <v>15</v>
      </c>
      <c r="H118" s="94">
        <v>312</v>
      </c>
      <c r="I118" s="94">
        <v>148</v>
      </c>
      <c r="J118" s="94">
        <v>0</v>
      </c>
      <c r="K118" s="94">
        <v>0</v>
      </c>
      <c r="L118" s="94">
        <v>378</v>
      </c>
      <c r="M118" s="94">
        <v>249</v>
      </c>
      <c r="N118" s="94">
        <v>74</v>
      </c>
      <c r="O118" s="94">
        <v>15</v>
      </c>
      <c r="P118" s="94">
        <v>336</v>
      </c>
      <c r="Q118" s="94">
        <v>117</v>
      </c>
      <c r="R118" s="94">
        <v>0</v>
      </c>
      <c r="S118" s="94">
        <v>0</v>
      </c>
      <c r="T118" s="191">
        <f t="shared" si="150"/>
        <v>1993</v>
      </c>
      <c r="U118" s="194">
        <f t="shared" si="150"/>
        <v>1024</v>
      </c>
      <c r="V118" s="41"/>
      <c r="W118" s="144" t="s">
        <v>258</v>
      </c>
      <c r="X118" s="94">
        <v>27</v>
      </c>
      <c r="Y118" s="94">
        <v>12</v>
      </c>
      <c r="Z118" s="94">
        <v>9</v>
      </c>
      <c r="AA118" s="94">
        <v>3</v>
      </c>
      <c r="AB118" s="94">
        <v>0</v>
      </c>
      <c r="AC118" s="94">
        <v>0</v>
      </c>
      <c r="AD118" s="94">
        <v>7</v>
      </c>
      <c r="AE118" s="94">
        <v>1</v>
      </c>
      <c r="AF118" s="94">
        <v>0</v>
      </c>
      <c r="AG118" s="94">
        <v>0</v>
      </c>
      <c r="AH118" s="94">
        <v>153</v>
      </c>
      <c r="AI118" s="94">
        <v>104</v>
      </c>
      <c r="AJ118" s="94">
        <v>29</v>
      </c>
      <c r="AK118" s="94">
        <v>4</v>
      </c>
      <c r="AL118" s="94">
        <v>79</v>
      </c>
      <c r="AM118" s="94">
        <v>27</v>
      </c>
      <c r="AN118" s="94">
        <v>0</v>
      </c>
      <c r="AO118" s="94">
        <v>0</v>
      </c>
      <c r="AP118" s="94">
        <f t="shared" si="151"/>
        <v>304</v>
      </c>
      <c r="AQ118" s="159">
        <f t="shared" si="151"/>
        <v>151</v>
      </c>
      <c r="AR118" s="45"/>
      <c r="AS118" s="144" t="s">
        <v>258</v>
      </c>
      <c r="AT118" s="94">
        <v>12</v>
      </c>
      <c r="AU118" s="94">
        <v>3</v>
      </c>
      <c r="AV118" s="94">
        <v>1</v>
      </c>
      <c r="AW118" s="94">
        <v>5</v>
      </c>
      <c r="AX118" s="94">
        <v>0</v>
      </c>
      <c r="AY118" s="94">
        <v>5</v>
      </c>
      <c r="AZ118" s="94">
        <v>2</v>
      </c>
      <c r="BA118" s="94">
        <v>5</v>
      </c>
      <c r="BB118" s="94">
        <v>0</v>
      </c>
      <c r="BC118" s="191">
        <v>33</v>
      </c>
      <c r="BD118" s="94">
        <v>33</v>
      </c>
      <c r="BE118" s="94">
        <v>0</v>
      </c>
      <c r="BF118" s="194">
        <v>1</v>
      </c>
      <c r="BG118" s="45"/>
      <c r="BH118" s="142" t="s">
        <v>258</v>
      </c>
      <c r="BI118" s="94">
        <v>47</v>
      </c>
      <c r="BJ118" s="94">
        <v>1</v>
      </c>
      <c r="BK118" s="94">
        <v>3</v>
      </c>
      <c r="BL118" s="94">
        <v>12</v>
      </c>
      <c r="BM118" s="94">
        <v>0</v>
      </c>
      <c r="BN118" s="191">
        <v>63</v>
      </c>
      <c r="BO118" s="159">
        <v>19</v>
      </c>
      <c r="BP118" s="287"/>
    </row>
    <row r="119" spans="1:68" ht="12" customHeight="1">
      <c r="A119" s="144" t="s">
        <v>259</v>
      </c>
      <c r="B119" s="94">
        <v>257</v>
      </c>
      <c r="C119" s="94">
        <v>106</v>
      </c>
      <c r="D119" s="94">
        <v>66</v>
      </c>
      <c r="E119" s="94">
        <v>34</v>
      </c>
      <c r="F119" s="94">
        <v>0</v>
      </c>
      <c r="G119" s="94">
        <v>0</v>
      </c>
      <c r="H119" s="94">
        <v>38</v>
      </c>
      <c r="I119" s="94">
        <v>11</v>
      </c>
      <c r="J119" s="94">
        <v>0</v>
      </c>
      <c r="K119" s="94">
        <v>0</v>
      </c>
      <c r="L119" s="94">
        <v>59</v>
      </c>
      <c r="M119" s="94">
        <v>23</v>
      </c>
      <c r="N119" s="94">
        <v>0</v>
      </c>
      <c r="O119" s="94">
        <v>0</v>
      </c>
      <c r="P119" s="94">
        <v>13</v>
      </c>
      <c r="Q119" s="94">
        <v>1</v>
      </c>
      <c r="R119" s="94">
        <v>0</v>
      </c>
      <c r="S119" s="94">
        <v>0</v>
      </c>
      <c r="T119" s="191">
        <f t="shared" si="150"/>
        <v>433</v>
      </c>
      <c r="U119" s="194">
        <f t="shared" si="150"/>
        <v>175</v>
      </c>
      <c r="V119" s="41"/>
      <c r="W119" s="144" t="s">
        <v>259</v>
      </c>
      <c r="X119" s="94">
        <v>0</v>
      </c>
      <c r="Y119" s="94">
        <v>0</v>
      </c>
      <c r="Z119" s="94">
        <v>0</v>
      </c>
      <c r="AA119" s="94">
        <v>0</v>
      </c>
      <c r="AB119" s="94">
        <v>0</v>
      </c>
      <c r="AC119" s="94">
        <v>0</v>
      </c>
      <c r="AD119" s="94">
        <v>0</v>
      </c>
      <c r="AE119" s="94">
        <v>0</v>
      </c>
      <c r="AF119" s="94">
        <v>0</v>
      </c>
      <c r="AG119" s="94">
        <v>0</v>
      </c>
      <c r="AH119" s="94">
        <v>19</v>
      </c>
      <c r="AI119" s="94">
        <v>8</v>
      </c>
      <c r="AJ119" s="94">
        <v>0</v>
      </c>
      <c r="AK119" s="94">
        <v>0</v>
      </c>
      <c r="AL119" s="94">
        <v>3</v>
      </c>
      <c r="AM119" s="94">
        <v>0</v>
      </c>
      <c r="AN119" s="94">
        <v>0</v>
      </c>
      <c r="AO119" s="94">
        <v>0</v>
      </c>
      <c r="AP119" s="94">
        <f t="shared" si="151"/>
        <v>22</v>
      </c>
      <c r="AQ119" s="159">
        <f t="shared" si="151"/>
        <v>8</v>
      </c>
      <c r="AR119" s="45"/>
      <c r="AS119" s="144" t="s">
        <v>259</v>
      </c>
      <c r="AT119" s="94">
        <v>4</v>
      </c>
      <c r="AU119" s="94">
        <v>1</v>
      </c>
      <c r="AV119" s="94">
        <v>0</v>
      </c>
      <c r="AW119" s="94">
        <v>1</v>
      </c>
      <c r="AX119" s="94">
        <v>0</v>
      </c>
      <c r="AY119" s="94">
        <v>1</v>
      </c>
      <c r="AZ119" s="94">
        <v>0</v>
      </c>
      <c r="BA119" s="94">
        <v>1</v>
      </c>
      <c r="BB119" s="94">
        <v>0</v>
      </c>
      <c r="BC119" s="191">
        <v>8</v>
      </c>
      <c r="BD119" s="94">
        <v>8</v>
      </c>
      <c r="BE119" s="94">
        <v>0</v>
      </c>
      <c r="BF119" s="194">
        <v>2</v>
      </c>
      <c r="BG119" s="45"/>
      <c r="BH119" s="142" t="s">
        <v>259</v>
      </c>
      <c r="BI119" s="94">
        <v>3</v>
      </c>
      <c r="BJ119" s="94">
        <v>7</v>
      </c>
      <c r="BK119" s="94">
        <v>1</v>
      </c>
      <c r="BL119" s="94">
        <v>10</v>
      </c>
      <c r="BM119" s="94">
        <v>0</v>
      </c>
      <c r="BN119" s="191">
        <v>21</v>
      </c>
      <c r="BO119" s="159">
        <v>4</v>
      </c>
      <c r="BP119" s="287"/>
    </row>
    <row r="120" spans="1:68" ht="12" customHeight="1">
      <c r="A120" s="144" t="s">
        <v>260</v>
      </c>
      <c r="B120" s="94">
        <v>488</v>
      </c>
      <c r="C120" s="94">
        <v>226</v>
      </c>
      <c r="D120" s="94">
        <v>236</v>
      </c>
      <c r="E120" s="94">
        <v>128</v>
      </c>
      <c r="F120" s="94">
        <v>38</v>
      </c>
      <c r="G120" s="94">
        <v>9</v>
      </c>
      <c r="H120" s="94">
        <v>109</v>
      </c>
      <c r="I120" s="94">
        <v>44</v>
      </c>
      <c r="J120" s="94">
        <v>0</v>
      </c>
      <c r="K120" s="94">
        <v>0</v>
      </c>
      <c r="L120" s="94">
        <v>323</v>
      </c>
      <c r="M120" s="94">
        <v>177</v>
      </c>
      <c r="N120" s="94">
        <v>25</v>
      </c>
      <c r="O120" s="94">
        <v>5</v>
      </c>
      <c r="P120" s="94">
        <v>150</v>
      </c>
      <c r="Q120" s="94">
        <v>37</v>
      </c>
      <c r="R120" s="94">
        <v>0</v>
      </c>
      <c r="S120" s="94">
        <v>0</v>
      </c>
      <c r="T120" s="191">
        <f t="shared" si="150"/>
        <v>1369</v>
      </c>
      <c r="U120" s="194">
        <f t="shared" si="150"/>
        <v>626</v>
      </c>
      <c r="V120" s="41"/>
      <c r="W120" s="144" t="s">
        <v>260</v>
      </c>
      <c r="X120" s="94">
        <v>17</v>
      </c>
      <c r="Y120" s="94">
        <v>7</v>
      </c>
      <c r="Z120" s="94">
        <v>17</v>
      </c>
      <c r="AA120" s="94">
        <v>10</v>
      </c>
      <c r="AB120" s="94">
        <v>0</v>
      </c>
      <c r="AC120" s="94">
        <v>0</v>
      </c>
      <c r="AD120" s="94">
        <v>1</v>
      </c>
      <c r="AE120" s="94">
        <v>0</v>
      </c>
      <c r="AF120" s="94">
        <v>0</v>
      </c>
      <c r="AG120" s="94">
        <v>0</v>
      </c>
      <c r="AH120" s="94">
        <v>73</v>
      </c>
      <c r="AI120" s="94">
        <v>33</v>
      </c>
      <c r="AJ120" s="94">
        <v>1</v>
      </c>
      <c r="AK120" s="94">
        <v>0</v>
      </c>
      <c r="AL120" s="94">
        <v>29</v>
      </c>
      <c r="AM120" s="94">
        <v>8</v>
      </c>
      <c r="AN120" s="94">
        <v>0</v>
      </c>
      <c r="AO120" s="94">
        <v>0</v>
      </c>
      <c r="AP120" s="94">
        <f t="shared" si="151"/>
        <v>138</v>
      </c>
      <c r="AQ120" s="159">
        <f t="shared" si="151"/>
        <v>58</v>
      </c>
      <c r="AR120" s="45"/>
      <c r="AS120" s="144" t="s">
        <v>260</v>
      </c>
      <c r="AT120" s="94">
        <v>8</v>
      </c>
      <c r="AU120" s="94">
        <v>4</v>
      </c>
      <c r="AV120" s="94">
        <v>1</v>
      </c>
      <c r="AW120" s="94">
        <v>2</v>
      </c>
      <c r="AX120" s="94">
        <v>0</v>
      </c>
      <c r="AY120" s="94">
        <v>4</v>
      </c>
      <c r="AZ120" s="94">
        <v>1</v>
      </c>
      <c r="BA120" s="94">
        <v>3</v>
      </c>
      <c r="BB120" s="94">
        <v>0</v>
      </c>
      <c r="BC120" s="191">
        <v>23</v>
      </c>
      <c r="BD120" s="94">
        <v>15</v>
      </c>
      <c r="BE120" s="94">
        <v>0</v>
      </c>
      <c r="BF120" s="194">
        <v>2</v>
      </c>
      <c r="BG120" s="45"/>
      <c r="BH120" s="142" t="s">
        <v>260</v>
      </c>
      <c r="BI120" s="94">
        <v>23</v>
      </c>
      <c r="BJ120" s="94">
        <v>3</v>
      </c>
      <c r="BK120" s="94">
        <v>2</v>
      </c>
      <c r="BL120" s="94">
        <v>21</v>
      </c>
      <c r="BM120" s="94">
        <v>0</v>
      </c>
      <c r="BN120" s="191">
        <v>49</v>
      </c>
      <c r="BO120" s="159">
        <v>7</v>
      </c>
      <c r="BP120" s="287"/>
    </row>
    <row r="121" spans="1:68" ht="12" customHeight="1">
      <c r="A121" s="145" t="s">
        <v>169</v>
      </c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191"/>
      <c r="U121" s="194"/>
      <c r="V121" s="41"/>
      <c r="W121" s="145" t="s">
        <v>169</v>
      </c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159"/>
      <c r="AR121" s="45"/>
      <c r="AS121" s="145" t="s">
        <v>169</v>
      </c>
      <c r="AT121" s="94"/>
      <c r="AU121" s="94"/>
      <c r="AV121" s="94"/>
      <c r="AW121" s="94"/>
      <c r="AX121" s="94"/>
      <c r="AY121" s="94"/>
      <c r="AZ121" s="94"/>
      <c r="BA121" s="94"/>
      <c r="BB121" s="94"/>
      <c r="BC121" s="191"/>
      <c r="BD121" s="94"/>
      <c r="BE121" s="94"/>
      <c r="BF121" s="194"/>
      <c r="BG121" s="45"/>
      <c r="BH121" s="131" t="s">
        <v>169</v>
      </c>
      <c r="BI121" s="94"/>
      <c r="BJ121" s="94"/>
      <c r="BK121" s="94"/>
      <c r="BL121" s="94"/>
      <c r="BM121" s="94"/>
      <c r="BN121" s="191"/>
      <c r="BO121" s="159"/>
      <c r="BP121" s="287"/>
    </row>
    <row r="122" spans="1:68" ht="12" customHeight="1">
      <c r="A122" s="144" t="s">
        <v>261</v>
      </c>
      <c r="B122" s="94">
        <v>1093</v>
      </c>
      <c r="C122" s="94">
        <v>573</v>
      </c>
      <c r="D122" s="94">
        <v>540</v>
      </c>
      <c r="E122" s="94">
        <v>283</v>
      </c>
      <c r="F122" s="94">
        <v>19</v>
      </c>
      <c r="G122" s="94">
        <v>5</v>
      </c>
      <c r="H122" s="94">
        <v>234</v>
      </c>
      <c r="I122" s="94">
        <v>98</v>
      </c>
      <c r="J122" s="94">
        <v>5</v>
      </c>
      <c r="K122" s="94">
        <v>3</v>
      </c>
      <c r="L122" s="94">
        <v>524</v>
      </c>
      <c r="M122" s="94">
        <v>273</v>
      </c>
      <c r="N122" s="94">
        <v>35</v>
      </c>
      <c r="O122" s="94">
        <v>11</v>
      </c>
      <c r="P122" s="94">
        <v>169</v>
      </c>
      <c r="Q122" s="94">
        <v>69</v>
      </c>
      <c r="R122" s="94">
        <v>0</v>
      </c>
      <c r="S122" s="94">
        <v>0</v>
      </c>
      <c r="T122" s="191">
        <f t="shared" ref="T122:U142" si="152">+B122+D122+F122+H122+J122+L122+N122+P122+R122</f>
        <v>2619</v>
      </c>
      <c r="U122" s="194">
        <f t="shared" si="152"/>
        <v>1315</v>
      </c>
      <c r="V122" s="41"/>
      <c r="W122" s="144" t="s">
        <v>261</v>
      </c>
      <c r="X122" s="94">
        <v>121</v>
      </c>
      <c r="Y122" s="94">
        <v>57</v>
      </c>
      <c r="Z122" s="94">
        <v>28</v>
      </c>
      <c r="AA122" s="94">
        <v>11</v>
      </c>
      <c r="AB122" s="94">
        <v>1</v>
      </c>
      <c r="AC122" s="94">
        <v>0</v>
      </c>
      <c r="AD122" s="94">
        <v>15</v>
      </c>
      <c r="AE122" s="94">
        <v>6</v>
      </c>
      <c r="AF122" s="94">
        <v>0</v>
      </c>
      <c r="AG122" s="94">
        <v>0</v>
      </c>
      <c r="AH122" s="94">
        <v>157</v>
      </c>
      <c r="AI122" s="94">
        <v>77</v>
      </c>
      <c r="AJ122" s="94">
        <v>13</v>
      </c>
      <c r="AK122" s="94">
        <v>4</v>
      </c>
      <c r="AL122" s="94">
        <v>33</v>
      </c>
      <c r="AM122" s="94">
        <v>12</v>
      </c>
      <c r="AN122" s="94">
        <v>0</v>
      </c>
      <c r="AO122" s="94">
        <v>0</v>
      </c>
      <c r="AP122" s="94">
        <f t="shared" si="151"/>
        <v>368</v>
      </c>
      <c r="AQ122" s="159">
        <f t="shared" si="151"/>
        <v>167</v>
      </c>
      <c r="AR122" s="45"/>
      <c r="AS122" s="144" t="s">
        <v>261</v>
      </c>
      <c r="AT122" s="94">
        <v>18</v>
      </c>
      <c r="AU122" s="94">
        <v>10</v>
      </c>
      <c r="AV122" s="94">
        <v>1</v>
      </c>
      <c r="AW122" s="94">
        <v>7</v>
      </c>
      <c r="AX122" s="94">
        <v>1</v>
      </c>
      <c r="AY122" s="94">
        <v>11</v>
      </c>
      <c r="AZ122" s="94">
        <v>1</v>
      </c>
      <c r="BA122" s="94">
        <v>8</v>
      </c>
      <c r="BB122" s="94">
        <v>0</v>
      </c>
      <c r="BC122" s="191">
        <v>57</v>
      </c>
      <c r="BD122" s="94">
        <v>38</v>
      </c>
      <c r="BE122" s="94">
        <v>0</v>
      </c>
      <c r="BF122" s="194">
        <v>7</v>
      </c>
      <c r="BG122" s="45"/>
      <c r="BH122" s="142" t="s">
        <v>261</v>
      </c>
      <c r="BI122" s="94">
        <v>28</v>
      </c>
      <c r="BJ122" s="94">
        <v>19</v>
      </c>
      <c r="BK122" s="94">
        <v>8</v>
      </c>
      <c r="BL122" s="94">
        <v>46</v>
      </c>
      <c r="BM122" s="94">
        <v>1</v>
      </c>
      <c r="BN122" s="191">
        <v>102</v>
      </c>
      <c r="BO122" s="159">
        <v>25</v>
      </c>
      <c r="BP122" s="287"/>
    </row>
    <row r="123" spans="1:68" ht="12" customHeight="1">
      <c r="A123" s="144" t="s">
        <v>262</v>
      </c>
      <c r="B123" s="94">
        <v>616</v>
      </c>
      <c r="C123" s="94">
        <v>328</v>
      </c>
      <c r="D123" s="94">
        <v>216</v>
      </c>
      <c r="E123" s="94">
        <v>125</v>
      </c>
      <c r="F123" s="94">
        <v>21</v>
      </c>
      <c r="G123" s="94">
        <v>9</v>
      </c>
      <c r="H123" s="94">
        <v>128</v>
      </c>
      <c r="I123" s="94">
        <v>62</v>
      </c>
      <c r="J123" s="94">
        <v>92</v>
      </c>
      <c r="K123" s="94">
        <v>35</v>
      </c>
      <c r="L123" s="94">
        <v>277</v>
      </c>
      <c r="M123" s="94">
        <v>164</v>
      </c>
      <c r="N123" s="94">
        <v>25</v>
      </c>
      <c r="O123" s="94">
        <v>6</v>
      </c>
      <c r="P123" s="94">
        <v>67</v>
      </c>
      <c r="Q123" s="94">
        <v>32</v>
      </c>
      <c r="R123" s="94">
        <v>72</v>
      </c>
      <c r="S123" s="94">
        <v>22</v>
      </c>
      <c r="T123" s="191">
        <f t="shared" si="152"/>
        <v>1514</v>
      </c>
      <c r="U123" s="194">
        <f t="shared" si="152"/>
        <v>783</v>
      </c>
      <c r="V123" s="41"/>
      <c r="W123" s="144" t="s">
        <v>262</v>
      </c>
      <c r="X123" s="94">
        <v>54</v>
      </c>
      <c r="Y123" s="94">
        <v>23</v>
      </c>
      <c r="Z123" s="94">
        <v>11</v>
      </c>
      <c r="AA123" s="94">
        <v>7</v>
      </c>
      <c r="AB123" s="94">
        <v>1</v>
      </c>
      <c r="AC123" s="94">
        <v>0</v>
      </c>
      <c r="AD123" s="94">
        <v>24</v>
      </c>
      <c r="AE123" s="94">
        <v>9</v>
      </c>
      <c r="AF123" s="94">
        <v>3</v>
      </c>
      <c r="AG123" s="94">
        <v>2</v>
      </c>
      <c r="AH123" s="94">
        <v>66</v>
      </c>
      <c r="AI123" s="94">
        <v>37</v>
      </c>
      <c r="AJ123" s="94">
        <v>9</v>
      </c>
      <c r="AK123" s="94">
        <v>2</v>
      </c>
      <c r="AL123" s="94">
        <v>20</v>
      </c>
      <c r="AM123" s="94">
        <v>10</v>
      </c>
      <c r="AN123" s="94">
        <v>19</v>
      </c>
      <c r="AO123" s="50">
        <v>4</v>
      </c>
      <c r="AP123" s="94">
        <f t="shared" si="151"/>
        <v>207</v>
      </c>
      <c r="AQ123" s="159">
        <f t="shared" si="151"/>
        <v>94</v>
      </c>
      <c r="AR123" s="45"/>
      <c r="AS123" s="144" t="s">
        <v>262</v>
      </c>
      <c r="AT123" s="94">
        <v>14</v>
      </c>
      <c r="AU123" s="94">
        <v>6</v>
      </c>
      <c r="AV123" s="94">
        <v>1</v>
      </c>
      <c r="AW123" s="94">
        <v>4</v>
      </c>
      <c r="AX123" s="94">
        <v>3</v>
      </c>
      <c r="AY123" s="94">
        <v>6</v>
      </c>
      <c r="AZ123" s="94">
        <v>1</v>
      </c>
      <c r="BA123" s="94">
        <v>4</v>
      </c>
      <c r="BB123" s="94">
        <v>2</v>
      </c>
      <c r="BC123" s="191">
        <v>41</v>
      </c>
      <c r="BD123" s="94">
        <v>31</v>
      </c>
      <c r="BE123" s="94">
        <v>8</v>
      </c>
      <c r="BF123" s="194">
        <v>7</v>
      </c>
      <c r="BG123" s="45"/>
      <c r="BH123" s="142" t="s">
        <v>262</v>
      </c>
      <c r="BI123" s="94">
        <v>17</v>
      </c>
      <c r="BJ123" s="94">
        <v>10</v>
      </c>
      <c r="BK123" s="94">
        <v>4</v>
      </c>
      <c r="BL123" s="94">
        <v>40</v>
      </c>
      <c r="BM123" s="94">
        <v>4</v>
      </c>
      <c r="BN123" s="191">
        <v>75</v>
      </c>
      <c r="BO123" s="159">
        <v>19</v>
      </c>
      <c r="BP123" s="287"/>
    </row>
    <row r="124" spans="1:68" ht="12" customHeight="1">
      <c r="A124" s="144" t="s">
        <v>263</v>
      </c>
      <c r="B124" s="94">
        <v>657</v>
      </c>
      <c r="C124" s="94">
        <v>303</v>
      </c>
      <c r="D124" s="94">
        <v>253</v>
      </c>
      <c r="E124" s="94">
        <v>127</v>
      </c>
      <c r="F124" s="94">
        <v>76</v>
      </c>
      <c r="G124" s="94">
        <v>19</v>
      </c>
      <c r="H124" s="94">
        <v>279</v>
      </c>
      <c r="I124" s="94">
        <v>119</v>
      </c>
      <c r="J124" s="94">
        <v>382</v>
      </c>
      <c r="K124" s="94">
        <v>152</v>
      </c>
      <c r="L124" s="94">
        <v>372</v>
      </c>
      <c r="M124" s="94">
        <v>205</v>
      </c>
      <c r="N124" s="94">
        <v>104</v>
      </c>
      <c r="O124" s="94">
        <v>20</v>
      </c>
      <c r="P124" s="94">
        <v>316</v>
      </c>
      <c r="Q124" s="94">
        <v>129</v>
      </c>
      <c r="R124" s="94">
        <v>406</v>
      </c>
      <c r="S124" s="94">
        <v>161</v>
      </c>
      <c r="T124" s="191">
        <f t="shared" si="152"/>
        <v>2845</v>
      </c>
      <c r="U124" s="194">
        <f t="shared" si="152"/>
        <v>1235</v>
      </c>
      <c r="V124" s="41"/>
      <c r="W124" s="144" t="s">
        <v>263</v>
      </c>
      <c r="X124" s="94">
        <v>26</v>
      </c>
      <c r="Y124" s="94">
        <v>12</v>
      </c>
      <c r="Z124" s="94">
        <v>26</v>
      </c>
      <c r="AA124" s="94">
        <v>12</v>
      </c>
      <c r="AB124" s="94">
        <v>11</v>
      </c>
      <c r="AC124" s="94">
        <v>1</v>
      </c>
      <c r="AD124" s="94">
        <v>17</v>
      </c>
      <c r="AE124" s="94">
        <v>8</v>
      </c>
      <c r="AF124" s="94">
        <v>28</v>
      </c>
      <c r="AG124" s="94">
        <v>9</v>
      </c>
      <c r="AH124" s="94">
        <v>52</v>
      </c>
      <c r="AI124" s="94">
        <v>26</v>
      </c>
      <c r="AJ124" s="94">
        <v>27</v>
      </c>
      <c r="AK124" s="94">
        <v>4</v>
      </c>
      <c r="AL124" s="94">
        <v>60</v>
      </c>
      <c r="AM124" s="94">
        <v>20</v>
      </c>
      <c r="AN124" s="94">
        <v>87</v>
      </c>
      <c r="AO124" s="50">
        <v>24</v>
      </c>
      <c r="AP124" s="94">
        <f t="shared" si="151"/>
        <v>334</v>
      </c>
      <c r="AQ124" s="159">
        <f t="shared" si="151"/>
        <v>116</v>
      </c>
      <c r="AR124" s="45"/>
      <c r="AS124" s="144" t="s">
        <v>263</v>
      </c>
      <c r="AT124" s="94">
        <v>16</v>
      </c>
      <c r="AU124" s="94">
        <v>7</v>
      </c>
      <c r="AV124" s="94">
        <v>3</v>
      </c>
      <c r="AW124" s="94">
        <v>7</v>
      </c>
      <c r="AX124" s="94">
        <v>9</v>
      </c>
      <c r="AY124" s="94">
        <v>8</v>
      </c>
      <c r="AZ124" s="94">
        <v>4</v>
      </c>
      <c r="BA124" s="94">
        <v>7</v>
      </c>
      <c r="BB124" s="94">
        <v>10</v>
      </c>
      <c r="BC124" s="191">
        <v>71</v>
      </c>
      <c r="BD124" s="94">
        <v>54</v>
      </c>
      <c r="BE124" s="94">
        <v>0</v>
      </c>
      <c r="BF124" s="194">
        <v>3</v>
      </c>
      <c r="BG124" s="45"/>
      <c r="BH124" s="142" t="s">
        <v>263</v>
      </c>
      <c r="BI124" s="94">
        <v>82</v>
      </c>
      <c r="BJ124" s="94">
        <v>16</v>
      </c>
      <c r="BK124" s="94">
        <v>3</v>
      </c>
      <c r="BL124" s="94">
        <v>14</v>
      </c>
      <c r="BM124" s="94">
        <v>0</v>
      </c>
      <c r="BN124" s="191">
        <v>115</v>
      </c>
      <c r="BO124" s="159">
        <v>40</v>
      </c>
      <c r="BP124" s="287"/>
    </row>
    <row r="125" spans="1:68" ht="12" customHeight="1">
      <c r="A125" s="144" t="s">
        <v>47</v>
      </c>
      <c r="B125" s="94">
        <v>83</v>
      </c>
      <c r="C125" s="94">
        <v>52</v>
      </c>
      <c r="D125" s="94">
        <v>68</v>
      </c>
      <c r="E125" s="94">
        <v>27</v>
      </c>
      <c r="F125" s="94">
        <v>0</v>
      </c>
      <c r="G125" s="94">
        <v>0</v>
      </c>
      <c r="H125" s="94">
        <v>47</v>
      </c>
      <c r="I125" s="94">
        <v>14</v>
      </c>
      <c r="J125" s="94">
        <v>0</v>
      </c>
      <c r="K125" s="94">
        <v>0</v>
      </c>
      <c r="L125" s="94">
        <v>71</v>
      </c>
      <c r="M125" s="94">
        <v>28</v>
      </c>
      <c r="N125" s="94">
        <v>0</v>
      </c>
      <c r="O125" s="94">
        <v>0</v>
      </c>
      <c r="P125" s="94">
        <v>33</v>
      </c>
      <c r="Q125" s="94">
        <v>7</v>
      </c>
      <c r="R125" s="94">
        <v>0</v>
      </c>
      <c r="S125" s="94">
        <v>0</v>
      </c>
      <c r="T125" s="191">
        <f t="shared" si="152"/>
        <v>302</v>
      </c>
      <c r="U125" s="194">
        <f t="shared" si="152"/>
        <v>128</v>
      </c>
      <c r="V125" s="41"/>
      <c r="W125" s="144" t="s">
        <v>47</v>
      </c>
      <c r="X125" s="94">
        <v>1</v>
      </c>
      <c r="Y125" s="94">
        <v>1</v>
      </c>
      <c r="Z125" s="94">
        <v>1</v>
      </c>
      <c r="AA125" s="94">
        <v>0</v>
      </c>
      <c r="AB125" s="94">
        <v>0</v>
      </c>
      <c r="AC125" s="94">
        <v>0</v>
      </c>
      <c r="AD125" s="94">
        <v>1</v>
      </c>
      <c r="AE125" s="94">
        <v>1</v>
      </c>
      <c r="AF125" s="94">
        <v>0</v>
      </c>
      <c r="AG125" s="94">
        <v>0</v>
      </c>
      <c r="AH125" s="94">
        <v>11</v>
      </c>
      <c r="AI125" s="94">
        <v>1</v>
      </c>
      <c r="AJ125" s="94">
        <v>0</v>
      </c>
      <c r="AK125" s="94">
        <v>0</v>
      </c>
      <c r="AL125" s="94">
        <v>11</v>
      </c>
      <c r="AM125" s="94">
        <v>0</v>
      </c>
      <c r="AN125" s="94">
        <v>0</v>
      </c>
      <c r="AO125" s="94">
        <v>0</v>
      </c>
      <c r="AP125" s="94">
        <f t="shared" si="151"/>
        <v>25</v>
      </c>
      <c r="AQ125" s="159">
        <f t="shared" si="151"/>
        <v>3</v>
      </c>
      <c r="AR125" s="45"/>
      <c r="AS125" s="144" t="s">
        <v>47</v>
      </c>
      <c r="AT125" s="94">
        <v>2</v>
      </c>
      <c r="AU125" s="94">
        <v>2</v>
      </c>
      <c r="AV125" s="94">
        <v>0</v>
      </c>
      <c r="AW125" s="94">
        <v>1</v>
      </c>
      <c r="AX125" s="94">
        <v>0</v>
      </c>
      <c r="AY125" s="94">
        <v>2</v>
      </c>
      <c r="AZ125" s="94">
        <v>0</v>
      </c>
      <c r="BA125" s="94">
        <v>1</v>
      </c>
      <c r="BB125" s="94">
        <v>0</v>
      </c>
      <c r="BC125" s="191">
        <v>8</v>
      </c>
      <c r="BD125" s="94">
        <v>6</v>
      </c>
      <c r="BE125" s="94">
        <v>2</v>
      </c>
      <c r="BF125" s="194">
        <v>1</v>
      </c>
      <c r="BG125" s="45"/>
      <c r="BH125" s="142" t="s">
        <v>47</v>
      </c>
      <c r="BI125" s="69">
        <v>1</v>
      </c>
      <c r="BJ125" s="69">
        <v>8</v>
      </c>
      <c r="BK125" s="69">
        <v>2</v>
      </c>
      <c r="BL125" s="69">
        <v>2</v>
      </c>
      <c r="BM125" s="69">
        <v>0</v>
      </c>
      <c r="BN125" s="366">
        <v>13</v>
      </c>
      <c r="BO125" s="181">
        <v>4</v>
      </c>
      <c r="BP125" s="287"/>
    </row>
    <row r="126" spans="1:68" ht="12" customHeight="1">
      <c r="A126" s="144" t="s">
        <v>48</v>
      </c>
      <c r="B126" s="94">
        <v>333</v>
      </c>
      <c r="C126" s="94">
        <v>164</v>
      </c>
      <c r="D126" s="94">
        <v>146</v>
      </c>
      <c r="E126" s="94">
        <v>70</v>
      </c>
      <c r="F126" s="94">
        <v>0</v>
      </c>
      <c r="G126" s="94">
        <v>0</v>
      </c>
      <c r="H126" s="94">
        <v>0</v>
      </c>
      <c r="I126" s="94">
        <v>0</v>
      </c>
      <c r="J126" s="94">
        <v>50</v>
      </c>
      <c r="K126" s="94">
        <v>12</v>
      </c>
      <c r="L126" s="94">
        <v>162</v>
      </c>
      <c r="M126" s="94">
        <v>100</v>
      </c>
      <c r="N126" s="94">
        <v>0</v>
      </c>
      <c r="O126" s="94">
        <v>0</v>
      </c>
      <c r="P126" s="94">
        <v>31</v>
      </c>
      <c r="Q126" s="94">
        <v>6</v>
      </c>
      <c r="R126" s="94">
        <v>0</v>
      </c>
      <c r="S126" s="94">
        <v>0</v>
      </c>
      <c r="T126" s="191">
        <f t="shared" si="152"/>
        <v>722</v>
      </c>
      <c r="U126" s="194">
        <f t="shared" si="152"/>
        <v>352</v>
      </c>
      <c r="V126" s="41"/>
      <c r="W126" s="144" t="s">
        <v>48</v>
      </c>
      <c r="X126" s="94">
        <v>9</v>
      </c>
      <c r="Y126" s="94">
        <v>3</v>
      </c>
      <c r="Z126" s="94">
        <v>9</v>
      </c>
      <c r="AA126" s="94">
        <v>4</v>
      </c>
      <c r="AB126" s="94">
        <v>0</v>
      </c>
      <c r="AC126" s="94">
        <v>0</v>
      </c>
      <c r="AD126" s="94">
        <v>0</v>
      </c>
      <c r="AE126" s="94">
        <v>0</v>
      </c>
      <c r="AF126" s="94">
        <v>2</v>
      </c>
      <c r="AG126" s="94">
        <v>0</v>
      </c>
      <c r="AH126" s="94">
        <v>8</v>
      </c>
      <c r="AI126" s="94">
        <v>2</v>
      </c>
      <c r="AJ126" s="94">
        <v>0</v>
      </c>
      <c r="AK126" s="94">
        <v>0</v>
      </c>
      <c r="AL126" s="94">
        <v>15</v>
      </c>
      <c r="AM126" s="94">
        <v>4</v>
      </c>
      <c r="AN126" s="94">
        <v>0</v>
      </c>
      <c r="AO126" s="94">
        <v>0</v>
      </c>
      <c r="AP126" s="94">
        <f t="shared" si="151"/>
        <v>43</v>
      </c>
      <c r="AQ126" s="159">
        <f t="shared" si="151"/>
        <v>13</v>
      </c>
      <c r="AR126" s="45"/>
      <c r="AS126" s="144" t="s">
        <v>48</v>
      </c>
      <c r="AT126" s="94">
        <v>6</v>
      </c>
      <c r="AU126" s="94">
        <v>4</v>
      </c>
      <c r="AV126" s="94">
        <v>1</v>
      </c>
      <c r="AW126" s="94">
        <v>0</v>
      </c>
      <c r="AX126" s="94">
        <v>3</v>
      </c>
      <c r="AY126" s="94">
        <v>1</v>
      </c>
      <c r="AZ126" s="94">
        <v>0</v>
      </c>
      <c r="BA126" s="94">
        <v>1</v>
      </c>
      <c r="BB126" s="94">
        <v>0</v>
      </c>
      <c r="BC126" s="191">
        <v>16</v>
      </c>
      <c r="BD126" s="94">
        <v>8</v>
      </c>
      <c r="BE126" s="94">
        <v>5</v>
      </c>
      <c r="BF126" s="194">
        <v>4</v>
      </c>
      <c r="BG126" s="45"/>
      <c r="BH126" s="142" t="s">
        <v>48</v>
      </c>
      <c r="BI126" s="69">
        <v>4</v>
      </c>
      <c r="BJ126" s="69">
        <v>10</v>
      </c>
      <c r="BK126" s="69">
        <v>4</v>
      </c>
      <c r="BL126" s="69">
        <v>10</v>
      </c>
      <c r="BM126" s="69">
        <v>0</v>
      </c>
      <c r="BN126" s="366">
        <v>28</v>
      </c>
      <c r="BO126" s="181">
        <v>9</v>
      </c>
      <c r="BP126" s="287"/>
    </row>
    <row r="127" spans="1:68" ht="12" customHeight="1">
      <c r="A127" s="144" t="s">
        <v>264</v>
      </c>
      <c r="B127" s="94">
        <v>513</v>
      </c>
      <c r="C127" s="94">
        <v>272</v>
      </c>
      <c r="D127" s="94">
        <v>224</v>
      </c>
      <c r="E127" s="94">
        <v>136</v>
      </c>
      <c r="F127" s="94">
        <v>27</v>
      </c>
      <c r="G127" s="94">
        <v>6</v>
      </c>
      <c r="H127" s="94">
        <v>142</v>
      </c>
      <c r="I127" s="94">
        <v>58</v>
      </c>
      <c r="J127" s="94">
        <v>0</v>
      </c>
      <c r="K127" s="94">
        <v>0</v>
      </c>
      <c r="L127" s="94">
        <v>298</v>
      </c>
      <c r="M127" s="94">
        <v>138</v>
      </c>
      <c r="N127" s="94">
        <v>22</v>
      </c>
      <c r="O127" s="94">
        <v>2</v>
      </c>
      <c r="P127" s="94">
        <v>205</v>
      </c>
      <c r="Q127" s="94">
        <v>98</v>
      </c>
      <c r="R127" s="94">
        <v>0</v>
      </c>
      <c r="S127" s="94">
        <v>0</v>
      </c>
      <c r="T127" s="191">
        <f t="shared" si="152"/>
        <v>1431</v>
      </c>
      <c r="U127" s="194">
        <f t="shared" si="152"/>
        <v>710</v>
      </c>
      <c r="V127" s="41"/>
      <c r="W127" s="144" t="s">
        <v>264</v>
      </c>
      <c r="X127" s="94">
        <v>5</v>
      </c>
      <c r="Y127" s="94">
        <v>2</v>
      </c>
      <c r="Z127" s="94">
        <v>0</v>
      </c>
      <c r="AA127" s="94">
        <v>0</v>
      </c>
      <c r="AB127" s="94">
        <v>0</v>
      </c>
      <c r="AC127" s="94">
        <v>0</v>
      </c>
      <c r="AD127" s="94">
        <v>2</v>
      </c>
      <c r="AE127" s="94">
        <v>0</v>
      </c>
      <c r="AF127" s="94">
        <v>0</v>
      </c>
      <c r="AG127" s="94">
        <v>0</v>
      </c>
      <c r="AH127" s="94">
        <v>77</v>
      </c>
      <c r="AI127" s="94">
        <v>39</v>
      </c>
      <c r="AJ127" s="94">
        <v>13</v>
      </c>
      <c r="AK127" s="94">
        <v>2</v>
      </c>
      <c r="AL127" s="94">
        <v>43</v>
      </c>
      <c r="AM127" s="94">
        <v>25</v>
      </c>
      <c r="AN127" s="94">
        <v>0</v>
      </c>
      <c r="AO127" s="94">
        <v>0</v>
      </c>
      <c r="AP127" s="94">
        <f t="shared" si="151"/>
        <v>140</v>
      </c>
      <c r="AQ127" s="159">
        <f t="shared" si="151"/>
        <v>68</v>
      </c>
      <c r="AR127" s="45"/>
      <c r="AS127" s="144" t="s">
        <v>264</v>
      </c>
      <c r="AT127" s="94">
        <v>11</v>
      </c>
      <c r="AU127" s="94">
        <v>5</v>
      </c>
      <c r="AV127" s="94">
        <v>1</v>
      </c>
      <c r="AW127" s="94">
        <v>3</v>
      </c>
      <c r="AX127" s="94">
        <v>0</v>
      </c>
      <c r="AY127" s="94">
        <v>4</v>
      </c>
      <c r="AZ127" s="94">
        <v>1</v>
      </c>
      <c r="BA127" s="94">
        <v>4</v>
      </c>
      <c r="BB127" s="94">
        <v>0</v>
      </c>
      <c r="BC127" s="191">
        <v>29</v>
      </c>
      <c r="BD127" s="94">
        <v>10</v>
      </c>
      <c r="BE127" s="94">
        <v>11</v>
      </c>
      <c r="BF127" s="194">
        <v>3</v>
      </c>
      <c r="BG127" s="45"/>
      <c r="BH127" s="142" t="s">
        <v>264</v>
      </c>
      <c r="BI127" s="94">
        <v>37</v>
      </c>
      <c r="BJ127" s="94">
        <v>11</v>
      </c>
      <c r="BK127" s="94">
        <v>2</v>
      </c>
      <c r="BL127" s="94">
        <v>8</v>
      </c>
      <c r="BM127" s="94">
        <v>2</v>
      </c>
      <c r="BN127" s="191">
        <v>60</v>
      </c>
      <c r="BO127" s="159">
        <v>28</v>
      </c>
      <c r="BP127" s="287"/>
    </row>
    <row r="128" spans="1:68" ht="12" customHeight="1">
      <c r="A128" s="144" t="s">
        <v>265</v>
      </c>
      <c r="B128" s="94">
        <v>766</v>
      </c>
      <c r="C128" s="94">
        <v>402</v>
      </c>
      <c r="D128" s="94">
        <v>296</v>
      </c>
      <c r="E128" s="94">
        <v>164</v>
      </c>
      <c r="F128" s="94">
        <v>22</v>
      </c>
      <c r="G128" s="94">
        <v>6</v>
      </c>
      <c r="H128" s="94">
        <v>118</v>
      </c>
      <c r="I128" s="94">
        <v>50</v>
      </c>
      <c r="J128" s="94">
        <v>110</v>
      </c>
      <c r="K128" s="94">
        <v>46</v>
      </c>
      <c r="L128" s="94">
        <v>483</v>
      </c>
      <c r="M128" s="94">
        <v>260</v>
      </c>
      <c r="N128" s="94">
        <v>31</v>
      </c>
      <c r="O128" s="94">
        <v>7</v>
      </c>
      <c r="P128" s="94">
        <v>150</v>
      </c>
      <c r="Q128" s="94">
        <v>63</v>
      </c>
      <c r="R128" s="94">
        <v>0</v>
      </c>
      <c r="S128" s="94">
        <v>0</v>
      </c>
      <c r="T128" s="191">
        <f t="shared" si="152"/>
        <v>1976</v>
      </c>
      <c r="U128" s="194">
        <f t="shared" si="152"/>
        <v>998</v>
      </c>
      <c r="V128" s="41"/>
      <c r="W128" s="144" t="s">
        <v>265</v>
      </c>
      <c r="X128" s="94">
        <v>33</v>
      </c>
      <c r="Y128" s="94">
        <v>14</v>
      </c>
      <c r="Z128" s="94">
        <v>4</v>
      </c>
      <c r="AA128" s="94">
        <v>2</v>
      </c>
      <c r="AB128" s="94">
        <v>0</v>
      </c>
      <c r="AC128" s="94">
        <v>0</v>
      </c>
      <c r="AD128" s="94">
        <v>5</v>
      </c>
      <c r="AE128" s="94">
        <v>4</v>
      </c>
      <c r="AF128" s="94">
        <v>0</v>
      </c>
      <c r="AG128" s="94">
        <v>0</v>
      </c>
      <c r="AH128" s="94">
        <v>171</v>
      </c>
      <c r="AI128" s="94">
        <v>93</v>
      </c>
      <c r="AJ128" s="94">
        <v>4</v>
      </c>
      <c r="AK128" s="94">
        <v>1</v>
      </c>
      <c r="AL128" s="94">
        <v>43</v>
      </c>
      <c r="AM128" s="94">
        <v>14</v>
      </c>
      <c r="AN128" s="94">
        <v>0</v>
      </c>
      <c r="AO128" s="94">
        <v>0</v>
      </c>
      <c r="AP128" s="94">
        <f t="shared" si="151"/>
        <v>260</v>
      </c>
      <c r="AQ128" s="159">
        <f t="shared" si="151"/>
        <v>128</v>
      </c>
      <c r="AR128" s="45"/>
      <c r="AS128" s="144" t="s">
        <v>265</v>
      </c>
      <c r="AT128" s="94">
        <v>14</v>
      </c>
      <c r="AU128" s="94">
        <v>8</v>
      </c>
      <c r="AV128" s="94">
        <v>1</v>
      </c>
      <c r="AW128" s="94">
        <v>2</v>
      </c>
      <c r="AX128" s="94">
        <v>3</v>
      </c>
      <c r="AY128" s="94">
        <v>9</v>
      </c>
      <c r="AZ128" s="94">
        <v>2</v>
      </c>
      <c r="BA128" s="94">
        <v>4</v>
      </c>
      <c r="BB128" s="94">
        <v>0</v>
      </c>
      <c r="BC128" s="191">
        <v>43</v>
      </c>
      <c r="BD128" s="94">
        <v>27</v>
      </c>
      <c r="BE128" s="94">
        <v>10</v>
      </c>
      <c r="BF128" s="194">
        <v>6</v>
      </c>
      <c r="BG128" s="45"/>
      <c r="BH128" s="142" t="s">
        <v>265</v>
      </c>
      <c r="BI128" s="94">
        <v>8</v>
      </c>
      <c r="BJ128" s="94">
        <v>14</v>
      </c>
      <c r="BK128" s="94">
        <v>2</v>
      </c>
      <c r="BL128" s="94">
        <v>41</v>
      </c>
      <c r="BM128" s="94">
        <v>0</v>
      </c>
      <c r="BN128" s="191">
        <v>65</v>
      </c>
      <c r="BO128" s="159">
        <v>14</v>
      </c>
      <c r="BP128" s="287"/>
    </row>
    <row r="129" spans="1:68" ht="12" customHeight="1">
      <c r="A129" s="145" t="s">
        <v>170</v>
      </c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191"/>
      <c r="U129" s="194"/>
      <c r="V129" s="41"/>
      <c r="W129" s="145" t="s">
        <v>170</v>
      </c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159"/>
      <c r="AR129" s="45"/>
      <c r="AS129" s="145" t="s">
        <v>170</v>
      </c>
      <c r="AT129" s="94"/>
      <c r="AU129" s="94"/>
      <c r="AV129" s="94"/>
      <c r="AW129" s="94"/>
      <c r="AX129" s="94"/>
      <c r="AY129" s="94"/>
      <c r="AZ129" s="94"/>
      <c r="BA129" s="94"/>
      <c r="BB129" s="94"/>
      <c r="BC129" s="191"/>
      <c r="BD129" s="94"/>
      <c r="BE129" s="94"/>
      <c r="BF129" s="194"/>
      <c r="BG129" s="45"/>
      <c r="BH129" s="131" t="s">
        <v>170</v>
      </c>
      <c r="BI129" s="94"/>
      <c r="BJ129" s="94"/>
      <c r="BK129" s="94"/>
      <c r="BL129" s="94"/>
      <c r="BM129" s="94"/>
      <c r="BN129" s="191"/>
      <c r="BO129" s="159"/>
      <c r="BP129" s="287"/>
    </row>
    <row r="130" spans="1:68" ht="12" customHeight="1">
      <c r="A130" s="144" t="s">
        <v>266</v>
      </c>
      <c r="B130" s="94">
        <v>67</v>
      </c>
      <c r="C130" s="94">
        <v>23</v>
      </c>
      <c r="D130" s="94">
        <v>35</v>
      </c>
      <c r="E130" s="94">
        <v>19</v>
      </c>
      <c r="F130" s="94">
        <v>0</v>
      </c>
      <c r="G130" s="94">
        <v>0</v>
      </c>
      <c r="H130" s="94">
        <v>0</v>
      </c>
      <c r="I130" s="94">
        <v>0</v>
      </c>
      <c r="J130" s="94">
        <v>0</v>
      </c>
      <c r="K130" s="94">
        <v>0</v>
      </c>
      <c r="L130" s="94">
        <v>24</v>
      </c>
      <c r="M130" s="94">
        <v>8</v>
      </c>
      <c r="N130" s="94">
        <v>0</v>
      </c>
      <c r="O130" s="94">
        <v>0</v>
      </c>
      <c r="P130" s="94">
        <v>0</v>
      </c>
      <c r="Q130" s="94">
        <v>0</v>
      </c>
      <c r="R130" s="94">
        <v>0</v>
      </c>
      <c r="S130" s="94">
        <v>0</v>
      </c>
      <c r="T130" s="191">
        <f t="shared" si="152"/>
        <v>126</v>
      </c>
      <c r="U130" s="194">
        <f t="shared" si="152"/>
        <v>50</v>
      </c>
      <c r="V130" s="41"/>
      <c r="W130" s="144" t="s">
        <v>266</v>
      </c>
      <c r="X130" s="94">
        <v>2</v>
      </c>
      <c r="Y130" s="94">
        <v>2</v>
      </c>
      <c r="Z130" s="94">
        <v>3</v>
      </c>
      <c r="AA130" s="94">
        <v>1</v>
      </c>
      <c r="AB130" s="94">
        <v>0</v>
      </c>
      <c r="AC130" s="94">
        <v>0</v>
      </c>
      <c r="AD130" s="94">
        <v>0</v>
      </c>
      <c r="AE130" s="94">
        <v>0</v>
      </c>
      <c r="AF130" s="94">
        <v>0</v>
      </c>
      <c r="AG130" s="94">
        <v>0</v>
      </c>
      <c r="AH130" s="94">
        <v>0</v>
      </c>
      <c r="AI130" s="94">
        <v>0</v>
      </c>
      <c r="AJ130" s="94">
        <v>0</v>
      </c>
      <c r="AK130" s="94">
        <v>0</v>
      </c>
      <c r="AL130" s="94">
        <v>0</v>
      </c>
      <c r="AM130" s="94">
        <v>0</v>
      </c>
      <c r="AN130" s="94">
        <v>0</v>
      </c>
      <c r="AO130" s="94">
        <v>0</v>
      </c>
      <c r="AP130" s="94">
        <f t="shared" si="151"/>
        <v>5</v>
      </c>
      <c r="AQ130" s="159">
        <f t="shared" si="151"/>
        <v>3</v>
      </c>
      <c r="AR130" s="45"/>
      <c r="AS130" s="144" t="s">
        <v>266</v>
      </c>
      <c r="AT130" s="94">
        <v>2</v>
      </c>
      <c r="AU130" s="94">
        <v>2</v>
      </c>
      <c r="AV130" s="94">
        <v>0</v>
      </c>
      <c r="AW130" s="94">
        <v>0</v>
      </c>
      <c r="AX130" s="94">
        <v>0</v>
      </c>
      <c r="AY130" s="94">
        <v>1</v>
      </c>
      <c r="AZ130" s="94">
        <v>0</v>
      </c>
      <c r="BA130" s="94">
        <v>0</v>
      </c>
      <c r="BB130" s="94">
        <v>0</v>
      </c>
      <c r="BC130" s="191">
        <v>5</v>
      </c>
      <c r="BD130" s="94">
        <v>4</v>
      </c>
      <c r="BE130" s="94">
        <v>0</v>
      </c>
      <c r="BF130" s="194">
        <v>2</v>
      </c>
      <c r="BG130" s="45"/>
      <c r="BH130" s="142" t="s">
        <v>266</v>
      </c>
      <c r="BI130" s="94">
        <v>2</v>
      </c>
      <c r="BJ130" s="94">
        <v>3</v>
      </c>
      <c r="BK130" s="94">
        <v>3</v>
      </c>
      <c r="BL130" s="94">
        <v>2</v>
      </c>
      <c r="BM130" s="94">
        <v>0</v>
      </c>
      <c r="BN130" s="191">
        <v>10</v>
      </c>
      <c r="BO130" s="159">
        <v>1</v>
      </c>
      <c r="BP130" s="287"/>
    </row>
    <row r="131" spans="1:68" ht="12" customHeight="1">
      <c r="A131" s="144" t="s">
        <v>267</v>
      </c>
      <c r="B131" s="94">
        <v>327</v>
      </c>
      <c r="C131" s="94">
        <v>165</v>
      </c>
      <c r="D131" s="94">
        <v>166</v>
      </c>
      <c r="E131" s="94">
        <v>80</v>
      </c>
      <c r="F131" s="94">
        <v>12</v>
      </c>
      <c r="G131" s="94">
        <v>1</v>
      </c>
      <c r="H131" s="94">
        <v>104</v>
      </c>
      <c r="I131" s="94">
        <v>41</v>
      </c>
      <c r="J131" s="94">
        <v>0</v>
      </c>
      <c r="K131" s="94">
        <v>0</v>
      </c>
      <c r="L131" s="94">
        <v>291</v>
      </c>
      <c r="M131" s="94">
        <v>140</v>
      </c>
      <c r="N131" s="94">
        <v>16</v>
      </c>
      <c r="O131" s="94">
        <v>1</v>
      </c>
      <c r="P131" s="94">
        <v>103</v>
      </c>
      <c r="Q131" s="94">
        <v>44</v>
      </c>
      <c r="R131" s="94">
        <v>0</v>
      </c>
      <c r="S131" s="94">
        <v>0</v>
      </c>
      <c r="T131" s="191">
        <f t="shared" si="152"/>
        <v>1019</v>
      </c>
      <c r="U131" s="194">
        <f t="shared" si="152"/>
        <v>472</v>
      </c>
      <c r="V131" s="41"/>
      <c r="W131" s="144" t="s">
        <v>267</v>
      </c>
      <c r="X131" s="94">
        <v>25</v>
      </c>
      <c r="Y131" s="94">
        <v>16</v>
      </c>
      <c r="Z131" s="94">
        <v>7</v>
      </c>
      <c r="AA131" s="94">
        <v>4</v>
      </c>
      <c r="AB131" s="94">
        <v>0</v>
      </c>
      <c r="AC131" s="94">
        <v>0</v>
      </c>
      <c r="AD131" s="94">
        <v>13</v>
      </c>
      <c r="AE131" s="94">
        <v>4</v>
      </c>
      <c r="AF131" s="94">
        <v>0</v>
      </c>
      <c r="AG131" s="94">
        <v>0</v>
      </c>
      <c r="AH131" s="94">
        <v>45</v>
      </c>
      <c r="AI131" s="94">
        <v>20</v>
      </c>
      <c r="AJ131" s="94">
        <v>0</v>
      </c>
      <c r="AK131" s="94">
        <v>0</v>
      </c>
      <c r="AL131" s="94">
        <v>19</v>
      </c>
      <c r="AM131" s="94">
        <v>10</v>
      </c>
      <c r="AN131" s="94">
        <v>0</v>
      </c>
      <c r="AO131" s="94">
        <v>0</v>
      </c>
      <c r="AP131" s="94">
        <f t="shared" si="151"/>
        <v>109</v>
      </c>
      <c r="AQ131" s="159">
        <f t="shared" si="151"/>
        <v>54</v>
      </c>
      <c r="AR131" s="45"/>
      <c r="AS131" s="144" t="s">
        <v>267</v>
      </c>
      <c r="AT131" s="94">
        <v>6</v>
      </c>
      <c r="AU131" s="94">
        <v>3</v>
      </c>
      <c r="AV131" s="94">
        <v>1</v>
      </c>
      <c r="AW131" s="94">
        <v>3</v>
      </c>
      <c r="AX131" s="94">
        <v>0</v>
      </c>
      <c r="AY131" s="94">
        <v>5</v>
      </c>
      <c r="AZ131" s="94">
        <v>1</v>
      </c>
      <c r="BA131" s="94">
        <v>3</v>
      </c>
      <c r="BB131" s="94">
        <v>0</v>
      </c>
      <c r="BC131" s="191">
        <v>22</v>
      </c>
      <c r="BD131" s="94">
        <v>15</v>
      </c>
      <c r="BE131" s="94">
        <v>5</v>
      </c>
      <c r="BF131" s="194">
        <v>2</v>
      </c>
      <c r="BG131" s="45"/>
      <c r="BH131" s="142" t="s">
        <v>267</v>
      </c>
      <c r="BI131" s="94">
        <v>22</v>
      </c>
      <c r="BJ131" s="94">
        <v>5</v>
      </c>
      <c r="BK131" s="94"/>
      <c r="BL131" s="94">
        <v>15</v>
      </c>
      <c r="BM131" s="94">
        <v>1</v>
      </c>
      <c r="BN131" s="191">
        <v>43</v>
      </c>
      <c r="BO131" s="159">
        <v>11</v>
      </c>
      <c r="BP131" s="287"/>
    </row>
    <row r="132" spans="1:68" ht="12" customHeight="1">
      <c r="A132" s="144" t="s">
        <v>268</v>
      </c>
      <c r="B132" s="94">
        <v>88</v>
      </c>
      <c r="C132" s="94">
        <v>32</v>
      </c>
      <c r="D132" s="94">
        <v>37</v>
      </c>
      <c r="E132" s="94">
        <v>20</v>
      </c>
      <c r="F132" s="94">
        <v>3</v>
      </c>
      <c r="G132" s="94">
        <v>0</v>
      </c>
      <c r="H132" s="94">
        <v>17</v>
      </c>
      <c r="I132" s="94">
        <v>8</v>
      </c>
      <c r="J132" s="94">
        <v>0</v>
      </c>
      <c r="K132" s="94">
        <v>0</v>
      </c>
      <c r="L132" s="94">
        <v>45</v>
      </c>
      <c r="M132" s="94">
        <v>21</v>
      </c>
      <c r="N132" s="94">
        <v>6</v>
      </c>
      <c r="O132" s="94">
        <v>1</v>
      </c>
      <c r="P132" s="94">
        <v>22</v>
      </c>
      <c r="Q132" s="94">
        <v>9</v>
      </c>
      <c r="R132" s="94">
        <v>0</v>
      </c>
      <c r="S132" s="94">
        <v>0</v>
      </c>
      <c r="T132" s="191">
        <f t="shared" si="152"/>
        <v>218</v>
      </c>
      <c r="U132" s="194">
        <f t="shared" si="152"/>
        <v>91</v>
      </c>
      <c r="V132" s="41"/>
      <c r="W132" s="144" t="s">
        <v>268</v>
      </c>
      <c r="X132" s="94">
        <v>15</v>
      </c>
      <c r="Y132" s="94">
        <v>7</v>
      </c>
      <c r="Z132" s="94">
        <v>6</v>
      </c>
      <c r="AA132" s="94">
        <v>6</v>
      </c>
      <c r="AB132" s="94">
        <v>0</v>
      </c>
      <c r="AC132" s="94">
        <v>0</v>
      </c>
      <c r="AD132" s="94">
        <v>0</v>
      </c>
      <c r="AE132" s="94">
        <v>0</v>
      </c>
      <c r="AF132" s="94">
        <v>0</v>
      </c>
      <c r="AG132" s="94">
        <v>0</v>
      </c>
      <c r="AH132" s="94">
        <v>14</v>
      </c>
      <c r="AI132" s="94">
        <v>5</v>
      </c>
      <c r="AJ132" s="94">
        <v>4</v>
      </c>
      <c r="AK132" s="94">
        <v>0</v>
      </c>
      <c r="AL132" s="94">
        <v>6</v>
      </c>
      <c r="AM132" s="94">
        <v>3</v>
      </c>
      <c r="AN132" s="94">
        <v>0</v>
      </c>
      <c r="AO132" s="94">
        <v>0</v>
      </c>
      <c r="AP132" s="94">
        <f t="shared" si="151"/>
        <v>45</v>
      </c>
      <c r="AQ132" s="159">
        <f t="shared" si="151"/>
        <v>21</v>
      </c>
      <c r="AR132" s="45"/>
      <c r="AS132" s="144" t="s">
        <v>268</v>
      </c>
      <c r="AT132" s="94">
        <v>2</v>
      </c>
      <c r="AU132" s="94">
        <v>1</v>
      </c>
      <c r="AV132" s="94">
        <v>1</v>
      </c>
      <c r="AW132" s="94">
        <v>1</v>
      </c>
      <c r="AX132" s="94">
        <v>0</v>
      </c>
      <c r="AY132" s="94">
        <v>1</v>
      </c>
      <c r="AZ132" s="94">
        <v>1</v>
      </c>
      <c r="BA132" s="94">
        <v>1</v>
      </c>
      <c r="BB132" s="94">
        <v>0</v>
      </c>
      <c r="BC132" s="191">
        <v>8</v>
      </c>
      <c r="BD132" s="94">
        <v>6</v>
      </c>
      <c r="BE132" s="94">
        <v>0</v>
      </c>
      <c r="BF132" s="194">
        <v>1</v>
      </c>
      <c r="BG132" s="45"/>
      <c r="BH132" s="142" t="s">
        <v>268</v>
      </c>
      <c r="BI132" s="94">
        <v>1</v>
      </c>
      <c r="BJ132" s="94">
        <v>10</v>
      </c>
      <c r="BK132" s="94"/>
      <c r="BL132" s="94">
        <v>1</v>
      </c>
      <c r="BM132" s="94">
        <v>0</v>
      </c>
      <c r="BN132" s="191">
        <v>12</v>
      </c>
      <c r="BO132" s="159">
        <v>7</v>
      </c>
      <c r="BP132" s="287"/>
    </row>
    <row r="133" spans="1:68" ht="12" customHeight="1">
      <c r="A133" s="145" t="s">
        <v>171</v>
      </c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191"/>
      <c r="U133" s="194"/>
      <c r="V133" s="41"/>
      <c r="W133" s="145" t="s">
        <v>171</v>
      </c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159"/>
      <c r="AR133" s="45"/>
      <c r="AS133" s="145" t="s">
        <v>171</v>
      </c>
      <c r="AT133" s="94"/>
      <c r="AU133" s="94"/>
      <c r="AV133" s="94"/>
      <c r="AW133" s="94"/>
      <c r="AX133" s="94"/>
      <c r="AY133" s="94"/>
      <c r="AZ133" s="94"/>
      <c r="BA133" s="94"/>
      <c r="BB133" s="94"/>
      <c r="BC133" s="191"/>
      <c r="BD133" s="94"/>
      <c r="BE133" s="94"/>
      <c r="BF133" s="194"/>
      <c r="BG133" s="45"/>
      <c r="BH133" s="131" t="s">
        <v>171</v>
      </c>
      <c r="BI133" s="94"/>
      <c r="BJ133" s="94"/>
      <c r="BK133" s="94"/>
      <c r="BL133" s="94"/>
      <c r="BM133" s="94"/>
      <c r="BN133" s="191"/>
      <c r="BO133" s="159"/>
      <c r="BP133" s="287"/>
    </row>
    <row r="134" spans="1:68" ht="12" customHeight="1">
      <c r="A134" s="144" t="s">
        <v>269</v>
      </c>
      <c r="B134" s="94">
        <v>753</v>
      </c>
      <c r="C134" s="94">
        <v>395</v>
      </c>
      <c r="D134" s="94">
        <v>315</v>
      </c>
      <c r="E134" s="94">
        <v>180</v>
      </c>
      <c r="F134" s="94">
        <v>90</v>
      </c>
      <c r="G134" s="94">
        <v>38</v>
      </c>
      <c r="H134" s="94">
        <v>161</v>
      </c>
      <c r="I134" s="94">
        <v>81</v>
      </c>
      <c r="J134" s="94">
        <v>61</v>
      </c>
      <c r="K134" s="94">
        <v>31</v>
      </c>
      <c r="L134" s="94">
        <v>425</v>
      </c>
      <c r="M134" s="94">
        <v>214</v>
      </c>
      <c r="N134" s="94">
        <v>98</v>
      </c>
      <c r="O134" s="94">
        <v>23</v>
      </c>
      <c r="P134" s="94">
        <v>166</v>
      </c>
      <c r="Q134" s="94">
        <v>73</v>
      </c>
      <c r="R134" s="94">
        <v>0</v>
      </c>
      <c r="S134" s="94">
        <v>0</v>
      </c>
      <c r="T134" s="191">
        <f t="shared" si="152"/>
        <v>2069</v>
      </c>
      <c r="U134" s="194">
        <f t="shared" si="152"/>
        <v>1035</v>
      </c>
      <c r="V134" s="41"/>
      <c r="W134" s="144" t="s">
        <v>269</v>
      </c>
      <c r="X134" s="94">
        <v>65</v>
      </c>
      <c r="Y134" s="94">
        <v>35</v>
      </c>
      <c r="Z134" s="94">
        <v>14</v>
      </c>
      <c r="AA134" s="94">
        <v>6</v>
      </c>
      <c r="AB134" s="94">
        <v>7</v>
      </c>
      <c r="AC134" s="94">
        <v>4</v>
      </c>
      <c r="AD134" s="94">
        <v>3</v>
      </c>
      <c r="AE134" s="94">
        <v>1</v>
      </c>
      <c r="AF134" s="94">
        <v>4</v>
      </c>
      <c r="AG134" s="94">
        <v>2</v>
      </c>
      <c r="AH134" s="94">
        <v>78</v>
      </c>
      <c r="AI134" s="94">
        <v>36</v>
      </c>
      <c r="AJ134" s="94">
        <v>31</v>
      </c>
      <c r="AK134" s="94">
        <v>7</v>
      </c>
      <c r="AL134" s="94">
        <v>35</v>
      </c>
      <c r="AM134" s="94">
        <v>12</v>
      </c>
      <c r="AN134" s="94">
        <v>0</v>
      </c>
      <c r="AO134" s="94">
        <v>0</v>
      </c>
      <c r="AP134" s="94">
        <f t="shared" si="151"/>
        <v>237</v>
      </c>
      <c r="AQ134" s="159">
        <f t="shared" si="151"/>
        <v>103</v>
      </c>
      <c r="AR134" s="45"/>
      <c r="AS134" s="144" t="s">
        <v>269</v>
      </c>
      <c r="AT134" s="94">
        <v>15</v>
      </c>
      <c r="AU134" s="94">
        <v>8</v>
      </c>
      <c r="AV134" s="94">
        <v>2</v>
      </c>
      <c r="AW134" s="94">
        <v>4</v>
      </c>
      <c r="AX134" s="94">
        <v>2</v>
      </c>
      <c r="AY134" s="94">
        <v>10</v>
      </c>
      <c r="AZ134" s="94">
        <v>3</v>
      </c>
      <c r="BA134" s="94">
        <v>5</v>
      </c>
      <c r="BB134" s="94">
        <v>0</v>
      </c>
      <c r="BC134" s="191">
        <v>49</v>
      </c>
      <c r="BD134" s="94">
        <v>44</v>
      </c>
      <c r="BE134" s="94">
        <v>6</v>
      </c>
      <c r="BF134" s="194">
        <v>6</v>
      </c>
      <c r="BG134" s="45"/>
      <c r="BH134" s="142" t="s">
        <v>269</v>
      </c>
      <c r="BI134" s="94">
        <v>46</v>
      </c>
      <c r="BJ134" s="94">
        <v>16</v>
      </c>
      <c r="BK134" s="94">
        <v>9</v>
      </c>
      <c r="BL134" s="94">
        <v>28</v>
      </c>
      <c r="BM134" s="94">
        <v>5</v>
      </c>
      <c r="BN134" s="191">
        <v>104</v>
      </c>
      <c r="BO134" s="159">
        <v>24</v>
      </c>
      <c r="BP134" s="287"/>
    </row>
    <row r="135" spans="1:68" ht="12" customHeight="1">
      <c r="A135" s="144" t="s">
        <v>49</v>
      </c>
      <c r="B135" s="94">
        <v>410</v>
      </c>
      <c r="C135" s="94">
        <v>195</v>
      </c>
      <c r="D135" s="94">
        <v>90</v>
      </c>
      <c r="E135" s="94">
        <v>48</v>
      </c>
      <c r="F135" s="94">
        <v>51</v>
      </c>
      <c r="G135" s="94">
        <v>11</v>
      </c>
      <c r="H135" s="94">
        <v>146</v>
      </c>
      <c r="I135" s="94">
        <v>62</v>
      </c>
      <c r="J135" s="94">
        <v>0</v>
      </c>
      <c r="K135" s="94">
        <v>0</v>
      </c>
      <c r="L135" s="94">
        <v>219</v>
      </c>
      <c r="M135" s="94">
        <v>102</v>
      </c>
      <c r="N135" s="94">
        <v>28</v>
      </c>
      <c r="O135" s="94">
        <v>10</v>
      </c>
      <c r="P135" s="94">
        <v>121</v>
      </c>
      <c r="Q135" s="94">
        <v>44</v>
      </c>
      <c r="R135" s="94">
        <v>0</v>
      </c>
      <c r="S135" s="94">
        <v>0</v>
      </c>
      <c r="T135" s="191">
        <f t="shared" si="152"/>
        <v>1065</v>
      </c>
      <c r="U135" s="194">
        <f t="shared" si="152"/>
        <v>472</v>
      </c>
      <c r="V135" s="41"/>
      <c r="W135" s="144" t="s">
        <v>49</v>
      </c>
      <c r="X135" s="94">
        <v>16</v>
      </c>
      <c r="Y135" s="94">
        <v>9</v>
      </c>
      <c r="Z135" s="94">
        <v>4</v>
      </c>
      <c r="AA135" s="94">
        <v>1</v>
      </c>
      <c r="AB135" s="94">
        <v>4</v>
      </c>
      <c r="AC135" s="94">
        <v>1</v>
      </c>
      <c r="AD135" s="94">
        <v>7</v>
      </c>
      <c r="AE135" s="94">
        <v>2</v>
      </c>
      <c r="AF135" s="94">
        <v>0</v>
      </c>
      <c r="AG135" s="94">
        <v>0</v>
      </c>
      <c r="AH135" s="94">
        <v>42</v>
      </c>
      <c r="AI135" s="94">
        <v>15</v>
      </c>
      <c r="AJ135" s="94">
        <v>1</v>
      </c>
      <c r="AK135" s="94">
        <v>0</v>
      </c>
      <c r="AL135" s="94">
        <v>45</v>
      </c>
      <c r="AM135" s="94">
        <v>8</v>
      </c>
      <c r="AN135" s="94">
        <v>0</v>
      </c>
      <c r="AO135" s="94">
        <v>0</v>
      </c>
      <c r="AP135" s="94">
        <f t="shared" si="151"/>
        <v>119</v>
      </c>
      <c r="AQ135" s="159">
        <f t="shared" si="151"/>
        <v>36</v>
      </c>
      <c r="AR135" s="45"/>
      <c r="AS135" s="144" t="s">
        <v>49</v>
      </c>
      <c r="AT135" s="94">
        <v>7</v>
      </c>
      <c r="AU135" s="94">
        <v>3</v>
      </c>
      <c r="AV135" s="94">
        <v>2</v>
      </c>
      <c r="AW135" s="94">
        <v>3</v>
      </c>
      <c r="AX135" s="94">
        <v>0</v>
      </c>
      <c r="AY135" s="94">
        <v>5</v>
      </c>
      <c r="AZ135" s="94">
        <v>2</v>
      </c>
      <c r="BA135" s="94">
        <v>1</v>
      </c>
      <c r="BB135" s="94">
        <v>15</v>
      </c>
      <c r="BC135" s="191">
        <v>38</v>
      </c>
      <c r="BD135" s="94">
        <v>25</v>
      </c>
      <c r="BE135" s="94">
        <v>4</v>
      </c>
      <c r="BF135" s="194">
        <v>2</v>
      </c>
      <c r="BG135" s="45"/>
      <c r="BH135" s="142" t="s">
        <v>49</v>
      </c>
      <c r="BI135" s="94">
        <v>0</v>
      </c>
      <c r="BJ135" s="94">
        <v>0</v>
      </c>
      <c r="BK135" s="94"/>
      <c r="BL135" s="94"/>
      <c r="BM135" s="94">
        <v>0</v>
      </c>
      <c r="BN135" s="191">
        <v>0</v>
      </c>
      <c r="BO135" s="159">
        <v>0</v>
      </c>
      <c r="BP135" s="287"/>
    </row>
    <row r="136" spans="1:68" ht="12" customHeight="1">
      <c r="A136" s="144" t="s">
        <v>270</v>
      </c>
      <c r="B136" s="94">
        <v>443</v>
      </c>
      <c r="C136" s="94">
        <v>229</v>
      </c>
      <c r="D136" s="94">
        <v>97</v>
      </c>
      <c r="E136" s="94">
        <v>53</v>
      </c>
      <c r="F136" s="94">
        <v>41</v>
      </c>
      <c r="G136" s="94">
        <v>19</v>
      </c>
      <c r="H136" s="94">
        <v>209</v>
      </c>
      <c r="I136" s="94">
        <v>94</v>
      </c>
      <c r="J136" s="94">
        <v>0</v>
      </c>
      <c r="K136" s="94">
        <v>0</v>
      </c>
      <c r="L136" s="94">
        <v>116</v>
      </c>
      <c r="M136" s="94">
        <v>51</v>
      </c>
      <c r="N136" s="94">
        <v>27</v>
      </c>
      <c r="O136" s="94">
        <v>9</v>
      </c>
      <c r="P136" s="94">
        <v>172</v>
      </c>
      <c r="Q136" s="94">
        <v>75</v>
      </c>
      <c r="R136" s="94">
        <v>0</v>
      </c>
      <c r="S136" s="94">
        <v>0</v>
      </c>
      <c r="T136" s="191">
        <f t="shared" si="152"/>
        <v>1105</v>
      </c>
      <c r="U136" s="194">
        <f t="shared" si="152"/>
        <v>530</v>
      </c>
      <c r="V136" s="41"/>
      <c r="W136" s="144" t="s">
        <v>270</v>
      </c>
      <c r="X136" s="94">
        <v>54</v>
      </c>
      <c r="Y136" s="94">
        <v>30</v>
      </c>
      <c r="Z136" s="94">
        <v>6</v>
      </c>
      <c r="AA136" s="94">
        <v>3</v>
      </c>
      <c r="AB136" s="94">
        <v>0</v>
      </c>
      <c r="AC136" s="94">
        <v>0</v>
      </c>
      <c r="AD136" s="94">
        <v>4</v>
      </c>
      <c r="AE136" s="94">
        <v>1</v>
      </c>
      <c r="AF136" s="94">
        <v>0</v>
      </c>
      <c r="AG136" s="94">
        <v>0</v>
      </c>
      <c r="AH136" s="94">
        <v>13</v>
      </c>
      <c r="AI136" s="94">
        <v>7</v>
      </c>
      <c r="AJ136" s="94">
        <v>4</v>
      </c>
      <c r="AK136" s="94">
        <v>0</v>
      </c>
      <c r="AL136" s="94">
        <v>41</v>
      </c>
      <c r="AM136" s="94">
        <v>16</v>
      </c>
      <c r="AN136" s="94">
        <v>0</v>
      </c>
      <c r="AO136" s="94">
        <v>0</v>
      </c>
      <c r="AP136" s="94">
        <f t="shared" si="151"/>
        <v>122</v>
      </c>
      <c r="AQ136" s="159">
        <f t="shared" si="151"/>
        <v>57</v>
      </c>
      <c r="AR136" s="45"/>
      <c r="AS136" s="144" t="s">
        <v>270</v>
      </c>
      <c r="AT136" s="94">
        <v>8</v>
      </c>
      <c r="AU136" s="94">
        <v>3</v>
      </c>
      <c r="AV136" s="94">
        <v>1</v>
      </c>
      <c r="AW136" s="94">
        <v>4</v>
      </c>
      <c r="AX136" s="94">
        <v>0</v>
      </c>
      <c r="AY136" s="94">
        <v>3</v>
      </c>
      <c r="AZ136" s="94">
        <v>1</v>
      </c>
      <c r="BA136" s="94">
        <v>5</v>
      </c>
      <c r="BB136" s="94">
        <v>0</v>
      </c>
      <c r="BC136" s="191">
        <v>25</v>
      </c>
      <c r="BD136" s="94">
        <v>17</v>
      </c>
      <c r="BE136" s="94">
        <v>2</v>
      </c>
      <c r="BF136" s="194">
        <v>3</v>
      </c>
      <c r="BG136" s="45"/>
      <c r="BH136" s="142" t="s">
        <v>270</v>
      </c>
      <c r="BI136" s="94">
        <v>11</v>
      </c>
      <c r="BJ136" s="94">
        <v>14</v>
      </c>
      <c r="BK136" s="94">
        <v>5</v>
      </c>
      <c r="BL136" s="94">
        <v>9</v>
      </c>
      <c r="BM136" s="94">
        <v>0</v>
      </c>
      <c r="BN136" s="191">
        <v>39</v>
      </c>
      <c r="BO136" s="159">
        <v>13</v>
      </c>
      <c r="BP136" s="287"/>
    </row>
    <row r="137" spans="1:68" ht="12" customHeight="1">
      <c r="A137" s="145" t="s">
        <v>172</v>
      </c>
      <c r="B137" s="94">
        <v>0</v>
      </c>
      <c r="C137" s="94">
        <v>0</v>
      </c>
      <c r="D137" s="94">
        <v>0</v>
      </c>
      <c r="E137" s="94">
        <v>0</v>
      </c>
      <c r="F137" s="94">
        <v>0</v>
      </c>
      <c r="G137" s="94">
        <v>0</v>
      </c>
      <c r="H137" s="94">
        <v>0</v>
      </c>
      <c r="I137" s="94">
        <v>0</v>
      </c>
      <c r="J137" s="94">
        <v>0</v>
      </c>
      <c r="K137" s="94">
        <v>0</v>
      </c>
      <c r="L137" s="94">
        <v>0</v>
      </c>
      <c r="M137" s="94">
        <v>0</v>
      </c>
      <c r="N137" s="94">
        <v>0</v>
      </c>
      <c r="O137" s="94">
        <v>0</v>
      </c>
      <c r="P137" s="94">
        <v>0</v>
      </c>
      <c r="Q137" s="94">
        <v>0</v>
      </c>
      <c r="R137" s="94">
        <v>0</v>
      </c>
      <c r="S137" s="94">
        <v>0</v>
      </c>
      <c r="T137" s="191">
        <f t="shared" si="152"/>
        <v>0</v>
      </c>
      <c r="U137" s="194">
        <f t="shared" si="152"/>
        <v>0</v>
      </c>
      <c r="V137" s="41"/>
      <c r="W137" s="145" t="s">
        <v>172</v>
      </c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159"/>
      <c r="AR137" s="45"/>
      <c r="AS137" s="145" t="s">
        <v>172</v>
      </c>
      <c r="AT137" s="94"/>
      <c r="AU137" s="94"/>
      <c r="AV137" s="94"/>
      <c r="AW137" s="94"/>
      <c r="AX137" s="94"/>
      <c r="AY137" s="94"/>
      <c r="AZ137" s="94"/>
      <c r="BA137" s="94"/>
      <c r="BB137" s="94"/>
      <c r="BC137" s="191"/>
      <c r="BD137" s="94"/>
      <c r="BE137" s="94"/>
      <c r="BF137" s="194"/>
      <c r="BG137" s="45"/>
      <c r="BH137" s="131" t="s">
        <v>172</v>
      </c>
      <c r="BI137" s="94"/>
      <c r="BJ137" s="94"/>
      <c r="BK137" s="94"/>
      <c r="BL137" s="94"/>
      <c r="BM137" s="94"/>
      <c r="BN137" s="191"/>
      <c r="BO137" s="159"/>
      <c r="BP137" s="287"/>
    </row>
    <row r="138" spans="1:68" ht="12" customHeight="1">
      <c r="A138" s="144" t="s">
        <v>271</v>
      </c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191"/>
      <c r="U138" s="194"/>
      <c r="V138" s="41"/>
      <c r="W138" s="144" t="s">
        <v>271</v>
      </c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4"/>
      <c r="AO138" s="94"/>
      <c r="AP138" s="94"/>
      <c r="AQ138" s="159"/>
      <c r="AR138" s="45"/>
      <c r="AS138" s="144" t="s">
        <v>271</v>
      </c>
      <c r="AT138" s="94"/>
      <c r="AU138" s="94"/>
      <c r="AV138" s="94"/>
      <c r="AW138" s="94"/>
      <c r="AX138" s="94"/>
      <c r="AY138" s="94"/>
      <c r="AZ138" s="94"/>
      <c r="BA138" s="94"/>
      <c r="BB138" s="94"/>
      <c r="BC138" s="191"/>
      <c r="BD138" s="94"/>
      <c r="BE138" s="94"/>
      <c r="BF138" s="194"/>
      <c r="BG138" s="45"/>
      <c r="BH138" s="142" t="s">
        <v>271</v>
      </c>
      <c r="BI138" s="94">
        <v>0</v>
      </c>
      <c r="BJ138" s="94">
        <v>0</v>
      </c>
      <c r="BK138" s="94"/>
      <c r="BL138" s="94"/>
      <c r="BM138" s="94">
        <v>0</v>
      </c>
      <c r="BN138" s="191">
        <v>0</v>
      </c>
      <c r="BO138" s="159">
        <v>0</v>
      </c>
      <c r="BP138" s="287"/>
    </row>
    <row r="139" spans="1:68" ht="12" customHeight="1">
      <c r="A139" s="144" t="s">
        <v>50</v>
      </c>
      <c r="B139" s="94">
        <v>80</v>
      </c>
      <c r="C139" s="94">
        <v>28</v>
      </c>
      <c r="D139" s="94">
        <v>42</v>
      </c>
      <c r="E139" s="94">
        <v>19</v>
      </c>
      <c r="F139" s="94">
        <v>0</v>
      </c>
      <c r="G139" s="94">
        <v>0</v>
      </c>
      <c r="H139" s="94">
        <v>0</v>
      </c>
      <c r="I139" s="94">
        <v>0</v>
      </c>
      <c r="J139" s="94">
        <v>0</v>
      </c>
      <c r="K139" s="94">
        <v>0</v>
      </c>
      <c r="L139" s="94">
        <v>26</v>
      </c>
      <c r="M139" s="94">
        <v>13</v>
      </c>
      <c r="N139" s="94">
        <v>0</v>
      </c>
      <c r="O139" s="94">
        <v>0</v>
      </c>
      <c r="P139" s="94">
        <v>0</v>
      </c>
      <c r="Q139" s="94">
        <v>0</v>
      </c>
      <c r="R139" s="94">
        <v>0</v>
      </c>
      <c r="S139" s="94">
        <v>0</v>
      </c>
      <c r="T139" s="191">
        <f t="shared" si="152"/>
        <v>148</v>
      </c>
      <c r="U139" s="194">
        <f t="shared" si="152"/>
        <v>60</v>
      </c>
      <c r="V139" s="41"/>
      <c r="W139" s="144" t="s">
        <v>50</v>
      </c>
      <c r="X139" s="94">
        <v>1</v>
      </c>
      <c r="Y139" s="94">
        <v>1</v>
      </c>
      <c r="Z139" s="94">
        <v>0</v>
      </c>
      <c r="AA139" s="94">
        <v>0</v>
      </c>
      <c r="AB139" s="94">
        <v>0</v>
      </c>
      <c r="AC139" s="94">
        <v>0</v>
      </c>
      <c r="AD139" s="94">
        <v>0</v>
      </c>
      <c r="AE139" s="94">
        <v>0</v>
      </c>
      <c r="AF139" s="94">
        <v>0</v>
      </c>
      <c r="AG139" s="94">
        <v>0</v>
      </c>
      <c r="AH139" s="94">
        <v>2</v>
      </c>
      <c r="AI139" s="94">
        <v>0</v>
      </c>
      <c r="AJ139" s="94">
        <v>0</v>
      </c>
      <c r="AK139" s="94">
        <v>0</v>
      </c>
      <c r="AL139" s="94">
        <v>0</v>
      </c>
      <c r="AM139" s="94">
        <v>0</v>
      </c>
      <c r="AN139" s="94">
        <v>0</v>
      </c>
      <c r="AO139" s="94">
        <v>0</v>
      </c>
      <c r="AP139" s="94">
        <f t="shared" si="151"/>
        <v>3</v>
      </c>
      <c r="AQ139" s="159">
        <f t="shared" si="151"/>
        <v>1</v>
      </c>
      <c r="AR139" s="45"/>
      <c r="AS139" s="144" t="s">
        <v>50</v>
      </c>
      <c r="AT139" s="94">
        <v>1</v>
      </c>
      <c r="AU139" s="94">
        <v>1</v>
      </c>
      <c r="AV139" s="94">
        <v>0</v>
      </c>
      <c r="AW139" s="94">
        <v>0</v>
      </c>
      <c r="AX139" s="94">
        <v>0</v>
      </c>
      <c r="AY139" s="94">
        <v>1</v>
      </c>
      <c r="AZ139" s="94">
        <v>0</v>
      </c>
      <c r="BA139" s="94">
        <v>0</v>
      </c>
      <c r="BB139" s="94">
        <v>0</v>
      </c>
      <c r="BC139" s="191">
        <v>3</v>
      </c>
      <c r="BD139" s="94">
        <v>2</v>
      </c>
      <c r="BE139" s="94">
        <v>0</v>
      </c>
      <c r="BF139" s="194">
        <v>1</v>
      </c>
      <c r="BG139" s="45"/>
      <c r="BH139" s="142" t="s">
        <v>50</v>
      </c>
      <c r="BI139" s="94">
        <v>2</v>
      </c>
      <c r="BJ139" s="94">
        <v>1</v>
      </c>
      <c r="BK139" s="94"/>
      <c r="BL139" s="94"/>
      <c r="BM139" s="94">
        <v>0</v>
      </c>
      <c r="BN139" s="191">
        <v>3</v>
      </c>
      <c r="BO139" s="159">
        <v>3</v>
      </c>
      <c r="BP139" s="287"/>
    </row>
    <row r="140" spans="1:68" ht="12" customHeight="1">
      <c r="A140" s="144" t="s">
        <v>272</v>
      </c>
      <c r="B140" s="94">
        <v>130</v>
      </c>
      <c r="C140" s="94">
        <v>67</v>
      </c>
      <c r="D140" s="94">
        <v>64</v>
      </c>
      <c r="E140" s="94">
        <v>29</v>
      </c>
      <c r="F140" s="94">
        <v>0</v>
      </c>
      <c r="G140" s="94">
        <v>0</v>
      </c>
      <c r="H140" s="94">
        <v>0</v>
      </c>
      <c r="I140" s="94">
        <v>0</v>
      </c>
      <c r="J140" s="94">
        <v>0</v>
      </c>
      <c r="K140" s="94">
        <v>0</v>
      </c>
      <c r="L140" s="94">
        <v>41</v>
      </c>
      <c r="M140" s="94">
        <v>19</v>
      </c>
      <c r="N140" s="94">
        <v>0</v>
      </c>
      <c r="O140" s="94">
        <v>0</v>
      </c>
      <c r="P140" s="94">
        <v>0</v>
      </c>
      <c r="Q140" s="94">
        <v>0</v>
      </c>
      <c r="R140" s="94">
        <v>0</v>
      </c>
      <c r="S140" s="94">
        <v>0</v>
      </c>
      <c r="T140" s="191">
        <f t="shared" si="152"/>
        <v>235</v>
      </c>
      <c r="U140" s="194">
        <f t="shared" si="152"/>
        <v>115</v>
      </c>
      <c r="V140" s="41"/>
      <c r="W140" s="144" t="s">
        <v>272</v>
      </c>
      <c r="X140" s="94">
        <v>6</v>
      </c>
      <c r="Y140" s="94">
        <v>0</v>
      </c>
      <c r="Z140" s="94">
        <v>3</v>
      </c>
      <c r="AA140" s="94">
        <v>1</v>
      </c>
      <c r="AB140" s="94">
        <v>0</v>
      </c>
      <c r="AC140" s="94">
        <v>0</v>
      </c>
      <c r="AD140" s="94">
        <v>0</v>
      </c>
      <c r="AE140" s="94">
        <v>0</v>
      </c>
      <c r="AF140" s="94">
        <v>0</v>
      </c>
      <c r="AG140" s="94">
        <v>0</v>
      </c>
      <c r="AH140" s="94">
        <v>4</v>
      </c>
      <c r="AI140" s="94">
        <v>3</v>
      </c>
      <c r="AJ140" s="94">
        <v>0</v>
      </c>
      <c r="AK140" s="94">
        <v>0</v>
      </c>
      <c r="AL140" s="94">
        <v>0</v>
      </c>
      <c r="AM140" s="94">
        <v>0</v>
      </c>
      <c r="AN140" s="94">
        <v>0</v>
      </c>
      <c r="AO140" s="94">
        <v>0</v>
      </c>
      <c r="AP140" s="94">
        <f t="shared" si="151"/>
        <v>13</v>
      </c>
      <c r="AQ140" s="159">
        <f t="shared" si="151"/>
        <v>4</v>
      </c>
      <c r="AR140" s="45"/>
      <c r="AS140" s="144" t="s">
        <v>272</v>
      </c>
      <c r="AT140" s="94">
        <v>2</v>
      </c>
      <c r="AU140" s="94">
        <v>1</v>
      </c>
      <c r="AV140" s="94">
        <v>0</v>
      </c>
      <c r="AW140" s="94">
        <v>0</v>
      </c>
      <c r="AX140" s="94">
        <v>0</v>
      </c>
      <c r="AY140" s="94">
        <v>1</v>
      </c>
      <c r="AZ140" s="94">
        <v>0</v>
      </c>
      <c r="BA140" s="94">
        <v>0</v>
      </c>
      <c r="BB140" s="94">
        <v>0</v>
      </c>
      <c r="BC140" s="191">
        <v>4</v>
      </c>
      <c r="BD140" s="94">
        <v>3</v>
      </c>
      <c r="BE140" s="94">
        <v>0</v>
      </c>
      <c r="BF140" s="194">
        <v>1</v>
      </c>
      <c r="BG140" s="45"/>
      <c r="BH140" s="142" t="s">
        <v>272</v>
      </c>
      <c r="BI140" s="94">
        <v>0</v>
      </c>
      <c r="BJ140" s="94">
        <v>3</v>
      </c>
      <c r="BK140" s="94"/>
      <c r="BL140" s="94">
        <v>1</v>
      </c>
      <c r="BM140" s="94">
        <v>0</v>
      </c>
      <c r="BN140" s="191">
        <v>4</v>
      </c>
      <c r="BO140" s="159">
        <v>2</v>
      </c>
      <c r="BP140" s="287"/>
    </row>
    <row r="141" spans="1:68" ht="12" customHeight="1">
      <c r="A141" s="144" t="s">
        <v>51</v>
      </c>
      <c r="B141" s="94">
        <v>207</v>
      </c>
      <c r="C141" s="94">
        <v>97</v>
      </c>
      <c r="D141" s="94">
        <v>39</v>
      </c>
      <c r="E141" s="94">
        <v>22</v>
      </c>
      <c r="F141" s="94">
        <v>0</v>
      </c>
      <c r="G141" s="94">
        <v>0</v>
      </c>
      <c r="H141" s="94">
        <v>56</v>
      </c>
      <c r="I141" s="94">
        <v>10</v>
      </c>
      <c r="J141" s="94">
        <v>0</v>
      </c>
      <c r="K141" s="94">
        <v>0</v>
      </c>
      <c r="L141" s="94">
        <v>134</v>
      </c>
      <c r="M141" s="94">
        <v>76</v>
      </c>
      <c r="N141" s="94">
        <v>0</v>
      </c>
      <c r="O141" s="94">
        <v>0</v>
      </c>
      <c r="P141" s="94">
        <v>35</v>
      </c>
      <c r="Q141" s="94">
        <v>7</v>
      </c>
      <c r="R141" s="94">
        <v>0</v>
      </c>
      <c r="S141" s="94">
        <v>0</v>
      </c>
      <c r="T141" s="191">
        <f t="shared" si="152"/>
        <v>471</v>
      </c>
      <c r="U141" s="194">
        <f t="shared" si="152"/>
        <v>212</v>
      </c>
      <c r="V141" s="41"/>
      <c r="W141" s="144" t="s">
        <v>51</v>
      </c>
      <c r="X141" s="94">
        <v>0</v>
      </c>
      <c r="Y141" s="94">
        <v>0</v>
      </c>
      <c r="Z141" s="94">
        <v>1</v>
      </c>
      <c r="AA141" s="94">
        <v>1</v>
      </c>
      <c r="AB141" s="94">
        <v>0</v>
      </c>
      <c r="AC141" s="94">
        <v>0</v>
      </c>
      <c r="AD141" s="94">
        <v>2</v>
      </c>
      <c r="AE141" s="94">
        <v>0</v>
      </c>
      <c r="AF141" s="94">
        <v>0</v>
      </c>
      <c r="AG141" s="94">
        <v>0</v>
      </c>
      <c r="AH141" s="94">
        <v>24</v>
      </c>
      <c r="AI141" s="94">
        <v>11</v>
      </c>
      <c r="AJ141" s="94">
        <v>0</v>
      </c>
      <c r="AK141" s="94">
        <v>0</v>
      </c>
      <c r="AL141" s="94">
        <v>0</v>
      </c>
      <c r="AM141" s="94">
        <v>0</v>
      </c>
      <c r="AN141" s="94">
        <v>0</v>
      </c>
      <c r="AO141" s="94">
        <v>0</v>
      </c>
      <c r="AP141" s="94">
        <f t="shared" si="151"/>
        <v>27</v>
      </c>
      <c r="AQ141" s="159">
        <f t="shared" si="151"/>
        <v>12</v>
      </c>
      <c r="AR141" s="45"/>
      <c r="AS141" s="144" t="s">
        <v>51</v>
      </c>
      <c r="AT141" s="94">
        <v>3</v>
      </c>
      <c r="AU141" s="94">
        <v>1</v>
      </c>
      <c r="AV141" s="94">
        <v>0</v>
      </c>
      <c r="AW141" s="94">
        <v>1</v>
      </c>
      <c r="AX141" s="94">
        <v>0</v>
      </c>
      <c r="AY141" s="94">
        <v>2</v>
      </c>
      <c r="AZ141" s="94">
        <v>0</v>
      </c>
      <c r="BA141" s="94">
        <v>1</v>
      </c>
      <c r="BB141" s="94">
        <v>0</v>
      </c>
      <c r="BC141" s="191">
        <v>8</v>
      </c>
      <c r="BD141" s="94">
        <v>10</v>
      </c>
      <c r="BE141" s="94">
        <v>0</v>
      </c>
      <c r="BF141" s="194">
        <v>1</v>
      </c>
      <c r="BG141" s="45"/>
      <c r="BH141" s="142" t="s">
        <v>51</v>
      </c>
      <c r="BI141" s="94">
        <v>11</v>
      </c>
      <c r="BJ141" s="94">
        <v>1</v>
      </c>
      <c r="BK141" s="94">
        <v>1</v>
      </c>
      <c r="BL141" s="94">
        <v>1</v>
      </c>
      <c r="BM141" s="94">
        <v>0</v>
      </c>
      <c r="BN141" s="191">
        <v>14</v>
      </c>
      <c r="BO141" s="159">
        <v>8</v>
      </c>
      <c r="BP141" s="287"/>
    </row>
    <row r="142" spans="1:68" ht="12" customHeight="1" thickBot="1">
      <c r="A142" s="172" t="s">
        <v>273</v>
      </c>
      <c r="B142" s="168">
        <v>44</v>
      </c>
      <c r="C142" s="168">
        <v>19</v>
      </c>
      <c r="D142" s="168">
        <v>0</v>
      </c>
      <c r="E142" s="168">
        <v>0</v>
      </c>
      <c r="F142" s="168">
        <v>0</v>
      </c>
      <c r="G142" s="168">
        <v>0</v>
      </c>
      <c r="H142" s="168">
        <v>18</v>
      </c>
      <c r="I142" s="168">
        <v>8</v>
      </c>
      <c r="J142" s="168">
        <v>0</v>
      </c>
      <c r="K142" s="168">
        <v>0</v>
      </c>
      <c r="L142" s="168">
        <v>0</v>
      </c>
      <c r="M142" s="168">
        <v>0</v>
      </c>
      <c r="N142" s="168">
        <v>0</v>
      </c>
      <c r="O142" s="168">
        <v>0</v>
      </c>
      <c r="P142" s="168">
        <v>0</v>
      </c>
      <c r="Q142" s="168">
        <v>0</v>
      </c>
      <c r="R142" s="168">
        <v>0</v>
      </c>
      <c r="S142" s="168">
        <v>0</v>
      </c>
      <c r="T142" s="188">
        <f t="shared" si="152"/>
        <v>62</v>
      </c>
      <c r="U142" s="189">
        <f t="shared" si="152"/>
        <v>27</v>
      </c>
      <c r="V142" s="41"/>
      <c r="W142" s="172" t="s">
        <v>273</v>
      </c>
      <c r="X142" s="168">
        <v>0</v>
      </c>
      <c r="Y142" s="168">
        <v>0</v>
      </c>
      <c r="Z142" s="168">
        <v>0</v>
      </c>
      <c r="AA142" s="168">
        <v>0</v>
      </c>
      <c r="AB142" s="168">
        <v>0</v>
      </c>
      <c r="AC142" s="168">
        <v>0</v>
      </c>
      <c r="AD142" s="168">
        <v>0</v>
      </c>
      <c r="AE142" s="168">
        <v>0</v>
      </c>
      <c r="AF142" s="168">
        <v>0</v>
      </c>
      <c r="AG142" s="168">
        <v>0</v>
      </c>
      <c r="AH142" s="168">
        <v>0</v>
      </c>
      <c r="AI142" s="168">
        <v>0</v>
      </c>
      <c r="AJ142" s="168">
        <v>0</v>
      </c>
      <c r="AK142" s="168">
        <v>0</v>
      </c>
      <c r="AL142" s="168">
        <v>0</v>
      </c>
      <c r="AM142" s="168">
        <v>0</v>
      </c>
      <c r="AN142" s="168">
        <v>0</v>
      </c>
      <c r="AO142" s="168">
        <v>0</v>
      </c>
      <c r="AP142" s="168">
        <f t="shared" si="151"/>
        <v>0</v>
      </c>
      <c r="AQ142" s="169">
        <f t="shared" si="151"/>
        <v>0</v>
      </c>
      <c r="AR142" s="45"/>
      <c r="AS142" s="172" t="s">
        <v>273</v>
      </c>
      <c r="AT142" s="168">
        <v>1</v>
      </c>
      <c r="AU142" s="168">
        <v>0</v>
      </c>
      <c r="AV142" s="168">
        <v>0</v>
      </c>
      <c r="AW142" s="168">
        <v>1</v>
      </c>
      <c r="AX142" s="168">
        <v>0</v>
      </c>
      <c r="AY142" s="168">
        <v>0</v>
      </c>
      <c r="AZ142" s="168">
        <v>0</v>
      </c>
      <c r="BA142" s="168">
        <v>0</v>
      </c>
      <c r="BB142" s="168">
        <v>0</v>
      </c>
      <c r="BC142" s="168">
        <v>2</v>
      </c>
      <c r="BD142" s="168">
        <v>0</v>
      </c>
      <c r="BE142" s="168">
        <v>2</v>
      </c>
      <c r="BF142" s="189">
        <v>1</v>
      </c>
      <c r="BG142" s="45"/>
      <c r="BH142" s="146" t="s">
        <v>273</v>
      </c>
      <c r="BI142" s="168">
        <v>1</v>
      </c>
      <c r="BJ142" s="168">
        <v>4</v>
      </c>
      <c r="BK142" s="168"/>
      <c r="BL142" s="168"/>
      <c r="BM142" s="168">
        <v>0</v>
      </c>
      <c r="BN142" s="188">
        <v>5</v>
      </c>
      <c r="BO142" s="169">
        <v>0</v>
      </c>
      <c r="BP142" s="287"/>
    </row>
    <row r="143" spans="1:68" ht="12" customHeight="1">
      <c r="A143" s="478" t="s">
        <v>327</v>
      </c>
      <c r="B143" s="478"/>
      <c r="C143" s="478"/>
      <c r="D143" s="478"/>
      <c r="E143" s="478"/>
      <c r="F143" s="478"/>
      <c r="G143" s="478"/>
      <c r="H143" s="478"/>
      <c r="I143" s="478"/>
      <c r="J143" s="478"/>
      <c r="K143" s="478"/>
      <c r="L143" s="478"/>
      <c r="M143" s="478"/>
      <c r="N143" s="478"/>
      <c r="O143" s="478"/>
      <c r="P143" s="478"/>
      <c r="Q143" s="478"/>
      <c r="R143" s="478"/>
      <c r="S143" s="478"/>
      <c r="T143" s="478"/>
      <c r="U143" s="478"/>
      <c r="V143" s="223"/>
      <c r="W143" s="478" t="s">
        <v>310</v>
      </c>
      <c r="X143" s="478"/>
      <c r="Y143" s="478"/>
      <c r="Z143" s="478"/>
      <c r="AA143" s="478"/>
      <c r="AB143" s="478"/>
      <c r="AC143" s="478"/>
      <c r="AD143" s="478"/>
      <c r="AE143" s="478"/>
      <c r="AF143" s="478"/>
      <c r="AG143" s="478"/>
      <c r="AH143" s="478"/>
      <c r="AI143" s="478"/>
      <c r="AJ143" s="478"/>
      <c r="AK143" s="478"/>
      <c r="AL143" s="478"/>
      <c r="AM143" s="478"/>
      <c r="AN143" s="478"/>
      <c r="AO143" s="478"/>
      <c r="AP143" s="478"/>
      <c r="AQ143" s="478"/>
      <c r="AR143" s="49"/>
      <c r="AS143" s="478" t="s">
        <v>328</v>
      </c>
      <c r="AT143" s="478"/>
      <c r="AU143" s="478"/>
      <c r="AV143" s="478"/>
      <c r="AW143" s="478"/>
      <c r="AX143" s="478"/>
      <c r="AY143" s="478"/>
      <c r="AZ143" s="478"/>
      <c r="BA143" s="478"/>
      <c r="BB143" s="478"/>
      <c r="BC143" s="478"/>
      <c r="BD143" s="478"/>
      <c r="BE143" s="478"/>
      <c r="BF143" s="478"/>
      <c r="BG143" s="49"/>
      <c r="BH143" s="478" t="s">
        <v>329</v>
      </c>
      <c r="BI143" s="478"/>
      <c r="BJ143" s="478"/>
      <c r="BK143" s="478"/>
      <c r="BL143" s="478"/>
      <c r="BM143" s="478"/>
      <c r="BN143" s="478"/>
      <c r="BO143" s="478"/>
      <c r="BP143" s="49"/>
    </row>
    <row r="144" spans="1:68" ht="12" customHeight="1" thickBot="1">
      <c r="A144" s="487" t="s">
        <v>22</v>
      </c>
      <c r="B144" s="487"/>
      <c r="C144" s="487"/>
      <c r="D144" s="487"/>
      <c r="E144" s="487"/>
      <c r="F144" s="487"/>
      <c r="G144" s="487"/>
      <c r="H144" s="487"/>
      <c r="I144" s="487"/>
      <c r="J144" s="487"/>
      <c r="K144" s="487"/>
      <c r="L144" s="487"/>
      <c r="M144" s="487"/>
      <c r="N144" s="487"/>
      <c r="O144" s="487"/>
      <c r="P144" s="487"/>
      <c r="Q144" s="487"/>
      <c r="R144" s="487"/>
      <c r="S144" s="487"/>
      <c r="T144" s="487"/>
      <c r="U144" s="487"/>
      <c r="V144" s="221"/>
      <c r="W144" s="487" t="s">
        <v>22</v>
      </c>
      <c r="X144" s="487"/>
      <c r="Y144" s="487"/>
      <c r="Z144" s="487"/>
      <c r="AA144" s="487"/>
      <c r="AB144" s="487"/>
      <c r="AC144" s="487"/>
      <c r="AD144" s="487"/>
      <c r="AE144" s="487"/>
      <c r="AF144" s="487"/>
      <c r="AG144" s="487"/>
      <c r="AH144" s="487"/>
      <c r="AI144" s="487"/>
      <c r="AJ144" s="487"/>
      <c r="AK144" s="487"/>
      <c r="AL144" s="487"/>
      <c r="AM144" s="487"/>
      <c r="AN144" s="487"/>
      <c r="AO144" s="487"/>
      <c r="AP144" s="487"/>
      <c r="AQ144" s="487"/>
      <c r="AR144" s="49"/>
      <c r="AS144" s="487" t="s">
        <v>22</v>
      </c>
      <c r="AT144" s="487"/>
      <c r="AU144" s="487"/>
      <c r="AV144" s="487"/>
      <c r="AW144" s="487"/>
      <c r="AX144" s="487"/>
      <c r="AY144" s="487"/>
      <c r="AZ144" s="487"/>
      <c r="BA144" s="487"/>
      <c r="BB144" s="487"/>
      <c r="BC144" s="487"/>
      <c r="BD144" s="487"/>
      <c r="BE144" s="487"/>
      <c r="BF144" s="487"/>
      <c r="BG144" s="49"/>
      <c r="BH144" s="478" t="s">
        <v>22</v>
      </c>
      <c r="BI144" s="478"/>
      <c r="BJ144" s="478"/>
      <c r="BK144" s="478"/>
      <c r="BL144" s="478"/>
      <c r="BM144" s="478"/>
      <c r="BN144" s="478"/>
      <c r="BO144" s="478"/>
      <c r="BP144" s="49"/>
    </row>
    <row r="145" spans="1:68" ht="12" customHeight="1">
      <c r="A145" s="476" t="s">
        <v>137</v>
      </c>
      <c r="B145" s="495" t="s">
        <v>313</v>
      </c>
      <c r="C145" s="495"/>
      <c r="D145" s="495" t="s">
        <v>314</v>
      </c>
      <c r="E145" s="495"/>
      <c r="F145" s="495" t="s">
        <v>315</v>
      </c>
      <c r="G145" s="495"/>
      <c r="H145" s="495" t="s">
        <v>316</v>
      </c>
      <c r="I145" s="495"/>
      <c r="J145" s="517" t="s">
        <v>317</v>
      </c>
      <c r="K145" s="517"/>
      <c r="L145" s="495" t="s">
        <v>318</v>
      </c>
      <c r="M145" s="495"/>
      <c r="N145" s="495" t="s">
        <v>319</v>
      </c>
      <c r="O145" s="495"/>
      <c r="P145" s="495" t="s">
        <v>320</v>
      </c>
      <c r="Q145" s="495"/>
      <c r="R145" s="495" t="s">
        <v>321</v>
      </c>
      <c r="S145" s="495"/>
      <c r="T145" s="495" t="s">
        <v>7</v>
      </c>
      <c r="U145" s="505"/>
      <c r="V145" s="223"/>
      <c r="W145" s="476" t="s">
        <v>137</v>
      </c>
      <c r="X145" s="495" t="s">
        <v>313</v>
      </c>
      <c r="Y145" s="495"/>
      <c r="Z145" s="495" t="s">
        <v>314</v>
      </c>
      <c r="AA145" s="495"/>
      <c r="AB145" s="495" t="s">
        <v>315</v>
      </c>
      <c r="AC145" s="495"/>
      <c r="AD145" s="495" t="s">
        <v>316</v>
      </c>
      <c r="AE145" s="495"/>
      <c r="AF145" s="517" t="s">
        <v>322</v>
      </c>
      <c r="AG145" s="517"/>
      <c r="AH145" s="495" t="s">
        <v>318</v>
      </c>
      <c r="AI145" s="495"/>
      <c r="AJ145" s="495" t="s">
        <v>319</v>
      </c>
      <c r="AK145" s="495"/>
      <c r="AL145" s="495" t="s">
        <v>320</v>
      </c>
      <c r="AM145" s="495"/>
      <c r="AN145" s="495" t="s">
        <v>321</v>
      </c>
      <c r="AO145" s="495"/>
      <c r="AP145" s="495" t="s">
        <v>7</v>
      </c>
      <c r="AQ145" s="505"/>
      <c r="AR145" s="45"/>
      <c r="AS145" s="518" t="s">
        <v>137</v>
      </c>
      <c r="AT145" s="518" t="s">
        <v>203</v>
      </c>
      <c r="AU145" s="518"/>
      <c r="AV145" s="518"/>
      <c r="AW145" s="518"/>
      <c r="AX145" s="518"/>
      <c r="AY145" s="518"/>
      <c r="AZ145" s="518"/>
      <c r="BA145" s="518"/>
      <c r="BB145" s="518"/>
      <c r="BC145" s="518"/>
      <c r="BD145" s="520"/>
      <c r="BE145" s="520"/>
      <c r="BF145" s="518" t="s">
        <v>205</v>
      </c>
      <c r="BG145" s="45"/>
      <c r="BH145" s="467" t="s">
        <v>137</v>
      </c>
      <c r="BI145" s="469" t="s">
        <v>14</v>
      </c>
      <c r="BJ145" s="469" t="s">
        <v>15</v>
      </c>
      <c r="BK145" s="491" t="s">
        <v>459</v>
      </c>
      <c r="BL145" s="491" t="s">
        <v>368</v>
      </c>
      <c r="BM145" s="469" t="s">
        <v>16</v>
      </c>
      <c r="BN145" s="469" t="s">
        <v>407</v>
      </c>
      <c r="BO145" s="463" t="s">
        <v>207</v>
      </c>
      <c r="BP145" s="49"/>
    </row>
    <row r="146" spans="1:68" ht="75" customHeight="1">
      <c r="A146" s="477"/>
      <c r="B146" s="134" t="s">
        <v>154</v>
      </c>
      <c r="C146" s="134" t="s">
        <v>155</v>
      </c>
      <c r="D146" s="134" t="s">
        <v>154</v>
      </c>
      <c r="E146" s="134" t="s">
        <v>155</v>
      </c>
      <c r="F146" s="134" t="s">
        <v>154</v>
      </c>
      <c r="G146" s="134" t="s">
        <v>155</v>
      </c>
      <c r="H146" s="134" t="s">
        <v>154</v>
      </c>
      <c r="I146" s="134" t="s">
        <v>155</v>
      </c>
      <c r="J146" s="134" t="s">
        <v>154</v>
      </c>
      <c r="K146" s="134" t="s">
        <v>155</v>
      </c>
      <c r="L146" s="134" t="s">
        <v>154</v>
      </c>
      <c r="M146" s="134" t="s">
        <v>155</v>
      </c>
      <c r="N146" s="134" t="s">
        <v>154</v>
      </c>
      <c r="O146" s="134" t="s">
        <v>155</v>
      </c>
      <c r="P146" s="134" t="s">
        <v>154</v>
      </c>
      <c r="Q146" s="134" t="s">
        <v>155</v>
      </c>
      <c r="R146" s="134" t="s">
        <v>154</v>
      </c>
      <c r="S146" s="134" t="s">
        <v>155</v>
      </c>
      <c r="T146" s="134" t="s">
        <v>154</v>
      </c>
      <c r="U146" s="9" t="s">
        <v>155</v>
      </c>
      <c r="V146" s="91"/>
      <c r="W146" s="477"/>
      <c r="X146" s="134" t="s">
        <v>154</v>
      </c>
      <c r="Y146" s="134" t="s">
        <v>155</v>
      </c>
      <c r="Z146" s="134" t="s">
        <v>154</v>
      </c>
      <c r="AA146" s="134" t="s">
        <v>155</v>
      </c>
      <c r="AB146" s="134" t="s">
        <v>154</v>
      </c>
      <c r="AC146" s="134" t="s">
        <v>155</v>
      </c>
      <c r="AD146" s="134" t="s">
        <v>154</v>
      </c>
      <c r="AE146" s="134" t="s">
        <v>155</v>
      </c>
      <c r="AF146" s="134" t="s">
        <v>154</v>
      </c>
      <c r="AG146" s="134" t="s">
        <v>155</v>
      </c>
      <c r="AH146" s="134" t="s">
        <v>154</v>
      </c>
      <c r="AI146" s="134" t="s">
        <v>155</v>
      </c>
      <c r="AJ146" s="134" t="s">
        <v>154</v>
      </c>
      <c r="AK146" s="134" t="s">
        <v>155</v>
      </c>
      <c r="AL146" s="134" t="s">
        <v>154</v>
      </c>
      <c r="AM146" s="134" t="s">
        <v>155</v>
      </c>
      <c r="AN146" s="134" t="s">
        <v>154</v>
      </c>
      <c r="AO146" s="134" t="s">
        <v>155</v>
      </c>
      <c r="AP146" s="134" t="s">
        <v>154</v>
      </c>
      <c r="AQ146" s="9" t="s">
        <v>155</v>
      </c>
      <c r="AR146" s="45"/>
      <c r="AS146" s="518"/>
      <c r="AT146" s="227" t="s">
        <v>313</v>
      </c>
      <c r="AU146" s="227" t="s">
        <v>314</v>
      </c>
      <c r="AV146" s="227" t="s">
        <v>315</v>
      </c>
      <c r="AW146" s="227" t="s">
        <v>316</v>
      </c>
      <c r="AX146" s="227" t="s">
        <v>322</v>
      </c>
      <c r="AY146" s="227" t="s">
        <v>323</v>
      </c>
      <c r="AZ146" s="227" t="s">
        <v>324</v>
      </c>
      <c r="BA146" s="227" t="s">
        <v>325</v>
      </c>
      <c r="BB146" s="227" t="s">
        <v>326</v>
      </c>
      <c r="BC146" s="337" t="s">
        <v>370</v>
      </c>
      <c r="BD146" s="227" t="s">
        <v>457</v>
      </c>
      <c r="BE146" s="136" t="s">
        <v>458</v>
      </c>
      <c r="BF146" s="518"/>
      <c r="BG146" s="45"/>
      <c r="BH146" s="471"/>
      <c r="BI146" s="518"/>
      <c r="BJ146" s="518"/>
      <c r="BK146" s="519"/>
      <c r="BL146" s="519"/>
      <c r="BM146" s="518"/>
      <c r="BN146" s="518"/>
      <c r="BO146" s="464"/>
      <c r="BP146" s="49"/>
    </row>
    <row r="147" spans="1:68" ht="12" customHeight="1">
      <c r="A147" s="131" t="s">
        <v>173</v>
      </c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40"/>
      <c r="U147" s="173"/>
      <c r="V147" s="41"/>
      <c r="W147" s="131" t="s">
        <v>173</v>
      </c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167"/>
      <c r="AR147" s="45"/>
      <c r="AS147" s="40" t="s">
        <v>173</v>
      </c>
      <c r="AT147" s="20"/>
      <c r="AU147" s="20"/>
      <c r="AV147" s="20"/>
      <c r="AW147" s="20"/>
      <c r="AX147" s="20"/>
      <c r="AY147" s="20"/>
      <c r="AZ147" s="20"/>
      <c r="BA147" s="20"/>
      <c r="BB147" s="20"/>
      <c r="BC147" s="40"/>
      <c r="BD147" s="20"/>
      <c r="BE147" s="20"/>
      <c r="BF147" s="40"/>
      <c r="BG147" s="45"/>
      <c r="BH147" s="158" t="s">
        <v>173</v>
      </c>
      <c r="BI147" s="227"/>
      <c r="BJ147" s="227"/>
      <c r="BK147" s="227"/>
      <c r="BL147" s="227"/>
      <c r="BM147" s="227"/>
      <c r="BN147" s="337"/>
      <c r="BO147" s="222"/>
      <c r="BP147" s="49"/>
    </row>
    <row r="148" spans="1:68" ht="12" customHeight="1">
      <c r="A148" s="142" t="s">
        <v>275</v>
      </c>
      <c r="B148" s="94">
        <v>337</v>
      </c>
      <c r="C148" s="94">
        <v>131</v>
      </c>
      <c r="D148" s="94">
        <v>99</v>
      </c>
      <c r="E148" s="94">
        <v>29</v>
      </c>
      <c r="F148" s="94">
        <v>0</v>
      </c>
      <c r="G148" s="94">
        <v>0</v>
      </c>
      <c r="H148" s="94">
        <v>50</v>
      </c>
      <c r="I148" s="94">
        <v>5</v>
      </c>
      <c r="J148" s="94">
        <v>0</v>
      </c>
      <c r="K148" s="94">
        <v>0</v>
      </c>
      <c r="L148" s="94">
        <v>200</v>
      </c>
      <c r="M148" s="94">
        <v>96</v>
      </c>
      <c r="N148" s="94">
        <v>0</v>
      </c>
      <c r="O148" s="94">
        <v>0</v>
      </c>
      <c r="P148" s="94">
        <v>16</v>
      </c>
      <c r="Q148" s="94">
        <v>2</v>
      </c>
      <c r="R148" s="94">
        <v>0</v>
      </c>
      <c r="S148" s="94">
        <v>0</v>
      </c>
      <c r="T148" s="191">
        <f t="shared" ref="T148:U176" si="153">+B148+D148+F148+H148+J148+L148+N148+P148+R148</f>
        <v>702</v>
      </c>
      <c r="U148" s="194">
        <f t="shared" si="153"/>
        <v>263</v>
      </c>
      <c r="V148" s="41"/>
      <c r="W148" s="142" t="s">
        <v>275</v>
      </c>
      <c r="X148" s="94">
        <v>23</v>
      </c>
      <c r="Y148" s="94">
        <v>5</v>
      </c>
      <c r="Z148" s="94">
        <v>12</v>
      </c>
      <c r="AA148" s="94">
        <v>2</v>
      </c>
      <c r="AB148" s="94">
        <v>0</v>
      </c>
      <c r="AC148" s="94">
        <v>0</v>
      </c>
      <c r="AD148" s="94">
        <v>7</v>
      </c>
      <c r="AE148" s="94">
        <v>1</v>
      </c>
      <c r="AF148" s="94">
        <v>0</v>
      </c>
      <c r="AG148" s="94">
        <v>0</v>
      </c>
      <c r="AH148" s="94">
        <v>125</v>
      </c>
      <c r="AI148" s="94">
        <v>63</v>
      </c>
      <c r="AJ148" s="94">
        <v>0</v>
      </c>
      <c r="AK148" s="94">
        <v>0</v>
      </c>
      <c r="AL148" s="94">
        <v>7</v>
      </c>
      <c r="AM148" s="94">
        <v>1</v>
      </c>
      <c r="AN148" s="94">
        <v>0</v>
      </c>
      <c r="AO148" s="94">
        <v>0</v>
      </c>
      <c r="AP148" s="94">
        <f t="shared" ref="AP148:AQ152" si="154">+AN148+AL148+AJ148+AH148+AF148+AD148+AB148+Z148+X148</f>
        <v>174</v>
      </c>
      <c r="AQ148" s="159">
        <f t="shared" si="154"/>
        <v>72</v>
      </c>
      <c r="AR148" s="45"/>
      <c r="AS148" s="20" t="s">
        <v>275</v>
      </c>
      <c r="AT148" s="94">
        <v>7</v>
      </c>
      <c r="AU148" s="94">
        <v>3</v>
      </c>
      <c r="AV148" s="94">
        <v>0</v>
      </c>
      <c r="AW148" s="94">
        <v>1</v>
      </c>
      <c r="AX148" s="94">
        <v>0</v>
      </c>
      <c r="AY148" s="94">
        <v>3</v>
      </c>
      <c r="AZ148" s="94">
        <v>0</v>
      </c>
      <c r="BA148" s="94">
        <v>1</v>
      </c>
      <c r="BB148" s="94">
        <v>0</v>
      </c>
      <c r="BC148" s="191">
        <v>15</v>
      </c>
      <c r="BD148" s="94">
        <v>13</v>
      </c>
      <c r="BE148" s="94">
        <v>0</v>
      </c>
      <c r="BF148" s="191">
        <v>1</v>
      </c>
      <c r="BG148" s="45"/>
      <c r="BH148" s="142" t="s">
        <v>275</v>
      </c>
      <c r="BI148" s="94">
        <v>13</v>
      </c>
      <c r="BJ148" s="94">
        <v>1</v>
      </c>
      <c r="BK148" s="94"/>
      <c r="BL148" s="94">
        <v>2</v>
      </c>
      <c r="BM148" s="94">
        <v>0</v>
      </c>
      <c r="BN148" s="191">
        <v>16</v>
      </c>
      <c r="BO148" s="159">
        <v>12</v>
      </c>
      <c r="BP148" s="49"/>
    </row>
    <row r="149" spans="1:68" ht="12" customHeight="1">
      <c r="A149" s="142" t="s">
        <v>52</v>
      </c>
      <c r="B149" s="94">
        <v>97</v>
      </c>
      <c r="C149" s="94">
        <v>39</v>
      </c>
      <c r="D149" s="94">
        <v>73</v>
      </c>
      <c r="E149" s="94">
        <v>36</v>
      </c>
      <c r="F149" s="94">
        <v>0</v>
      </c>
      <c r="G149" s="94">
        <v>0</v>
      </c>
      <c r="H149" s="94">
        <v>57</v>
      </c>
      <c r="I149" s="94">
        <v>18</v>
      </c>
      <c r="J149" s="94">
        <v>14</v>
      </c>
      <c r="K149" s="94">
        <v>5</v>
      </c>
      <c r="L149" s="94">
        <v>144</v>
      </c>
      <c r="M149" s="94">
        <v>59</v>
      </c>
      <c r="N149" s="94">
        <v>0</v>
      </c>
      <c r="O149" s="94">
        <v>0</v>
      </c>
      <c r="P149" s="94">
        <v>55</v>
      </c>
      <c r="Q149" s="94">
        <v>10</v>
      </c>
      <c r="R149" s="94">
        <v>0</v>
      </c>
      <c r="S149" s="94">
        <v>0</v>
      </c>
      <c r="T149" s="191">
        <f t="shared" si="153"/>
        <v>440</v>
      </c>
      <c r="U149" s="194">
        <f t="shared" si="153"/>
        <v>167</v>
      </c>
      <c r="V149" s="41"/>
      <c r="W149" s="142" t="s">
        <v>52</v>
      </c>
      <c r="X149" s="94">
        <v>12</v>
      </c>
      <c r="Y149" s="94">
        <v>5</v>
      </c>
      <c r="Z149" s="94">
        <v>1</v>
      </c>
      <c r="AA149" s="94">
        <v>1</v>
      </c>
      <c r="AB149" s="94">
        <v>0</v>
      </c>
      <c r="AC149" s="94">
        <v>0</v>
      </c>
      <c r="AD149" s="94">
        <v>2</v>
      </c>
      <c r="AE149" s="94">
        <v>2</v>
      </c>
      <c r="AF149" s="94">
        <v>5</v>
      </c>
      <c r="AG149" s="94">
        <v>2</v>
      </c>
      <c r="AH149" s="94">
        <v>7</v>
      </c>
      <c r="AI149" s="94">
        <v>6</v>
      </c>
      <c r="AJ149" s="94">
        <v>0</v>
      </c>
      <c r="AK149" s="94">
        <v>0</v>
      </c>
      <c r="AL149" s="94">
        <v>0</v>
      </c>
      <c r="AM149" s="94">
        <v>0</v>
      </c>
      <c r="AN149" s="94">
        <v>0</v>
      </c>
      <c r="AO149" s="94">
        <v>0</v>
      </c>
      <c r="AP149" s="94">
        <f t="shared" si="154"/>
        <v>27</v>
      </c>
      <c r="AQ149" s="159">
        <f t="shared" si="154"/>
        <v>16</v>
      </c>
      <c r="AR149" s="45"/>
      <c r="AS149" s="20" t="s">
        <v>52</v>
      </c>
      <c r="AT149" s="94">
        <v>3</v>
      </c>
      <c r="AU149" s="94">
        <v>1</v>
      </c>
      <c r="AV149" s="94">
        <v>1</v>
      </c>
      <c r="AW149" s="94">
        <v>1</v>
      </c>
      <c r="AX149" s="94">
        <v>0</v>
      </c>
      <c r="AY149" s="94">
        <v>3</v>
      </c>
      <c r="AZ149" s="94">
        <v>0</v>
      </c>
      <c r="BA149" s="94">
        <v>1</v>
      </c>
      <c r="BB149" s="94">
        <v>0</v>
      </c>
      <c r="BC149" s="191">
        <v>10</v>
      </c>
      <c r="BD149" s="94">
        <v>7</v>
      </c>
      <c r="BE149" s="94">
        <v>0</v>
      </c>
      <c r="BF149" s="191">
        <v>2</v>
      </c>
      <c r="BG149" s="45"/>
      <c r="BH149" s="142" t="s">
        <v>52</v>
      </c>
      <c r="BI149" s="94">
        <v>13</v>
      </c>
      <c r="BJ149" s="94">
        <v>2</v>
      </c>
      <c r="BK149" s="94"/>
      <c r="BL149" s="94"/>
      <c r="BM149" s="94">
        <v>0</v>
      </c>
      <c r="BN149" s="191">
        <v>18</v>
      </c>
      <c r="BO149" s="159">
        <v>12</v>
      </c>
      <c r="BP149" s="49"/>
    </row>
    <row r="150" spans="1:68" ht="12" customHeight="1">
      <c r="A150" s="142" t="s">
        <v>276</v>
      </c>
      <c r="B150" s="94">
        <v>157</v>
      </c>
      <c r="C150" s="94">
        <v>59</v>
      </c>
      <c r="D150" s="94">
        <v>86</v>
      </c>
      <c r="E150" s="94">
        <v>55</v>
      </c>
      <c r="F150" s="94">
        <v>0</v>
      </c>
      <c r="G150" s="94">
        <v>0</v>
      </c>
      <c r="H150" s="94">
        <v>32</v>
      </c>
      <c r="I150" s="94">
        <v>13</v>
      </c>
      <c r="J150" s="94">
        <v>0</v>
      </c>
      <c r="K150" s="94">
        <v>0</v>
      </c>
      <c r="L150" s="94">
        <v>102</v>
      </c>
      <c r="M150" s="94">
        <v>51</v>
      </c>
      <c r="N150" s="94">
        <v>0</v>
      </c>
      <c r="O150" s="94">
        <v>0</v>
      </c>
      <c r="P150" s="94">
        <v>10</v>
      </c>
      <c r="Q150" s="94">
        <v>2</v>
      </c>
      <c r="R150" s="94">
        <v>0</v>
      </c>
      <c r="S150" s="94">
        <v>0</v>
      </c>
      <c r="T150" s="191">
        <f t="shared" si="153"/>
        <v>387</v>
      </c>
      <c r="U150" s="194">
        <f t="shared" si="153"/>
        <v>180</v>
      </c>
      <c r="V150" s="41"/>
      <c r="W150" s="142" t="s">
        <v>276</v>
      </c>
      <c r="X150" s="94">
        <v>24</v>
      </c>
      <c r="Y150" s="94">
        <v>10</v>
      </c>
      <c r="Z150" s="94">
        <v>30</v>
      </c>
      <c r="AA150" s="94">
        <v>18</v>
      </c>
      <c r="AB150" s="94">
        <v>0</v>
      </c>
      <c r="AC150" s="94">
        <v>0</v>
      </c>
      <c r="AD150" s="94">
        <v>7</v>
      </c>
      <c r="AE150" s="94">
        <v>3</v>
      </c>
      <c r="AF150" s="94">
        <v>0</v>
      </c>
      <c r="AG150" s="94">
        <v>0</v>
      </c>
      <c r="AH150" s="94">
        <v>46</v>
      </c>
      <c r="AI150" s="94">
        <v>22</v>
      </c>
      <c r="AJ150" s="94">
        <v>0</v>
      </c>
      <c r="AK150" s="94">
        <v>0</v>
      </c>
      <c r="AL150" s="94">
        <v>2</v>
      </c>
      <c r="AM150" s="94">
        <v>0</v>
      </c>
      <c r="AN150" s="94">
        <v>0</v>
      </c>
      <c r="AO150" s="94">
        <v>0</v>
      </c>
      <c r="AP150" s="94">
        <f t="shared" si="154"/>
        <v>109</v>
      </c>
      <c r="AQ150" s="159">
        <f t="shared" si="154"/>
        <v>53</v>
      </c>
      <c r="AR150" s="45"/>
      <c r="AS150" s="20" t="s">
        <v>276</v>
      </c>
      <c r="AT150" s="94">
        <v>3</v>
      </c>
      <c r="AU150" s="94">
        <v>0</v>
      </c>
      <c r="AV150" s="94">
        <v>0</v>
      </c>
      <c r="AW150" s="94">
        <v>1</v>
      </c>
      <c r="AX150" s="94">
        <v>0</v>
      </c>
      <c r="AY150" s="94">
        <v>1</v>
      </c>
      <c r="AZ150" s="94">
        <v>0</v>
      </c>
      <c r="BA150" s="94">
        <v>0</v>
      </c>
      <c r="BB150" s="94">
        <v>0</v>
      </c>
      <c r="BC150" s="191">
        <v>5</v>
      </c>
      <c r="BD150" s="94">
        <v>6</v>
      </c>
      <c r="BE150" s="94">
        <v>0</v>
      </c>
      <c r="BF150" s="191">
        <v>2</v>
      </c>
      <c r="BG150" s="45"/>
      <c r="BH150" s="142" t="s">
        <v>276</v>
      </c>
      <c r="BI150" s="94">
        <v>14</v>
      </c>
      <c r="BJ150" s="94">
        <v>1</v>
      </c>
      <c r="BK150" s="94">
        <v>3</v>
      </c>
      <c r="BL150" s="94">
        <v>1</v>
      </c>
      <c r="BM150" s="94">
        <v>0</v>
      </c>
      <c r="BN150" s="191">
        <v>19</v>
      </c>
      <c r="BO150" s="159">
        <v>6</v>
      </c>
      <c r="BP150" s="49"/>
    </row>
    <row r="151" spans="1:68" ht="12" customHeight="1">
      <c r="A151" s="142" t="s">
        <v>277</v>
      </c>
      <c r="B151" s="94">
        <v>262</v>
      </c>
      <c r="C151" s="94">
        <v>121</v>
      </c>
      <c r="D151" s="94">
        <v>62</v>
      </c>
      <c r="E151" s="94">
        <v>29</v>
      </c>
      <c r="F151" s="94">
        <v>0</v>
      </c>
      <c r="G151" s="94">
        <v>0</v>
      </c>
      <c r="H151" s="94">
        <v>29</v>
      </c>
      <c r="I151" s="94">
        <v>1</v>
      </c>
      <c r="J151" s="94">
        <v>0</v>
      </c>
      <c r="K151" s="94">
        <v>0</v>
      </c>
      <c r="L151" s="94">
        <v>49</v>
      </c>
      <c r="M151" s="94">
        <v>20</v>
      </c>
      <c r="N151" s="94">
        <v>0</v>
      </c>
      <c r="O151" s="94">
        <v>0</v>
      </c>
      <c r="P151" s="94">
        <v>19</v>
      </c>
      <c r="Q151" s="94">
        <v>3</v>
      </c>
      <c r="R151" s="94">
        <v>0</v>
      </c>
      <c r="S151" s="94">
        <v>0</v>
      </c>
      <c r="T151" s="191">
        <f t="shared" si="153"/>
        <v>421</v>
      </c>
      <c r="U151" s="194">
        <f t="shared" si="153"/>
        <v>174</v>
      </c>
      <c r="V151" s="41"/>
      <c r="W151" s="142" t="s">
        <v>277</v>
      </c>
      <c r="X151" s="94">
        <v>7</v>
      </c>
      <c r="Y151" s="94">
        <v>4</v>
      </c>
      <c r="Z151" s="94">
        <v>11</v>
      </c>
      <c r="AA151" s="94">
        <v>3</v>
      </c>
      <c r="AB151" s="94">
        <v>0</v>
      </c>
      <c r="AC151" s="94">
        <v>0</v>
      </c>
      <c r="AD151" s="94">
        <v>7</v>
      </c>
      <c r="AE151" s="94">
        <v>0</v>
      </c>
      <c r="AF151" s="94">
        <v>0</v>
      </c>
      <c r="AG151" s="94">
        <v>0</v>
      </c>
      <c r="AH151" s="94">
        <v>1</v>
      </c>
      <c r="AI151" s="94">
        <v>1</v>
      </c>
      <c r="AJ151" s="94">
        <v>0</v>
      </c>
      <c r="AK151" s="94">
        <v>0</v>
      </c>
      <c r="AL151" s="94">
        <v>0</v>
      </c>
      <c r="AM151" s="94">
        <v>0</v>
      </c>
      <c r="AN151" s="94">
        <v>0</v>
      </c>
      <c r="AO151" s="94">
        <v>0</v>
      </c>
      <c r="AP151" s="94">
        <f t="shared" si="154"/>
        <v>26</v>
      </c>
      <c r="AQ151" s="159">
        <f t="shared" si="154"/>
        <v>8</v>
      </c>
      <c r="AR151" s="45"/>
      <c r="AS151" s="20" t="s">
        <v>277</v>
      </c>
      <c r="AT151" s="94">
        <v>4</v>
      </c>
      <c r="AU151" s="94">
        <v>1</v>
      </c>
      <c r="AV151" s="94">
        <v>0</v>
      </c>
      <c r="AW151" s="94">
        <v>1</v>
      </c>
      <c r="AX151" s="94">
        <v>0</v>
      </c>
      <c r="AY151" s="94">
        <v>1</v>
      </c>
      <c r="AZ151" s="94">
        <v>0</v>
      </c>
      <c r="BA151" s="94">
        <v>1</v>
      </c>
      <c r="BB151" s="94">
        <v>0</v>
      </c>
      <c r="BC151" s="191">
        <v>8</v>
      </c>
      <c r="BD151" s="94">
        <v>7</v>
      </c>
      <c r="BE151" s="94">
        <v>0</v>
      </c>
      <c r="BF151" s="191">
        <v>1</v>
      </c>
      <c r="BG151" s="45"/>
      <c r="BH151" s="142" t="s">
        <v>277</v>
      </c>
      <c r="BI151" s="94">
        <v>8</v>
      </c>
      <c r="BJ151" s="94">
        <v>0</v>
      </c>
      <c r="BK151" s="94"/>
      <c r="BL151" s="94"/>
      <c r="BM151" s="94">
        <v>0</v>
      </c>
      <c r="BN151" s="191">
        <v>8</v>
      </c>
      <c r="BO151" s="159">
        <v>1</v>
      </c>
      <c r="BP151" s="49"/>
    </row>
    <row r="152" spans="1:68" ht="12" customHeight="1">
      <c r="A152" s="142" t="s">
        <v>53</v>
      </c>
      <c r="B152" s="94">
        <v>441</v>
      </c>
      <c r="C152" s="94">
        <v>192</v>
      </c>
      <c r="D152" s="94">
        <v>120</v>
      </c>
      <c r="E152" s="94">
        <v>67</v>
      </c>
      <c r="F152" s="94">
        <v>40</v>
      </c>
      <c r="G152" s="94">
        <v>7</v>
      </c>
      <c r="H152" s="94">
        <v>78</v>
      </c>
      <c r="I152" s="94">
        <v>25</v>
      </c>
      <c r="J152" s="94">
        <v>0</v>
      </c>
      <c r="K152" s="94">
        <v>0</v>
      </c>
      <c r="L152" s="94">
        <v>190</v>
      </c>
      <c r="M152" s="94">
        <v>87</v>
      </c>
      <c r="N152" s="94">
        <v>20</v>
      </c>
      <c r="O152" s="94">
        <v>1</v>
      </c>
      <c r="P152" s="94">
        <v>57</v>
      </c>
      <c r="Q152" s="94">
        <v>13</v>
      </c>
      <c r="R152" s="94">
        <v>0</v>
      </c>
      <c r="S152" s="94">
        <v>0</v>
      </c>
      <c r="T152" s="191">
        <f t="shared" si="153"/>
        <v>946</v>
      </c>
      <c r="U152" s="194">
        <f t="shared" si="153"/>
        <v>392</v>
      </c>
      <c r="V152" s="41"/>
      <c r="W152" s="142" t="s">
        <v>53</v>
      </c>
      <c r="X152" s="94">
        <v>39</v>
      </c>
      <c r="Y152" s="94">
        <v>14</v>
      </c>
      <c r="Z152" s="94">
        <v>0</v>
      </c>
      <c r="AA152" s="94">
        <v>0</v>
      </c>
      <c r="AB152" s="94">
        <v>6</v>
      </c>
      <c r="AC152" s="94">
        <v>0</v>
      </c>
      <c r="AD152" s="94">
        <v>0</v>
      </c>
      <c r="AE152" s="94">
        <v>0</v>
      </c>
      <c r="AF152" s="94">
        <v>0</v>
      </c>
      <c r="AG152" s="94">
        <v>0</v>
      </c>
      <c r="AH152" s="94">
        <v>65</v>
      </c>
      <c r="AI152" s="94">
        <v>24</v>
      </c>
      <c r="AJ152" s="94">
        <v>2</v>
      </c>
      <c r="AK152" s="94">
        <v>0</v>
      </c>
      <c r="AL152" s="94">
        <v>15</v>
      </c>
      <c r="AM152" s="94">
        <v>2</v>
      </c>
      <c r="AN152" s="94">
        <v>0</v>
      </c>
      <c r="AO152" s="94">
        <v>0</v>
      </c>
      <c r="AP152" s="94">
        <f t="shared" si="154"/>
        <v>127</v>
      </c>
      <c r="AQ152" s="159">
        <f t="shared" si="154"/>
        <v>40</v>
      </c>
      <c r="AR152" s="45"/>
      <c r="AS152" s="20" t="s">
        <v>53</v>
      </c>
      <c r="AT152" s="94">
        <v>6</v>
      </c>
      <c r="AU152" s="94">
        <v>2</v>
      </c>
      <c r="AV152" s="94">
        <v>1</v>
      </c>
      <c r="AW152" s="94">
        <v>2</v>
      </c>
      <c r="AX152" s="94">
        <v>0</v>
      </c>
      <c r="AY152" s="94">
        <v>3</v>
      </c>
      <c r="AZ152" s="94">
        <v>1</v>
      </c>
      <c r="BA152" s="94">
        <v>1</v>
      </c>
      <c r="BB152" s="94">
        <v>0</v>
      </c>
      <c r="BC152" s="191">
        <v>16</v>
      </c>
      <c r="BD152" s="94">
        <v>20</v>
      </c>
      <c r="BE152" s="94">
        <v>0</v>
      </c>
      <c r="BF152" s="191">
        <v>2</v>
      </c>
      <c r="BG152" s="45"/>
      <c r="BH152" s="142" t="s">
        <v>53</v>
      </c>
      <c r="BI152" s="94">
        <v>19</v>
      </c>
      <c r="BJ152" s="94">
        <v>3</v>
      </c>
      <c r="BK152" s="94"/>
      <c r="BL152" s="94">
        <v>10</v>
      </c>
      <c r="BM152" s="94">
        <v>0</v>
      </c>
      <c r="BN152" s="191">
        <v>32</v>
      </c>
      <c r="BO152" s="159">
        <v>15</v>
      </c>
      <c r="BP152" s="49"/>
    </row>
    <row r="153" spans="1:68" ht="12" customHeight="1">
      <c r="A153" s="131" t="s">
        <v>174</v>
      </c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191"/>
      <c r="U153" s="194"/>
      <c r="V153" s="41"/>
      <c r="W153" s="131" t="s">
        <v>174</v>
      </c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  <c r="AP153" s="94"/>
      <c r="AQ153" s="159"/>
      <c r="AR153" s="45"/>
      <c r="AS153" s="40" t="s">
        <v>174</v>
      </c>
      <c r="AT153" s="94"/>
      <c r="AU153" s="94"/>
      <c r="AV153" s="94"/>
      <c r="AW153" s="94"/>
      <c r="AX153" s="94"/>
      <c r="AY153" s="94"/>
      <c r="AZ153" s="94"/>
      <c r="BA153" s="94"/>
      <c r="BB153" s="94"/>
      <c r="BC153" s="191"/>
      <c r="BD153" s="94"/>
      <c r="BE153" s="94"/>
      <c r="BF153" s="191"/>
      <c r="BG153" s="45"/>
      <c r="BH153" s="131" t="s">
        <v>174</v>
      </c>
      <c r="BI153" s="94"/>
      <c r="BJ153" s="94"/>
      <c r="BK153" s="94"/>
      <c r="BL153" s="94"/>
      <c r="BM153" s="94"/>
      <c r="BN153" s="191"/>
      <c r="BO153" s="159"/>
      <c r="BP153" s="49"/>
    </row>
    <row r="154" spans="1:68" ht="12" customHeight="1">
      <c r="A154" s="142" t="s">
        <v>278</v>
      </c>
      <c r="B154" s="94">
        <v>693</v>
      </c>
      <c r="C154" s="94">
        <v>248</v>
      </c>
      <c r="D154" s="94">
        <v>284</v>
      </c>
      <c r="E154" s="94">
        <v>124</v>
      </c>
      <c r="F154" s="94">
        <v>12</v>
      </c>
      <c r="G154" s="94">
        <v>0</v>
      </c>
      <c r="H154" s="94">
        <v>214</v>
      </c>
      <c r="I154" s="94">
        <v>51</v>
      </c>
      <c r="J154" s="94">
        <v>0</v>
      </c>
      <c r="K154" s="94">
        <v>0</v>
      </c>
      <c r="L154" s="94">
        <v>189</v>
      </c>
      <c r="M154" s="94">
        <v>78</v>
      </c>
      <c r="N154" s="94">
        <v>18</v>
      </c>
      <c r="O154" s="94">
        <v>2</v>
      </c>
      <c r="P154" s="94">
        <v>166</v>
      </c>
      <c r="Q154" s="94">
        <v>34</v>
      </c>
      <c r="R154" s="94">
        <v>0</v>
      </c>
      <c r="S154" s="94">
        <v>0</v>
      </c>
      <c r="T154" s="191">
        <f t="shared" si="153"/>
        <v>1576</v>
      </c>
      <c r="U154" s="194">
        <f t="shared" si="153"/>
        <v>537</v>
      </c>
      <c r="V154" s="41"/>
      <c r="W154" s="142" t="s">
        <v>278</v>
      </c>
      <c r="X154" s="94">
        <v>31</v>
      </c>
      <c r="Y154" s="94">
        <v>6</v>
      </c>
      <c r="Z154" s="94">
        <v>3</v>
      </c>
      <c r="AA154" s="94">
        <v>1</v>
      </c>
      <c r="AB154" s="94">
        <v>1</v>
      </c>
      <c r="AC154" s="94">
        <v>0</v>
      </c>
      <c r="AD154" s="94">
        <v>12</v>
      </c>
      <c r="AE154" s="94">
        <v>4</v>
      </c>
      <c r="AF154" s="94">
        <v>0</v>
      </c>
      <c r="AG154" s="94">
        <v>0</v>
      </c>
      <c r="AH154" s="94">
        <v>53</v>
      </c>
      <c r="AI154" s="94">
        <v>22</v>
      </c>
      <c r="AJ154" s="94">
        <v>5</v>
      </c>
      <c r="AK154" s="94">
        <v>0</v>
      </c>
      <c r="AL154" s="94">
        <v>50</v>
      </c>
      <c r="AM154" s="94">
        <v>16</v>
      </c>
      <c r="AN154" s="94">
        <v>0</v>
      </c>
      <c r="AO154" s="94">
        <v>0</v>
      </c>
      <c r="AP154" s="94">
        <f t="shared" ref="AP154:AQ157" si="155">+AN154+AL154+AJ154+AH154+AF154+AD154+AB154+Z154+X154</f>
        <v>155</v>
      </c>
      <c r="AQ154" s="159">
        <f t="shared" si="155"/>
        <v>49</v>
      </c>
      <c r="AR154" s="45"/>
      <c r="AS154" s="20" t="s">
        <v>278</v>
      </c>
      <c r="AT154" s="94">
        <v>11</v>
      </c>
      <c r="AU154" s="94">
        <v>6</v>
      </c>
      <c r="AV154" s="94">
        <v>1</v>
      </c>
      <c r="AW154" s="94">
        <v>4</v>
      </c>
      <c r="AX154" s="94">
        <v>0</v>
      </c>
      <c r="AY154" s="94">
        <v>4</v>
      </c>
      <c r="AZ154" s="94">
        <v>1</v>
      </c>
      <c r="BA154" s="94">
        <v>4</v>
      </c>
      <c r="BB154" s="94">
        <v>0</v>
      </c>
      <c r="BC154" s="191">
        <v>31</v>
      </c>
      <c r="BD154" s="94">
        <v>21</v>
      </c>
      <c r="BE154" s="94">
        <v>7</v>
      </c>
      <c r="BF154" s="191">
        <v>3</v>
      </c>
      <c r="BG154" s="45"/>
      <c r="BH154" s="142" t="s">
        <v>278</v>
      </c>
      <c r="BI154" s="94">
        <v>23</v>
      </c>
      <c r="BJ154" s="94">
        <v>1</v>
      </c>
      <c r="BK154" s="94">
        <v>5</v>
      </c>
      <c r="BL154" s="94">
        <v>25</v>
      </c>
      <c r="BM154" s="94">
        <v>8</v>
      </c>
      <c r="BN154" s="191">
        <v>62</v>
      </c>
      <c r="BO154" s="159">
        <v>12</v>
      </c>
      <c r="BP154" s="49"/>
    </row>
    <row r="155" spans="1:68" ht="12" customHeight="1">
      <c r="A155" s="142" t="s">
        <v>54</v>
      </c>
      <c r="B155" s="94">
        <v>948</v>
      </c>
      <c r="C155" s="94">
        <v>365</v>
      </c>
      <c r="D155" s="94">
        <v>157</v>
      </c>
      <c r="E155" s="94">
        <v>73</v>
      </c>
      <c r="F155" s="94">
        <v>38</v>
      </c>
      <c r="G155" s="94">
        <v>4</v>
      </c>
      <c r="H155" s="94">
        <v>266</v>
      </c>
      <c r="I155" s="94">
        <v>112</v>
      </c>
      <c r="J155" s="94">
        <v>0</v>
      </c>
      <c r="K155" s="94">
        <v>0</v>
      </c>
      <c r="L155" s="94">
        <v>339</v>
      </c>
      <c r="M155" s="94">
        <v>158</v>
      </c>
      <c r="N155" s="94">
        <v>34</v>
      </c>
      <c r="O155" s="94">
        <v>4</v>
      </c>
      <c r="P155" s="94">
        <v>169</v>
      </c>
      <c r="Q155" s="94">
        <v>50</v>
      </c>
      <c r="R155" s="94">
        <v>0</v>
      </c>
      <c r="S155" s="94">
        <v>0</v>
      </c>
      <c r="T155" s="191">
        <f t="shared" si="153"/>
        <v>1951</v>
      </c>
      <c r="U155" s="194">
        <f t="shared" si="153"/>
        <v>766</v>
      </c>
      <c r="V155" s="41"/>
      <c r="W155" s="142" t="s">
        <v>54</v>
      </c>
      <c r="X155" s="94">
        <v>125</v>
      </c>
      <c r="Y155" s="94">
        <v>42</v>
      </c>
      <c r="Z155" s="94">
        <v>2</v>
      </c>
      <c r="AA155" s="94">
        <v>1</v>
      </c>
      <c r="AB155" s="94">
        <v>4</v>
      </c>
      <c r="AC155" s="94">
        <v>0</v>
      </c>
      <c r="AD155" s="94">
        <v>48</v>
      </c>
      <c r="AE155" s="94">
        <v>15</v>
      </c>
      <c r="AF155" s="94">
        <v>0</v>
      </c>
      <c r="AG155" s="94">
        <v>0</v>
      </c>
      <c r="AH155" s="94">
        <v>91</v>
      </c>
      <c r="AI155" s="94">
        <v>34</v>
      </c>
      <c r="AJ155" s="94">
        <v>15</v>
      </c>
      <c r="AK155" s="94">
        <v>2</v>
      </c>
      <c r="AL155" s="94">
        <v>48</v>
      </c>
      <c r="AM155" s="94">
        <v>15</v>
      </c>
      <c r="AN155" s="94">
        <v>0</v>
      </c>
      <c r="AO155" s="94">
        <v>0</v>
      </c>
      <c r="AP155" s="94">
        <f t="shared" si="155"/>
        <v>333</v>
      </c>
      <c r="AQ155" s="159">
        <f t="shared" si="155"/>
        <v>109</v>
      </c>
      <c r="AR155" s="45"/>
      <c r="AS155" s="20" t="s">
        <v>54</v>
      </c>
      <c r="AT155" s="94">
        <v>14</v>
      </c>
      <c r="AU155" s="94">
        <v>3</v>
      </c>
      <c r="AV155" s="94">
        <v>1</v>
      </c>
      <c r="AW155" s="94">
        <v>5</v>
      </c>
      <c r="AX155" s="94">
        <v>0</v>
      </c>
      <c r="AY155" s="94">
        <v>6</v>
      </c>
      <c r="AZ155" s="94">
        <v>1</v>
      </c>
      <c r="BA155" s="94">
        <v>3</v>
      </c>
      <c r="BB155" s="94">
        <v>0</v>
      </c>
      <c r="BC155" s="191">
        <v>33</v>
      </c>
      <c r="BD155" s="94">
        <v>0</v>
      </c>
      <c r="BE155" s="94">
        <v>4</v>
      </c>
      <c r="BF155" s="191">
        <v>1</v>
      </c>
      <c r="BG155" s="45"/>
      <c r="BH155" s="142" t="s">
        <v>54</v>
      </c>
      <c r="BI155" s="94">
        <v>28</v>
      </c>
      <c r="BJ155" s="94">
        <v>13</v>
      </c>
      <c r="BK155" s="94">
        <v>1</v>
      </c>
      <c r="BL155" s="94">
        <v>7</v>
      </c>
      <c r="BM155" s="94">
        <v>0</v>
      </c>
      <c r="BN155" s="191">
        <v>49</v>
      </c>
      <c r="BO155" s="159">
        <v>13</v>
      </c>
      <c r="BP155" s="49"/>
    </row>
    <row r="156" spans="1:68" ht="12" customHeight="1">
      <c r="A156" s="142" t="s">
        <v>279</v>
      </c>
      <c r="B156" s="94">
        <v>1046</v>
      </c>
      <c r="C156" s="94">
        <v>395</v>
      </c>
      <c r="D156" s="94">
        <v>477</v>
      </c>
      <c r="E156" s="94">
        <v>175</v>
      </c>
      <c r="F156" s="94">
        <v>28</v>
      </c>
      <c r="G156" s="94">
        <v>3</v>
      </c>
      <c r="H156" s="94">
        <v>285</v>
      </c>
      <c r="I156" s="94">
        <v>79</v>
      </c>
      <c r="J156" s="94">
        <v>113</v>
      </c>
      <c r="K156" s="94">
        <v>36</v>
      </c>
      <c r="L156" s="94">
        <v>614</v>
      </c>
      <c r="M156" s="94">
        <v>223</v>
      </c>
      <c r="N156" s="94">
        <v>18</v>
      </c>
      <c r="O156" s="94">
        <v>2</v>
      </c>
      <c r="P156" s="94">
        <v>170</v>
      </c>
      <c r="Q156" s="94">
        <v>52</v>
      </c>
      <c r="R156" s="94">
        <v>0</v>
      </c>
      <c r="S156" s="94">
        <v>0</v>
      </c>
      <c r="T156" s="191">
        <f t="shared" si="153"/>
        <v>2751</v>
      </c>
      <c r="U156" s="194">
        <f t="shared" si="153"/>
        <v>965</v>
      </c>
      <c r="V156" s="41"/>
      <c r="W156" s="142" t="s">
        <v>279</v>
      </c>
      <c r="X156" s="94">
        <v>43</v>
      </c>
      <c r="Y156" s="94">
        <v>15</v>
      </c>
      <c r="Z156" s="94">
        <v>7</v>
      </c>
      <c r="AA156" s="94">
        <v>2</v>
      </c>
      <c r="AB156" s="94">
        <v>0</v>
      </c>
      <c r="AC156" s="94">
        <v>0</v>
      </c>
      <c r="AD156" s="94">
        <v>7</v>
      </c>
      <c r="AE156" s="94">
        <v>3</v>
      </c>
      <c r="AF156" s="94">
        <v>0</v>
      </c>
      <c r="AG156" s="94">
        <v>0</v>
      </c>
      <c r="AH156" s="94">
        <v>72</v>
      </c>
      <c r="AI156" s="94">
        <v>41</v>
      </c>
      <c r="AJ156" s="94">
        <v>1</v>
      </c>
      <c r="AK156" s="94">
        <v>0</v>
      </c>
      <c r="AL156" s="94">
        <v>16</v>
      </c>
      <c r="AM156" s="94">
        <v>9</v>
      </c>
      <c r="AN156" s="94">
        <v>0</v>
      </c>
      <c r="AO156" s="94">
        <v>0</v>
      </c>
      <c r="AP156" s="94">
        <f t="shared" si="155"/>
        <v>146</v>
      </c>
      <c r="AQ156" s="159">
        <f t="shared" si="155"/>
        <v>70</v>
      </c>
      <c r="AR156" s="45"/>
      <c r="AS156" s="20" t="s">
        <v>279</v>
      </c>
      <c r="AT156" s="94">
        <v>18</v>
      </c>
      <c r="AU156" s="94">
        <v>9</v>
      </c>
      <c r="AV156" s="94">
        <v>1</v>
      </c>
      <c r="AW156" s="94">
        <v>6</v>
      </c>
      <c r="AX156" s="94">
        <v>2</v>
      </c>
      <c r="AY156" s="94">
        <v>12</v>
      </c>
      <c r="AZ156" s="94">
        <v>1</v>
      </c>
      <c r="BA156" s="94">
        <v>5</v>
      </c>
      <c r="BB156" s="94">
        <v>0</v>
      </c>
      <c r="BC156" s="191">
        <v>54</v>
      </c>
      <c r="BD156" s="94">
        <v>47</v>
      </c>
      <c r="BE156" s="94">
        <v>7</v>
      </c>
      <c r="BF156" s="191">
        <v>6</v>
      </c>
      <c r="BG156" s="45"/>
      <c r="BH156" s="142" t="s">
        <v>279</v>
      </c>
      <c r="BI156" s="94">
        <v>26</v>
      </c>
      <c r="BJ156" s="94">
        <v>22</v>
      </c>
      <c r="BK156" s="94">
        <v>1</v>
      </c>
      <c r="BL156" s="94">
        <v>36</v>
      </c>
      <c r="BM156" s="94">
        <v>0</v>
      </c>
      <c r="BN156" s="191">
        <v>85</v>
      </c>
      <c r="BO156" s="159">
        <v>15</v>
      </c>
      <c r="BP156" s="49"/>
    </row>
    <row r="157" spans="1:68" ht="12" customHeight="1">
      <c r="A157" s="142" t="s">
        <v>280</v>
      </c>
      <c r="B157" s="94">
        <v>499</v>
      </c>
      <c r="C157" s="94">
        <v>193</v>
      </c>
      <c r="D157" s="94">
        <v>248</v>
      </c>
      <c r="E157" s="94">
        <v>85</v>
      </c>
      <c r="F157" s="94">
        <v>22</v>
      </c>
      <c r="G157" s="94">
        <v>6</v>
      </c>
      <c r="H157" s="94">
        <v>138</v>
      </c>
      <c r="I157" s="94">
        <v>47</v>
      </c>
      <c r="J157" s="94">
        <v>0</v>
      </c>
      <c r="K157" s="94">
        <v>0</v>
      </c>
      <c r="L157" s="94">
        <v>314</v>
      </c>
      <c r="M157" s="94">
        <v>94</v>
      </c>
      <c r="N157" s="94">
        <v>8</v>
      </c>
      <c r="O157" s="94">
        <v>0</v>
      </c>
      <c r="P157" s="94">
        <v>76</v>
      </c>
      <c r="Q157" s="94">
        <v>17</v>
      </c>
      <c r="R157" s="94">
        <v>0</v>
      </c>
      <c r="S157" s="94">
        <v>0</v>
      </c>
      <c r="T157" s="191">
        <f t="shared" si="153"/>
        <v>1305</v>
      </c>
      <c r="U157" s="194">
        <f t="shared" si="153"/>
        <v>442</v>
      </c>
      <c r="V157" s="41"/>
      <c r="W157" s="142" t="s">
        <v>280</v>
      </c>
      <c r="X157" s="94">
        <v>0</v>
      </c>
      <c r="Y157" s="94">
        <v>0</v>
      </c>
      <c r="Z157" s="94">
        <v>0</v>
      </c>
      <c r="AA157" s="94">
        <v>0</v>
      </c>
      <c r="AB157" s="94">
        <v>1</v>
      </c>
      <c r="AC157" s="94">
        <v>0</v>
      </c>
      <c r="AD157" s="94">
        <v>0</v>
      </c>
      <c r="AE157" s="94">
        <v>0</v>
      </c>
      <c r="AF157" s="94">
        <v>0</v>
      </c>
      <c r="AG157" s="94">
        <v>0</v>
      </c>
      <c r="AH157" s="94">
        <v>51</v>
      </c>
      <c r="AI157" s="94">
        <v>19</v>
      </c>
      <c r="AJ157" s="94">
        <v>2</v>
      </c>
      <c r="AK157" s="94">
        <v>0</v>
      </c>
      <c r="AL157" s="94">
        <v>8</v>
      </c>
      <c r="AM157" s="94">
        <v>1</v>
      </c>
      <c r="AN157" s="94">
        <v>0</v>
      </c>
      <c r="AO157" s="94">
        <v>0</v>
      </c>
      <c r="AP157" s="94">
        <f t="shared" si="155"/>
        <v>62</v>
      </c>
      <c r="AQ157" s="159">
        <f t="shared" si="155"/>
        <v>20</v>
      </c>
      <c r="AR157" s="45"/>
      <c r="AS157" s="20" t="s">
        <v>280</v>
      </c>
      <c r="AT157" s="94">
        <v>9</v>
      </c>
      <c r="AU157" s="94">
        <v>5</v>
      </c>
      <c r="AV157" s="94">
        <v>1</v>
      </c>
      <c r="AW157" s="94">
        <v>2</v>
      </c>
      <c r="AX157" s="94">
        <v>0</v>
      </c>
      <c r="AY157" s="94">
        <v>6</v>
      </c>
      <c r="AZ157" s="94">
        <v>1</v>
      </c>
      <c r="BA157" s="94">
        <v>2</v>
      </c>
      <c r="BB157" s="94">
        <v>0</v>
      </c>
      <c r="BC157" s="191">
        <v>26</v>
      </c>
      <c r="BD157" s="94">
        <v>17</v>
      </c>
      <c r="BE157" s="94">
        <v>0</v>
      </c>
      <c r="BF157" s="191">
        <v>2</v>
      </c>
      <c r="BG157" s="45"/>
      <c r="BH157" s="142" t="s">
        <v>280</v>
      </c>
      <c r="BI157" s="94">
        <v>29</v>
      </c>
      <c r="BJ157" s="94">
        <v>0</v>
      </c>
      <c r="BK157" s="94"/>
      <c r="BL157" s="94">
        <v>9</v>
      </c>
      <c r="BM157" s="94">
        <v>0</v>
      </c>
      <c r="BN157" s="191">
        <v>38</v>
      </c>
      <c r="BO157" s="159">
        <v>4</v>
      </c>
      <c r="BP157" s="49"/>
    </row>
    <row r="158" spans="1:68" ht="12" customHeight="1">
      <c r="A158" s="131" t="s">
        <v>175</v>
      </c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191"/>
      <c r="U158" s="194"/>
      <c r="V158" s="41"/>
      <c r="W158" s="131" t="s">
        <v>175</v>
      </c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  <c r="AP158" s="94"/>
      <c r="AQ158" s="159"/>
      <c r="AR158" s="45"/>
      <c r="AS158" s="40" t="s">
        <v>175</v>
      </c>
      <c r="AT158" s="94"/>
      <c r="AU158" s="94"/>
      <c r="AV158" s="94"/>
      <c r="AW158" s="94"/>
      <c r="AX158" s="94"/>
      <c r="AY158" s="94"/>
      <c r="AZ158" s="94"/>
      <c r="BA158" s="94"/>
      <c r="BB158" s="94"/>
      <c r="BC158" s="191"/>
      <c r="BD158" s="94"/>
      <c r="BE158" s="94"/>
      <c r="BF158" s="191"/>
      <c r="BG158" s="45"/>
      <c r="BH158" s="131" t="s">
        <v>175</v>
      </c>
      <c r="BI158" s="94"/>
      <c r="BJ158" s="94"/>
      <c r="BK158" s="94"/>
      <c r="BL158" s="94"/>
      <c r="BM158" s="94"/>
      <c r="BN158" s="191"/>
      <c r="BO158" s="159"/>
      <c r="BP158" s="49"/>
    </row>
    <row r="159" spans="1:68" ht="12" customHeight="1">
      <c r="A159" s="142" t="s">
        <v>281</v>
      </c>
      <c r="B159" s="94">
        <v>420</v>
      </c>
      <c r="C159" s="94">
        <v>130</v>
      </c>
      <c r="D159" s="94">
        <v>137</v>
      </c>
      <c r="E159" s="94">
        <v>63</v>
      </c>
      <c r="F159" s="94">
        <v>0</v>
      </c>
      <c r="G159" s="94">
        <v>0</v>
      </c>
      <c r="H159" s="94">
        <v>77</v>
      </c>
      <c r="I159" s="94">
        <v>15</v>
      </c>
      <c r="J159" s="94">
        <v>0</v>
      </c>
      <c r="K159" s="94">
        <v>0</v>
      </c>
      <c r="L159" s="94">
        <v>142</v>
      </c>
      <c r="M159" s="94">
        <v>51</v>
      </c>
      <c r="N159" s="94">
        <v>0</v>
      </c>
      <c r="O159" s="94">
        <v>0</v>
      </c>
      <c r="P159" s="94">
        <v>8</v>
      </c>
      <c r="Q159" s="94">
        <v>1</v>
      </c>
      <c r="R159" s="94">
        <v>0</v>
      </c>
      <c r="S159" s="94">
        <v>0</v>
      </c>
      <c r="T159" s="191">
        <f t="shared" si="153"/>
        <v>784</v>
      </c>
      <c r="U159" s="194">
        <f t="shared" si="153"/>
        <v>260</v>
      </c>
      <c r="V159" s="41"/>
      <c r="W159" s="142" t="s">
        <v>281</v>
      </c>
      <c r="X159" s="94">
        <v>26</v>
      </c>
      <c r="Y159" s="94">
        <v>11</v>
      </c>
      <c r="Z159" s="94">
        <v>7</v>
      </c>
      <c r="AA159" s="94">
        <v>0</v>
      </c>
      <c r="AB159" s="94">
        <v>0</v>
      </c>
      <c r="AC159" s="94">
        <v>0</v>
      </c>
      <c r="AD159" s="94">
        <v>2</v>
      </c>
      <c r="AE159" s="94">
        <v>0</v>
      </c>
      <c r="AF159" s="94">
        <v>0</v>
      </c>
      <c r="AG159" s="94">
        <v>0</v>
      </c>
      <c r="AH159" s="94">
        <v>29</v>
      </c>
      <c r="AI159" s="94">
        <v>13</v>
      </c>
      <c r="AJ159" s="94">
        <v>0</v>
      </c>
      <c r="AK159" s="94">
        <v>0</v>
      </c>
      <c r="AL159" s="94">
        <v>4</v>
      </c>
      <c r="AM159" s="94">
        <v>1</v>
      </c>
      <c r="AN159" s="94">
        <v>0</v>
      </c>
      <c r="AO159" s="94">
        <v>0</v>
      </c>
      <c r="AP159" s="94">
        <f t="shared" ref="AP159:AQ165" si="156">+AN159+AL159+AJ159+AH159+AF159+AD159+AB159+Z159+X159</f>
        <v>68</v>
      </c>
      <c r="AQ159" s="159">
        <f t="shared" si="156"/>
        <v>25</v>
      </c>
      <c r="AR159" s="45"/>
      <c r="AS159" s="20" t="s">
        <v>281</v>
      </c>
      <c r="AT159" s="94">
        <v>7</v>
      </c>
      <c r="AU159" s="94">
        <v>4</v>
      </c>
      <c r="AV159" s="94">
        <v>0</v>
      </c>
      <c r="AW159" s="94">
        <v>2</v>
      </c>
      <c r="AX159" s="94">
        <v>0</v>
      </c>
      <c r="AY159" s="94">
        <v>4</v>
      </c>
      <c r="AZ159" s="94">
        <v>0</v>
      </c>
      <c r="BA159" s="94">
        <v>1</v>
      </c>
      <c r="BB159" s="94">
        <v>0</v>
      </c>
      <c r="BC159" s="191">
        <v>18</v>
      </c>
      <c r="BD159" s="94">
        <v>23</v>
      </c>
      <c r="BE159" s="94">
        <v>8</v>
      </c>
      <c r="BF159" s="191">
        <v>6</v>
      </c>
      <c r="BG159" s="45"/>
      <c r="BH159" s="142" t="s">
        <v>281</v>
      </c>
      <c r="BI159" s="94">
        <v>3</v>
      </c>
      <c r="BJ159" s="94">
        <v>15</v>
      </c>
      <c r="BK159" s="94">
        <v>4</v>
      </c>
      <c r="BL159" s="94">
        <v>13</v>
      </c>
      <c r="BM159" s="94">
        <v>1</v>
      </c>
      <c r="BN159" s="191">
        <v>36</v>
      </c>
      <c r="BO159" s="159">
        <v>6</v>
      </c>
      <c r="BP159" s="49"/>
    </row>
    <row r="160" spans="1:68" ht="12" customHeight="1">
      <c r="A160" s="142" t="s">
        <v>282</v>
      </c>
      <c r="B160" s="94">
        <v>876</v>
      </c>
      <c r="C160" s="94">
        <v>324</v>
      </c>
      <c r="D160" s="94">
        <v>437</v>
      </c>
      <c r="E160" s="94">
        <v>195</v>
      </c>
      <c r="F160" s="94">
        <v>12</v>
      </c>
      <c r="G160" s="94">
        <v>1</v>
      </c>
      <c r="H160" s="94">
        <v>209</v>
      </c>
      <c r="I160" s="94">
        <v>39</v>
      </c>
      <c r="J160" s="94">
        <v>0</v>
      </c>
      <c r="K160" s="94">
        <v>0</v>
      </c>
      <c r="L160" s="94">
        <v>593</v>
      </c>
      <c r="M160" s="94">
        <v>228</v>
      </c>
      <c r="N160" s="94">
        <v>3</v>
      </c>
      <c r="O160" s="94">
        <v>0</v>
      </c>
      <c r="P160" s="94">
        <v>74</v>
      </c>
      <c r="Q160" s="94">
        <v>10</v>
      </c>
      <c r="R160" s="94">
        <v>0</v>
      </c>
      <c r="S160" s="94">
        <v>0</v>
      </c>
      <c r="T160" s="191">
        <f t="shared" si="153"/>
        <v>2204</v>
      </c>
      <c r="U160" s="194">
        <f t="shared" si="153"/>
        <v>797</v>
      </c>
      <c r="V160" s="41"/>
      <c r="W160" s="142" t="s">
        <v>282</v>
      </c>
      <c r="X160" s="94">
        <v>35</v>
      </c>
      <c r="Y160" s="94">
        <v>14</v>
      </c>
      <c r="Z160" s="94">
        <v>26</v>
      </c>
      <c r="AA160" s="94">
        <v>11</v>
      </c>
      <c r="AB160" s="94">
        <v>0</v>
      </c>
      <c r="AC160" s="94">
        <v>0</v>
      </c>
      <c r="AD160" s="94">
        <v>10</v>
      </c>
      <c r="AE160" s="94">
        <v>2</v>
      </c>
      <c r="AF160" s="94">
        <v>0</v>
      </c>
      <c r="AG160" s="94">
        <v>0</v>
      </c>
      <c r="AH160" s="94">
        <v>197</v>
      </c>
      <c r="AI160" s="94">
        <v>76</v>
      </c>
      <c r="AJ160" s="94">
        <v>3</v>
      </c>
      <c r="AK160" s="94">
        <v>0</v>
      </c>
      <c r="AL160" s="94">
        <v>24</v>
      </c>
      <c r="AM160" s="94">
        <v>2</v>
      </c>
      <c r="AN160" s="94">
        <v>0</v>
      </c>
      <c r="AO160" s="94">
        <v>0</v>
      </c>
      <c r="AP160" s="94">
        <f t="shared" si="156"/>
        <v>295</v>
      </c>
      <c r="AQ160" s="159">
        <f t="shared" si="156"/>
        <v>105</v>
      </c>
      <c r="AR160" s="45"/>
      <c r="AS160" s="20" t="s">
        <v>282</v>
      </c>
      <c r="AT160" s="94">
        <v>11</v>
      </c>
      <c r="AU160" s="94">
        <v>6</v>
      </c>
      <c r="AV160" s="94">
        <v>0</v>
      </c>
      <c r="AW160" s="94">
        <v>3</v>
      </c>
      <c r="AX160" s="94">
        <v>0</v>
      </c>
      <c r="AY160" s="94">
        <v>6</v>
      </c>
      <c r="AZ160" s="94">
        <v>0</v>
      </c>
      <c r="BA160" s="94">
        <v>2</v>
      </c>
      <c r="BB160" s="94">
        <v>0</v>
      </c>
      <c r="BC160" s="191">
        <v>28</v>
      </c>
      <c r="BD160" s="94">
        <v>21</v>
      </c>
      <c r="BE160" s="94">
        <v>18</v>
      </c>
      <c r="BF160" s="191">
        <v>3</v>
      </c>
      <c r="BG160" s="45"/>
      <c r="BH160" s="142" t="s">
        <v>282</v>
      </c>
      <c r="BI160" s="94">
        <v>20</v>
      </c>
      <c r="BJ160" s="94">
        <v>20</v>
      </c>
      <c r="BK160" s="94"/>
      <c r="BL160" s="94">
        <v>3</v>
      </c>
      <c r="BM160" s="94">
        <v>0</v>
      </c>
      <c r="BN160" s="191">
        <v>43</v>
      </c>
      <c r="BO160" s="159">
        <v>14</v>
      </c>
      <c r="BP160" s="49"/>
    </row>
    <row r="161" spans="1:68" ht="12" customHeight="1">
      <c r="A161" s="142" t="s">
        <v>283</v>
      </c>
      <c r="B161" s="94">
        <v>348</v>
      </c>
      <c r="C161" s="94">
        <v>125</v>
      </c>
      <c r="D161" s="94">
        <v>253</v>
      </c>
      <c r="E161" s="94">
        <v>95</v>
      </c>
      <c r="F161" s="94">
        <v>6</v>
      </c>
      <c r="G161" s="94">
        <v>1</v>
      </c>
      <c r="H161" s="94">
        <v>241</v>
      </c>
      <c r="I161" s="94">
        <v>66</v>
      </c>
      <c r="J161" s="94">
        <v>0</v>
      </c>
      <c r="K161" s="94">
        <v>0</v>
      </c>
      <c r="L161" s="94">
        <v>398</v>
      </c>
      <c r="M161" s="94">
        <v>188</v>
      </c>
      <c r="N161" s="94">
        <v>7</v>
      </c>
      <c r="O161" s="94">
        <v>1</v>
      </c>
      <c r="P161" s="94">
        <v>171</v>
      </c>
      <c r="Q161" s="94">
        <v>33</v>
      </c>
      <c r="R161" s="94">
        <v>20</v>
      </c>
      <c r="S161" s="94">
        <v>2</v>
      </c>
      <c r="T161" s="191">
        <f t="shared" si="153"/>
        <v>1444</v>
      </c>
      <c r="U161" s="194">
        <f t="shared" si="153"/>
        <v>511</v>
      </c>
      <c r="V161" s="41"/>
      <c r="W161" s="142" t="s">
        <v>283</v>
      </c>
      <c r="X161" s="94">
        <v>3</v>
      </c>
      <c r="Y161" s="94">
        <v>0</v>
      </c>
      <c r="Z161" s="94">
        <v>1</v>
      </c>
      <c r="AA161" s="94">
        <v>1</v>
      </c>
      <c r="AB161" s="94">
        <v>0</v>
      </c>
      <c r="AC161" s="94">
        <v>0</v>
      </c>
      <c r="AD161" s="94">
        <v>5</v>
      </c>
      <c r="AE161" s="94">
        <v>0</v>
      </c>
      <c r="AF161" s="94">
        <v>0</v>
      </c>
      <c r="AG161" s="94">
        <v>0</v>
      </c>
      <c r="AH161" s="94">
        <v>72</v>
      </c>
      <c r="AI161" s="94">
        <v>32</v>
      </c>
      <c r="AJ161" s="94">
        <v>2</v>
      </c>
      <c r="AK161" s="94">
        <v>0</v>
      </c>
      <c r="AL161" s="94">
        <v>47</v>
      </c>
      <c r="AM161" s="94">
        <v>17</v>
      </c>
      <c r="AN161" s="94">
        <v>0</v>
      </c>
      <c r="AO161" s="94">
        <v>0</v>
      </c>
      <c r="AP161" s="94">
        <f t="shared" si="156"/>
        <v>130</v>
      </c>
      <c r="AQ161" s="159">
        <f t="shared" si="156"/>
        <v>50</v>
      </c>
      <c r="AR161" s="45"/>
      <c r="AS161" s="20" t="s">
        <v>283</v>
      </c>
      <c r="AT161" s="94">
        <v>6</v>
      </c>
      <c r="AU161" s="94">
        <v>6</v>
      </c>
      <c r="AV161" s="94">
        <v>1</v>
      </c>
      <c r="AW161" s="94">
        <v>5</v>
      </c>
      <c r="AX161" s="94">
        <v>0</v>
      </c>
      <c r="AY161" s="94">
        <v>7</v>
      </c>
      <c r="AZ161" s="94">
        <v>1</v>
      </c>
      <c r="BA161" s="94">
        <v>3</v>
      </c>
      <c r="BB161" s="94">
        <v>0</v>
      </c>
      <c r="BC161" s="191">
        <v>29</v>
      </c>
      <c r="BD161" s="94">
        <v>25</v>
      </c>
      <c r="BE161" s="94">
        <v>3</v>
      </c>
      <c r="BF161" s="191">
        <v>2</v>
      </c>
      <c r="BG161" s="45"/>
      <c r="BH161" s="142" t="s">
        <v>283</v>
      </c>
      <c r="BI161" s="94">
        <v>18</v>
      </c>
      <c r="BJ161" s="94">
        <v>5</v>
      </c>
      <c r="BK161" s="94"/>
      <c r="BL161" s="94">
        <v>13</v>
      </c>
      <c r="BM161" s="94">
        <v>1</v>
      </c>
      <c r="BN161" s="191">
        <v>37</v>
      </c>
      <c r="BO161" s="159">
        <v>14</v>
      </c>
      <c r="BP161" s="49"/>
    </row>
    <row r="162" spans="1:68" ht="12" customHeight="1">
      <c r="A162" s="142" t="s">
        <v>284</v>
      </c>
      <c r="B162" s="94">
        <v>884</v>
      </c>
      <c r="C162" s="94">
        <v>346</v>
      </c>
      <c r="D162" s="94">
        <v>462</v>
      </c>
      <c r="E162" s="94">
        <v>205</v>
      </c>
      <c r="F162" s="94">
        <v>10</v>
      </c>
      <c r="G162" s="94">
        <v>0</v>
      </c>
      <c r="H162" s="94">
        <v>283</v>
      </c>
      <c r="I162" s="94">
        <v>69</v>
      </c>
      <c r="J162" s="94">
        <v>0</v>
      </c>
      <c r="K162" s="94">
        <v>0</v>
      </c>
      <c r="L162" s="94">
        <v>515</v>
      </c>
      <c r="M162" s="94">
        <v>182</v>
      </c>
      <c r="N162" s="94">
        <v>9</v>
      </c>
      <c r="O162" s="94">
        <v>0</v>
      </c>
      <c r="P162" s="94">
        <v>156</v>
      </c>
      <c r="Q162" s="94">
        <v>33</v>
      </c>
      <c r="R162" s="94">
        <v>0</v>
      </c>
      <c r="S162" s="94">
        <v>0</v>
      </c>
      <c r="T162" s="191">
        <f t="shared" si="153"/>
        <v>2319</v>
      </c>
      <c r="U162" s="194">
        <f t="shared" si="153"/>
        <v>835</v>
      </c>
      <c r="V162" s="41"/>
      <c r="W162" s="142" t="s">
        <v>284</v>
      </c>
      <c r="X162" s="94">
        <v>14</v>
      </c>
      <c r="Y162" s="94">
        <v>4</v>
      </c>
      <c r="Z162" s="94">
        <v>12</v>
      </c>
      <c r="AA162" s="94">
        <v>4</v>
      </c>
      <c r="AB162" s="94">
        <v>0</v>
      </c>
      <c r="AC162" s="94">
        <v>0</v>
      </c>
      <c r="AD162" s="94">
        <v>7</v>
      </c>
      <c r="AE162" s="94">
        <v>2</v>
      </c>
      <c r="AF162" s="94">
        <v>0</v>
      </c>
      <c r="AG162" s="94">
        <v>0</v>
      </c>
      <c r="AH162" s="94">
        <v>115</v>
      </c>
      <c r="AI162" s="94">
        <v>43</v>
      </c>
      <c r="AJ162" s="94">
        <v>2</v>
      </c>
      <c r="AK162" s="94">
        <v>0</v>
      </c>
      <c r="AL162" s="94">
        <v>59</v>
      </c>
      <c r="AM162" s="94">
        <v>5</v>
      </c>
      <c r="AN162" s="94">
        <v>0</v>
      </c>
      <c r="AO162" s="94">
        <v>0</v>
      </c>
      <c r="AP162" s="94">
        <f t="shared" si="156"/>
        <v>209</v>
      </c>
      <c r="AQ162" s="159">
        <f t="shared" si="156"/>
        <v>58</v>
      </c>
      <c r="AR162" s="45"/>
      <c r="AS162" s="20" t="s">
        <v>284</v>
      </c>
      <c r="AT162" s="94">
        <v>15</v>
      </c>
      <c r="AU162" s="94">
        <v>8</v>
      </c>
      <c r="AV162" s="94">
        <v>1</v>
      </c>
      <c r="AW162" s="94">
        <v>5</v>
      </c>
      <c r="AX162" s="94">
        <v>0</v>
      </c>
      <c r="AY162" s="94">
        <v>8</v>
      </c>
      <c r="AZ162" s="94">
        <v>1</v>
      </c>
      <c r="BA162" s="94">
        <v>6</v>
      </c>
      <c r="BB162" s="94">
        <v>0</v>
      </c>
      <c r="BC162" s="191">
        <v>44</v>
      </c>
      <c r="BD162" s="94">
        <v>26</v>
      </c>
      <c r="BE162" s="94">
        <v>2</v>
      </c>
      <c r="BF162" s="191">
        <v>4</v>
      </c>
      <c r="BG162" s="45"/>
      <c r="BH162" s="142" t="s">
        <v>284</v>
      </c>
      <c r="BI162" s="94">
        <v>15</v>
      </c>
      <c r="BJ162" s="94">
        <v>15</v>
      </c>
      <c r="BK162" s="94">
        <v>4</v>
      </c>
      <c r="BL162" s="94">
        <v>28</v>
      </c>
      <c r="BM162" s="94">
        <v>0</v>
      </c>
      <c r="BN162" s="191">
        <v>62</v>
      </c>
      <c r="BO162" s="159">
        <v>13</v>
      </c>
      <c r="BP162" s="49"/>
    </row>
    <row r="163" spans="1:68" ht="12" customHeight="1">
      <c r="A163" s="142" t="s">
        <v>55</v>
      </c>
      <c r="B163" s="94">
        <v>455</v>
      </c>
      <c r="C163" s="94">
        <v>162</v>
      </c>
      <c r="D163" s="94">
        <v>286</v>
      </c>
      <c r="E163" s="94">
        <v>112</v>
      </c>
      <c r="F163" s="94">
        <v>0</v>
      </c>
      <c r="G163" s="94">
        <v>0</v>
      </c>
      <c r="H163" s="94">
        <v>103</v>
      </c>
      <c r="I163" s="94">
        <v>27</v>
      </c>
      <c r="J163" s="94">
        <v>0</v>
      </c>
      <c r="K163" s="94">
        <v>0</v>
      </c>
      <c r="L163" s="94">
        <v>323</v>
      </c>
      <c r="M163" s="94">
        <v>92</v>
      </c>
      <c r="N163" s="94">
        <v>0</v>
      </c>
      <c r="O163" s="94">
        <v>0</v>
      </c>
      <c r="P163" s="94">
        <v>46</v>
      </c>
      <c r="Q163" s="94">
        <v>6</v>
      </c>
      <c r="R163" s="94">
        <v>0</v>
      </c>
      <c r="S163" s="94">
        <v>0</v>
      </c>
      <c r="T163" s="191">
        <f t="shared" si="153"/>
        <v>1213</v>
      </c>
      <c r="U163" s="194">
        <f t="shared" si="153"/>
        <v>399</v>
      </c>
      <c r="V163" s="41"/>
      <c r="W163" s="142" t="s">
        <v>55</v>
      </c>
      <c r="X163" s="94">
        <v>18</v>
      </c>
      <c r="Y163" s="94">
        <v>5</v>
      </c>
      <c r="Z163" s="94">
        <v>12</v>
      </c>
      <c r="AA163" s="94">
        <v>5</v>
      </c>
      <c r="AB163" s="94">
        <v>0</v>
      </c>
      <c r="AC163" s="94">
        <v>0</v>
      </c>
      <c r="AD163" s="94">
        <v>9</v>
      </c>
      <c r="AE163" s="94">
        <v>3</v>
      </c>
      <c r="AF163" s="94">
        <v>0</v>
      </c>
      <c r="AG163" s="94">
        <v>0</v>
      </c>
      <c r="AH163" s="94">
        <v>34</v>
      </c>
      <c r="AI163" s="94">
        <v>11</v>
      </c>
      <c r="AJ163" s="94">
        <v>0</v>
      </c>
      <c r="AK163" s="94">
        <v>0</v>
      </c>
      <c r="AL163" s="94">
        <v>4</v>
      </c>
      <c r="AM163" s="94">
        <v>1</v>
      </c>
      <c r="AN163" s="94">
        <v>0</v>
      </c>
      <c r="AO163" s="94">
        <v>0</v>
      </c>
      <c r="AP163" s="94">
        <f t="shared" si="156"/>
        <v>77</v>
      </c>
      <c r="AQ163" s="159">
        <f t="shared" si="156"/>
        <v>25</v>
      </c>
      <c r="AR163" s="45"/>
      <c r="AS163" s="20" t="s">
        <v>55</v>
      </c>
      <c r="AT163" s="94">
        <v>9</v>
      </c>
      <c r="AU163" s="94">
        <v>4</v>
      </c>
      <c r="AV163" s="94">
        <v>0</v>
      </c>
      <c r="AW163" s="94">
        <v>2</v>
      </c>
      <c r="AX163" s="94">
        <v>0</v>
      </c>
      <c r="AY163" s="94">
        <v>4</v>
      </c>
      <c r="AZ163" s="94">
        <v>0</v>
      </c>
      <c r="BA163" s="94">
        <v>1</v>
      </c>
      <c r="BB163" s="94">
        <v>0</v>
      </c>
      <c r="BC163" s="191">
        <v>20</v>
      </c>
      <c r="BD163" s="94">
        <v>18</v>
      </c>
      <c r="BE163" s="94">
        <v>0</v>
      </c>
      <c r="BF163" s="191">
        <v>2</v>
      </c>
      <c r="BG163" s="45"/>
      <c r="BH163" s="142" t="s">
        <v>55</v>
      </c>
      <c r="BI163" s="94">
        <v>10</v>
      </c>
      <c r="BJ163" s="94">
        <v>7</v>
      </c>
      <c r="BK163" s="94">
        <v>1</v>
      </c>
      <c r="BL163" s="94">
        <v>9</v>
      </c>
      <c r="BM163" s="94">
        <v>1</v>
      </c>
      <c r="BN163" s="191">
        <v>28</v>
      </c>
      <c r="BO163" s="159">
        <v>8</v>
      </c>
      <c r="BP163" s="49"/>
    </row>
    <row r="164" spans="1:68" ht="12" customHeight="1">
      <c r="A164" s="142" t="s">
        <v>285</v>
      </c>
      <c r="B164" s="94">
        <v>1357</v>
      </c>
      <c r="C164" s="94">
        <v>583</v>
      </c>
      <c r="D164" s="94">
        <v>465</v>
      </c>
      <c r="E164" s="94">
        <v>229</v>
      </c>
      <c r="F164" s="94">
        <v>10</v>
      </c>
      <c r="G164" s="94">
        <v>1</v>
      </c>
      <c r="H164" s="94">
        <v>384</v>
      </c>
      <c r="I164" s="94">
        <v>96</v>
      </c>
      <c r="J164" s="94">
        <v>0</v>
      </c>
      <c r="K164" s="94">
        <v>0</v>
      </c>
      <c r="L164" s="94">
        <v>552</v>
      </c>
      <c r="M164" s="94">
        <v>233</v>
      </c>
      <c r="N164" s="94">
        <v>17</v>
      </c>
      <c r="O164" s="94">
        <v>1</v>
      </c>
      <c r="P164" s="94">
        <v>389</v>
      </c>
      <c r="Q164" s="94">
        <v>78</v>
      </c>
      <c r="R164" s="94">
        <v>0</v>
      </c>
      <c r="S164" s="94">
        <v>0</v>
      </c>
      <c r="T164" s="191">
        <f t="shared" si="153"/>
        <v>3174</v>
      </c>
      <c r="U164" s="194">
        <f t="shared" si="153"/>
        <v>1221</v>
      </c>
      <c r="V164" s="41"/>
      <c r="W164" s="142" t="s">
        <v>285</v>
      </c>
      <c r="X164" s="94">
        <v>62</v>
      </c>
      <c r="Y164" s="94">
        <v>23</v>
      </c>
      <c r="Z164" s="94">
        <v>34</v>
      </c>
      <c r="AA164" s="94">
        <v>17</v>
      </c>
      <c r="AB164" s="94">
        <v>1</v>
      </c>
      <c r="AC164" s="94">
        <v>1</v>
      </c>
      <c r="AD164" s="94">
        <v>10</v>
      </c>
      <c r="AE164" s="94">
        <v>4</v>
      </c>
      <c r="AF164" s="94">
        <v>0</v>
      </c>
      <c r="AG164" s="94">
        <v>0</v>
      </c>
      <c r="AH164" s="94">
        <v>113</v>
      </c>
      <c r="AI164" s="94">
        <v>52</v>
      </c>
      <c r="AJ164" s="94">
        <v>6</v>
      </c>
      <c r="AK164" s="94">
        <v>0</v>
      </c>
      <c r="AL164" s="94">
        <v>136</v>
      </c>
      <c r="AM164" s="94">
        <v>28</v>
      </c>
      <c r="AN164" s="94">
        <v>0</v>
      </c>
      <c r="AO164" s="94">
        <v>0</v>
      </c>
      <c r="AP164" s="94">
        <f t="shared" si="156"/>
        <v>362</v>
      </c>
      <c r="AQ164" s="159">
        <f t="shared" si="156"/>
        <v>125</v>
      </c>
      <c r="AR164" s="45"/>
      <c r="AS164" s="20" t="s">
        <v>285</v>
      </c>
      <c r="AT164" s="94">
        <v>18</v>
      </c>
      <c r="AU164" s="94">
        <v>7</v>
      </c>
      <c r="AV164" s="94">
        <v>1</v>
      </c>
      <c r="AW164" s="94">
        <v>7</v>
      </c>
      <c r="AX164" s="94">
        <v>0</v>
      </c>
      <c r="AY164" s="94">
        <v>7</v>
      </c>
      <c r="AZ164" s="94">
        <v>1</v>
      </c>
      <c r="BA164" s="94">
        <v>6</v>
      </c>
      <c r="BB164" s="94">
        <v>0</v>
      </c>
      <c r="BC164" s="191">
        <v>47</v>
      </c>
      <c r="BD164" s="94">
        <v>43</v>
      </c>
      <c r="BE164" s="94">
        <v>0</v>
      </c>
      <c r="BF164" s="191">
        <v>6</v>
      </c>
      <c r="BG164" s="45"/>
      <c r="BH164" s="142" t="s">
        <v>285</v>
      </c>
      <c r="BI164" s="94">
        <v>26</v>
      </c>
      <c r="BJ164" s="94">
        <v>25</v>
      </c>
      <c r="BK164" s="94">
        <v>4</v>
      </c>
      <c r="BL164" s="94">
        <v>26</v>
      </c>
      <c r="BM164" s="94">
        <v>3</v>
      </c>
      <c r="BN164" s="191">
        <v>84</v>
      </c>
      <c r="BO164" s="159">
        <v>45</v>
      </c>
      <c r="BP164" s="49"/>
    </row>
    <row r="165" spans="1:68" ht="12" customHeight="1">
      <c r="A165" s="142" t="s">
        <v>56</v>
      </c>
      <c r="B165" s="94">
        <v>374</v>
      </c>
      <c r="C165" s="94">
        <v>107</v>
      </c>
      <c r="D165" s="94">
        <v>172</v>
      </c>
      <c r="E165" s="94">
        <v>75</v>
      </c>
      <c r="F165" s="94">
        <v>14</v>
      </c>
      <c r="G165" s="94">
        <v>1</v>
      </c>
      <c r="H165" s="94">
        <v>113</v>
      </c>
      <c r="I165" s="94">
        <v>20</v>
      </c>
      <c r="J165" s="94">
        <v>0</v>
      </c>
      <c r="K165" s="94">
        <v>0</v>
      </c>
      <c r="L165" s="94">
        <v>274</v>
      </c>
      <c r="M165" s="94">
        <v>123</v>
      </c>
      <c r="N165" s="94">
        <v>12</v>
      </c>
      <c r="O165" s="94">
        <v>0</v>
      </c>
      <c r="P165" s="94">
        <v>104</v>
      </c>
      <c r="Q165" s="94">
        <v>15</v>
      </c>
      <c r="R165" s="94">
        <v>0</v>
      </c>
      <c r="S165" s="94">
        <v>0</v>
      </c>
      <c r="T165" s="191">
        <f t="shared" si="153"/>
        <v>1063</v>
      </c>
      <c r="U165" s="194">
        <f t="shared" si="153"/>
        <v>341</v>
      </c>
      <c r="V165" s="41"/>
      <c r="W165" s="142" t="s">
        <v>56</v>
      </c>
      <c r="X165" s="94">
        <v>29</v>
      </c>
      <c r="Y165" s="94">
        <v>8</v>
      </c>
      <c r="Z165" s="94">
        <v>4</v>
      </c>
      <c r="AA165" s="94">
        <v>2</v>
      </c>
      <c r="AB165" s="94">
        <v>0</v>
      </c>
      <c r="AC165" s="94">
        <v>0</v>
      </c>
      <c r="AD165" s="94">
        <v>7</v>
      </c>
      <c r="AE165" s="94">
        <v>1</v>
      </c>
      <c r="AF165" s="94">
        <v>0</v>
      </c>
      <c r="AG165" s="94">
        <v>0</v>
      </c>
      <c r="AH165" s="94">
        <v>15</v>
      </c>
      <c r="AI165" s="94">
        <v>4</v>
      </c>
      <c r="AJ165" s="94">
        <v>3</v>
      </c>
      <c r="AK165" s="94">
        <v>0</v>
      </c>
      <c r="AL165" s="94">
        <v>40</v>
      </c>
      <c r="AM165" s="94">
        <v>3</v>
      </c>
      <c r="AN165" s="94">
        <v>0</v>
      </c>
      <c r="AO165" s="94">
        <v>0</v>
      </c>
      <c r="AP165" s="94">
        <f t="shared" si="156"/>
        <v>98</v>
      </c>
      <c r="AQ165" s="159">
        <f t="shared" si="156"/>
        <v>18</v>
      </c>
      <c r="AR165" s="45"/>
      <c r="AS165" s="20" t="s">
        <v>56</v>
      </c>
      <c r="AT165" s="94">
        <v>6</v>
      </c>
      <c r="AU165" s="94">
        <v>4</v>
      </c>
      <c r="AV165" s="94">
        <v>1</v>
      </c>
      <c r="AW165" s="94">
        <v>3</v>
      </c>
      <c r="AX165" s="94">
        <v>0</v>
      </c>
      <c r="AY165" s="94">
        <v>5</v>
      </c>
      <c r="AZ165" s="94">
        <v>1</v>
      </c>
      <c r="BA165" s="94">
        <v>3</v>
      </c>
      <c r="BB165" s="94">
        <v>0</v>
      </c>
      <c r="BC165" s="191">
        <v>23</v>
      </c>
      <c r="BD165" s="94">
        <v>16</v>
      </c>
      <c r="BE165" s="94">
        <v>0</v>
      </c>
      <c r="BF165" s="191">
        <v>2</v>
      </c>
      <c r="BG165" s="45"/>
      <c r="BH165" s="142" t="s">
        <v>56</v>
      </c>
      <c r="BI165" s="94">
        <v>15</v>
      </c>
      <c r="BJ165" s="94">
        <v>9</v>
      </c>
      <c r="BK165" s="94">
        <v>2</v>
      </c>
      <c r="BL165" s="94">
        <v>6</v>
      </c>
      <c r="BM165" s="94">
        <v>0</v>
      </c>
      <c r="BN165" s="191">
        <v>32</v>
      </c>
      <c r="BO165" s="159">
        <v>12</v>
      </c>
      <c r="BP165" s="49"/>
    </row>
    <row r="166" spans="1:68" ht="12" customHeight="1">
      <c r="A166" s="131" t="s">
        <v>211</v>
      </c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191"/>
      <c r="U166" s="194"/>
      <c r="V166" s="41"/>
      <c r="W166" s="131" t="s">
        <v>211</v>
      </c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4"/>
      <c r="AP166" s="94"/>
      <c r="AQ166" s="159"/>
      <c r="AR166" s="45"/>
      <c r="AS166" s="40" t="s">
        <v>211</v>
      </c>
      <c r="AT166" s="94"/>
      <c r="AU166" s="94"/>
      <c r="AV166" s="94"/>
      <c r="AW166" s="94"/>
      <c r="AX166" s="94"/>
      <c r="AY166" s="94"/>
      <c r="AZ166" s="94"/>
      <c r="BA166" s="94"/>
      <c r="BB166" s="94"/>
      <c r="BC166" s="191"/>
      <c r="BD166" s="94"/>
      <c r="BE166" s="94"/>
      <c r="BF166" s="191"/>
      <c r="BG166" s="45"/>
      <c r="BH166" s="131" t="s">
        <v>211</v>
      </c>
      <c r="BI166" s="94"/>
      <c r="BJ166" s="94"/>
      <c r="BK166" s="94"/>
      <c r="BL166" s="94"/>
      <c r="BM166" s="94"/>
      <c r="BN166" s="191"/>
      <c r="BO166" s="159"/>
      <c r="BP166" s="49"/>
    </row>
    <row r="167" spans="1:68" ht="12" customHeight="1">
      <c r="A167" s="142" t="s">
        <v>286</v>
      </c>
      <c r="B167" s="94">
        <v>532</v>
      </c>
      <c r="C167" s="94">
        <v>256</v>
      </c>
      <c r="D167" s="94">
        <v>246</v>
      </c>
      <c r="E167" s="94">
        <v>138</v>
      </c>
      <c r="F167" s="94">
        <v>23</v>
      </c>
      <c r="G167" s="94">
        <v>12</v>
      </c>
      <c r="H167" s="94">
        <v>136</v>
      </c>
      <c r="I167" s="94">
        <v>46</v>
      </c>
      <c r="J167" s="94">
        <v>0</v>
      </c>
      <c r="K167" s="94">
        <v>0</v>
      </c>
      <c r="L167" s="94">
        <v>329</v>
      </c>
      <c r="M167" s="94">
        <v>176</v>
      </c>
      <c r="N167" s="94">
        <v>53</v>
      </c>
      <c r="O167" s="94">
        <v>14</v>
      </c>
      <c r="P167" s="94">
        <v>90</v>
      </c>
      <c r="Q167" s="94">
        <v>40</v>
      </c>
      <c r="R167" s="94">
        <v>0</v>
      </c>
      <c r="S167" s="94">
        <v>0</v>
      </c>
      <c r="T167" s="191">
        <f t="shared" si="153"/>
        <v>1409</v>
      </c>
      <c r="U167" s="194">
        <f t="shared" si="153"/>
        <v>682</v>
      </c>
      <c r="V167" s="41"/>
      <c r="W167" s="142" t="s">
        <v>286</v>
      </c>
      <c r="X167" s="94">
        <v>49</v>
      </c>
      <c r="Y167" s="94">
        <v>26</v>
      </c>
      <c r="Z167" s="94">
        <v>10</v>
      </c>
      <c r="AA167" s="94">
        <v>5</v>
      </c>
      <c r="AB167" s="94">
        <v>1</v>
      </c>
      <c r="AC167" s="94">
        <v>1</v>
      </c>
      <c r="AD167" s="94">
        <v>7</v>
      </c>
      <c r="AE167" s="94">
        <v>2</v>
      </c>
      <c r="AF167" s="94">
        <v>0</v>
      </c>
      <c r="AG167" s="94">
        <v>0</v>
      </c>
      <c r="AH167" s="94">
        <v>90</v>
      </c>
      <c r="AI167" s="94">
        <v>49</v>
      </c>
      <c r="AJ167" s="94">
        <v>28</v>
      </c>
      <c r="AK167" s="94">
        <v>10</v>
      </c>
      <c r="AL167" s="94">
        <v>14</v>
      </c>
      <c r="AM167" s="94">
        <v>3</v>
      </c>
      <c r="AN167" s="94">
        <v>0</v>
      </c>
      <c r="AO167" s="94">
        <v>0</v>
      </c>
      <c r="AP167" s="94">
        <f t="shared" ref="AP167:AQ173" si="157">+AN167+AL167+AJ167+AH167+AF167+AD167+AB167+Z167+X167</f>
        <v>199</v>
      </c>
      <c r="AQ167" s="159">
        <f t="shared" si="157"/>
        <v>96</v>
      </c>
      <c r="AR167" s="45"/>
      <c r="AS167" s="20" t="s">
        <v>286</v>
      </c>
      <c r="AT167" s="94">
        <v>9</v>
      </c>
      <c r="AU167" s="94">
        <v>5</v>
      </c>
      <c r="AV167" s="94">
        <v>1</v>
      </c>
      <c r="AW167" s="94">
        <v>4</v>
      </c>
      <c r="AX167" s="94">
        <v>0</v>
      </c>
      <c r="AY167" s="94">
        <v>6</v>
      </c>
      <c r="AZ167" s="94">
        <v>1</v>
      </c>
      <c r="BA167" s="94">
        <v>3</v>
      </c>
      <c r="BB167" s="94">
        <v>0</v>
      </c>
      <c r="BC167" s="191">
        <v>29</v>
      </c>
      <c r="BD167" s="94">
        <v>25</v>
      </c>
      <c r="BE167" s="94">
        <v>0</v>
      </c>
      <c r="BF167" s="191">
        <v>3</v>
      </c>
      <c r="BG167" s="45"/>
      <c r="BH167" s="142" t="s">
        <v>286</v>
      </c>
      <c r="BI167" s="94">
        <v>36</v>
      </c>
      <c r="BJ167" s="94">
        <v>4</v>
      </c>
      <c r="BK167" s="94">
        <v>4</v>
      </c>
      <c r="BL167" s="94">
        <v>4</v>
      </c>
      <c r="BM167" s="94">
        <v>1</v>
      </c>
      <c r="BN167" s="191">
        <v>49</v>
      </c>
      <c r="BO167" s="159">
        <v>12</v>
      </c>
      <c r="BP167" s="49"/>
    </row>
    <row r="168" spans="1:68" ht="12" customHeight="1">
      <c r="A168" s="142" t="s">
        <v>287</v>
      </c>
      <c r="B168" s="94">
        <v>636</v>
      </c>
      <c r="C168" s="94">
        <v>320</v>
      </c>
      <c r="D168" s="94">
        <v>205</v>
      </c>
      <c r="E168" s="94">
        <v>128</v>
      </c>
      <c r="F168" s="94">
        <v>62</v>
      </c>
      <c r="G168" s="94">
        <v>13</v>
      </c>
      <c r="H168" s="94">
        <v>251</v>
      </c>
      <c r="I168" s="94">
        <v>83</v>
      </c>
      <c r="J168" s="94">
        <v>0</v>
      </c>
      <c r="K168" s="94">
        <v>0</v>
      </c>
      <c r="L168" s="94">
        <v>194</v>
      </c>
      <c r="M168" s="94">
        <v>108</v>
      </c>
      <c r="N168" s="94">
        <v>53</v>
      </c>
      <c r="O168" s="94">
        <v>13</v>
      </c>
      <c r="P168" s="94">
        <v>108</v>
      </c>
      <c r="Q168" s="94">
        <v>34</v>
      </c>
      <c r="R168" s="94">
        <v>0</v>
      </c>
      <c r="S168" s="94">
        <v>0</v>
      </c>
      <c r="T168" s="191">
        <f t="shared" si="153"/>
        <v>1509</v>
      </c>
      <c r="U168" s="194">
        <f t="shared" si="153"/>
        <v>699</v>
      </c>
      <c r="V168" s="41"/>
      <c r="W168" s="142" t="s">
        <v>287</v>
      </c>
      <c r="X168" s="94">
        <v>39</v>
      </c>
      <c r="Y168" s="94">
        <v>20</v>
      </c>
      <c r="Z168" s="94">
        <v>6</v>
      </c>
      <c r="AA168" s="94">
        <v>3</v>
      </c>
      <c r="AB168" s="94">
        <v>1</v>
      </c>
      <c r="AC168" s="94">
        <v>0</v>
      </c>
      <c r="AD168" s="94">
        <v>11</v>
      </c>
      <c r="AE168" s="94">
        <v>1</v>
      </c>
      <c r="AF168" s="94">
        <v>0</v>
      </c>
      <c r="AG168" s="94">
        <v>0</v>
      </c>
      <c r="AH168" s="94">
        <v>29</v>
      </c>
      <c r="AI168" s="94">
        <v>21</v>
      </c>
      <c r="AJ168" s="94">
        <v>14</v>
      </c>
      <c r="AK168" s="94">
        <v>3</v>
      </c>
      <c r="AL168" s="94">
        <v>10</v>
      </c>
      <c r="AM168" s="94">
        <v>6</v>
      </c>
      <c r="AN168" s="94">
        <v>0</v>
      </c>
      <c r="AO168" s="94">
        <v>0</v>
      </c>
      <c r="AP168" s="94">
        <f t="shared" si="157"/>
        <v>110</v>
      </c>
      <c r="AQ168" s="159">
        <f t="shared" si="157"/>
        <v>54</v>
      </c>
      <c r="AR168" s="45"/>
      <c r="AS168" s="20" t="s">
        <v>287</v>
      </c>
      <c r="AT168" s="94">
        <v>12</v>
      </c>
      <c r="AU168" s="94">
        <v>4</v>
      </c>
      <c r="AV168" s="94">
        <v>1</v>
      </c>
      <c r="AW168" s="94">
        <v>4</v>
      </c>
      <c r="AX168" s="94">
        <v>0</v>
      </c>
      <c r="AY168" s="94">
        <v>4</v>
      </c>
      <c r="AZ168" s="94">
        <v>1</v>
      </c>
      <c r="BA168" s="94">
        <v>3</v>
      </c>
      <c r="BB168" s="94">
        <v>0</v>
      </c>
      <c r="BC168" s="191">
        <v>29</v>
      </c>
      <c r="BD168" s="94">
        <v>0</v>
      </c>
      <c r="BE168" s="94">
        <v>0</v>
      </c>
      <c r="BF168" s="191">
        <v>3</v>
      </c>
      <c r="BG168" s="45"/>
      <c r="BH168" s="142" t="s">
        <v>287</v>
      </c>
      <c r="BI168" s="94">
        <v>17</v>
      </c>
      <c r="BJ168" s="94">
        <v>15</v>
      </c>
      <c r="BK168" s="94">
        <v>1</v>
      </c>
      <c r="BL168" s="94">
        <v>16</v>
      </c>
      <c r="BM168" s="94">
        <v>0</v>
      </c>
      <c r="BN168" s="191">
        <v>49</v>
      </c>
      <c r="BO168" s="159">
        <v>15</v>
      </c>
      <c r="BP168" s="49"/>
    </row>
    <row r="169" spans="1:68" ht="12" customHeight="1">
      <c r="A169" s="142" t="s">
        <v>57</v>
      </c>
      <c r="B169" s="94">
        <v>1033</v>
      </c>
      <c r="C169" s="94">
        <v>529</v>
      </c>
      <c r="D169" s="94">
        <v>413</v>
      </c>
      <c r="E169" s="94">
        <v>149</v>
      </c>
      <c r="F169" s="94">
        <v>201</v>
      </c>
      <c r="G169" s="94">
        <v>61</v>
      </c>
      <c r="H169" s="94">
        <v>463</v>
      </c>
      <c r="I169" s="94">
        <v>204</v>
      </c>
      <c r="J169" s="94">
        <v>60</v>
      </c>
      <c r="K169" s="94">
        <v>23</v>
      </c>
      <c r="L169" s="94">
        <v>566</v>
      </c>
      <c r="M169" s="94">
        <v>331</v>
      </c>
      <c r="N169" s="94">
        <v>271</v>
      </c>
      <c r="O169" s="94">
        <v>85</v>
      </c>
      <c r="P169" s="94">
        <v>555</v>
      </c>
      <c r="Q169" s="94">
        <v>207</v>
      </c>
      <c r="R169" s="94">
        <v>0</v>
      </c>
      <c r="S169" s="94">
        <v>0</v>
      </c>
      <c r="T169" s="191">
        <f t="shared" si="153"/>
        <v>3562</v>
      </c>
      <c r="U169" s="194">
        <f t="shared" si="153"/>
        <v>1589</v>
      </c>
      <c r="V169" s="41"/>
      <c r="W169" s="142" t="s">
        <v>57</v>
      </c>
      <c r="X169" s="94">
        <v>17</v>
      </c>
      <c r="Y169" s="94">
        <v>9</v>
      </c>
      <c r="Z169" s="94">
        <v>11</v>
      </c>
      <c r="AA169" s="94">
        <v>6</v>
      </c>
      <c r="AB169" s="94">
        <v>10</v>
      </c>
      <c r="AC169" s="94">
        <v>4</v>
      </c>
      <c r="AD169" s="94">
        <v>10</v>
      </c>
      <c r="AE169" s="94">
        <v>1</v>
      </c>
      <c r="AF169" s="94">
        <v>28</v>
      </c>
      <c r="AG169" s="94">
        <v>12</v>
      </c>
      <c r="AH169" s="94">
        <v>137</v>
      </c>
      <c r="AI169" s="94">
        <v>76</v>
      </c>
      <c r="AJ169" s="94">
        <v>84</v>
      </c>
      <c r="AK169" s="94">
        <v>12</v>
      </c>
      <c r="AL169" s="94">
        <v>134</v>
      </c>
      <c r="AM169" s="94">
        <v>47</v>
      </c>
      <c r="AN169" s="94">
        <v>0</v>
      </c>
      <c r="AO169" s="94">
        <v>0</v>
      </c>
      <c r="AP169" s="94">
        <f t="shared" si="157"/>
        <v>431</v>
      </c>
      <c r="AQ169" s="159">
        <f t="shared" si="157"/>
        <v>167</v>
      </c>
      <c r="AR169" s="45"/>
      <c r="AS169" s="20" t="s">
        <v>57</v>
      </c>
      <c r="AT169" s="94">
        <v>18</v>
      </c>
      <c r="AU169" s="94">
        <v>8</v>
      </c>
      <c r="AV169" s="94">
        <v>4</v>
      </c>
      <c r="AW169" s="94">
        <v>8</v>
      </c>
      <c r="AX169" s="94">
        <v>2</v>
      </c>
      <c r="AY169" s="94">
        <v>10</v>
      </c>
      <c r="AZ169" s="94">
        <v>5</v>
      </c>
      <c r="BA169" s="94">
        <v>10</v>
      </c>
      <c r="BB169" s="94">
        <v>0</v>
      </c>
      <c r="BC169" s="191">
        <v>65</v>
      </c>
      <c r="BD169" s="94">
        <v>45</v>
      </c>
      <c r="BE169" s="94">
        <v>7</v>
      </c>
      <c r="BF169" s="191">
        <v>2</v>
      </c>
      <c r="BG169" s="45"/>
      <c r="BH169" s="142" t="s">
        <v>57</v>
      </c>
      <c r="BI169" s="94">
        <v>78</v>
      </c>
      <c r="BJ169" s="94">
        <v>3</v>
      </c>
      <c r="BK169" s="94">
        <v>48</v>
      </c>
      <c r="BL169" s="94">
        <v>4</v>
      </c>
      <c r="BM169" s="94">
        <v>0</v>
      </c>
      <c r="BN169" s="191">
        <v>133</v>
      </c>
      <c r="BO169" s="159">
        <v>53</v>
      </c>
      <c r="BP169" s="49"/>
    </row>
    <row r="170" spans="1:68" ht="12" customHeight="1">
      <c r="A170" s="142" t="s">
        <v>288</v>
      </c>
      <c r="B170" s="94">
        <v>324</v>
      </c>
      <c r="C170" s="94">
        <v>173</v>
      </c>
      <c r="D170" s="94">
        <v>138</v>
      </c>
      <c r="E170" s="94">
        <v>74</v>
      </c>
      <c r="F170" s="94">
        <v>0</v>
      </c>
      <c r="G170" s="94">
        <v>0</v>
      </c>
      <c r="H170" s="94">
        <v>120</v>
      </c>
      <c r="I170" s="94">
        <v>29</v>
      </c>
      <c r="J170" s="94">
        <v>0</v>
      </c>
      <c r="K170" s="94">
        <v>0</v>
      </c>
      <c r="L170" s="94">
        <v>104</v>
      </c>
      <c r="M170" s="94">
        <v>50</v>
      </c>
      <c r="N170" s="94">
        <v>0</v>
      </c>
      <c r="O170" s="94">
        <v>0</v>
      </c>
      <c r="P170" s="94">
        <v>48</v>
      </c>
      <c r="Q170" s="94">
        <v>20</v>
      </c>
      <c r="R170" s="94">
        <v>0</v>
      </c>
      <c r="S170" s="94">
        <v>0</v>
      </c>
      <c r="T170" s="191">
        <f t="shared" si="153"/>
        <v>734</v>
      </c>
      <c r="U170" s="194">
        <f t="shared" si="153"/>
        <v>346</v>
      </c>
      <c r="V170" s="41"/>
      <c r="W170" s="142" t="s">
        <v>288</v>
      </c>
      <c r="X170" s="94">
        <v>5</v>
      </c>
      <c r="Y170" s="94">
        <v>2</v>
      </c>
      <c r="Z170" s="94">
        <v>0</v>
      </c>
      <c r="AA170" s="94">
        <v>0</v>
      </c>
      <c r="AB170" s="94">
        <v>0</v>
      </c>
      <c r="AC170" s="94">
        <v>0</v>
      </c>
      <c r="AD170" s="94">
        <v>1</v>
      </c>
      <c r="AE170" s="94">
        <v>0</v>
      </c>
      <c r="AF170" s="94">
        <v>0</v>
      </c>
      <c r="AG170" s="94">
        <v>0</v>
      </c>
      <c r="AH170" s="94">
        <v>9</v>
      </c>
      <c r="AI170" s="94">
        <v>5</v>
      </c>
      <c r="AJ170" s="94">
        <v>0</v>
      </c>
      <c r="AK170" s="94">
        <v>0</v>
      </c>
      <c r="AL170" s="94">
        <v>2</v>
      </c>
      <c r="AM170" s="94">
        <v>1</v>
      </c>
      <c r="AN170" s="94">
        <v>0</v>
      </c>
      <c r="AO170" s="94">
        <v>0</v>
      </c>
      <c r="AP170" s="94">
        <f t="shared" si="157"/>
        <v>17</v>
      </c>
      <c r="AQ170" s="159">
        <f t="shared" si="157"/>
        <v>8</v>
      </c>
      <c r="AR170" s="45"/>
      <c r="AS170" s="20" t="s">
        <v>288</v>
      </c>
      <c r="AT170" s="94">
        <v>7</v>
      </c>
      <c r="AU170" s="94">
        <v>3</v>
      </c>
      <c r="AV170" s="94">
        <v>0</v>
      </c>
      <c r="AW170" s="94">
        <v>3</v>
      </c>
      <c r="AX170" s="94">
        <v>0</v>
      </c>
      <c r="AY170" s="94">
        <v>2</v>
      </c>
      <c r="AZ170" s="94">
        <v>0</v>
      </c>
      <c r="BA170" s="94">
        <v>2</v>
      </c>
      <c r="BB170" s="94">
        <v>0</v>
      </c>
      <c r="BC170" s="191">
        <v>17</v>
      </c>
      <c r="BD170" s="94">
        <v>11</v>
      </c>
      <c r="BE170" s="94">
        <v>0</v>
      </c>
      <c r="BF170" s="191">
        <v>3</v>
      </c>
      <c r="BG170" s="45"/>
      <c r="BH170" s="142" t="s">
        <v>288</v>
      </c>
      <c r="BI170" s="94">
        <v>7</v>
      </c>
      <c r="BJ170" s="94">
        <v>8</v>
      </c>
      <c r="BK170" s="94"/>
      <c r="BL170" s="94">
        <v>11</v>
      </c>
      <c r="BM170" s="94">
        <v>5</v>
      </c>
      <c r="BN170" s="191">
        <v>31</v>
      </c>
      <c r="BO170" s="159">
        <v>9</v>
      </c>
      <c r="BP170" s="49"/>
    </row>
    <row r="171" spans="1:68" ht="12" customHeight="1">
      <c r="A171" s="142" t="s">
        <v>289</v>
      </c>
      <c r="B171" s="94">
        <v>364</v>
      </c>
      <c r="C171" s="94">
        <v>144</v>
      </c>
      <c r="D171" s="94">
        <v>127</v>
      </c>
      <c r="E171" s="94">
        <v>50</v>
      </c>
      <c r="F171" s="94">
        <v>25</v>
      </c>
      <c r="G171" s="94">
        <v>3</v>
      </c>
      <c r="H171" s="94">
        <v>130</v>
      </c>
      <c r="I171" s="94">
        <v>46</v>
      </c>
      <c r="J171" s="94">
        <v>0</v>
      </c>
      <c r="K171" s="94">
        <v>0</v>
      </c>
      <c r="L171" s="94">
        <v>214</v>
      </c>
      <c r="M171" s="94">
        <v>100</v>
      </c>
      <c r="N171" s="94">
        <v>37</v>
      </c>
      <c r="O171" s="94">
        <v>14</v>
      </c>
      <c r="P171" s="94">
        <v>107</v>
      </c>
      <c r="Q171" s="94">
        <v>53</v>
      </c>
      <c r="R171" s="94">
        <v>0</v>
      </c>
      <c r="S171" s="94">
        <v>0</v>
      </c>
      <c r="T171" s="191">
        <f t="shared" si="153"/>
        <v>1004</v>
      </c>
      <c r="U171" s="194">
        <f t="shared" si="153"/>
        <v>410</v>
      </c>
      <c r="V171" s="41"/>
      <c r="W171" s="142" t="s">
        <v>289</v>
      </c>
      <c r="X171" s="94">
        <v>1</v>
      </c>
      <c r="Y171" s="94">
        <v>0</v>
      </c>
      <c r="Z171" s="94">
        <v>0</v>
      </c>
      <c r="AA171" s="94">
        <v>0</v>
      </c>
      <c r="AB171" s="94">
        <v>2</v>
      </c>
      <c r="AC171" s="94">
        <v>0</v>
      </c>
      <c r="AD171" s="94">
        <v>13</v>
      </c>
      <c r="AE171" s="94">
        <v>1</v>
      </c>
      <c r="AF171" s="94">
        <v>0</v>
      </c>
      <c r="AG171" s="94">
        <v>0</v>
      </c>
      <c r="AH171" s="94">
        <v>43</v>
      </c>
      <c r="AI171" s="94">
        <v>18</v>
      </c>
      <c r="AJ171" s="94">
        <v>6</v>
      </c>
      <c r="AK171" s="94">
        <v>5</v>
      </c>
      <c r="AL171" s="94">
        <v>34</v>
      </c>
      <c r="AM171" s="94">
        <v>24</v>
      </c>
      <c r="AN171" s="94">
        <v>0</v>
      </c>
      <c r="AO171" s="94">
        <v>0</v>
      </c>
      <c r="AP171" s="94">
        <f t="shared" si="157"/>
        <v>99</v>
      </c>
      <c r="AQ171" s="159">
        <f t="shared" si="157"/>
        <v>48</v>
      </c>
      <c r="AR171" s="45"/>
      <c r="AS171" s="20" t="s">
        <v>289</v>
      </c>
      <c r="AT171" s="94">
        <v>5</v>
      </c>
      <c r="AU171" s="94">
        <v>2</v>
      </c>
      <c r="AV171" s="94">
        <v>1</v>
      </c>
      <c r="AW171" s="94">
        <v>2</v>
      </c>
      <c r="AX171" s="94">
        <v>0</v>
      </c>
      <c r="AY171" s="94">
        <v>3</v>
      </c>
      <c r="AZ171" s="94">
        <v>1</v>
      </c>
      <c r="BA171" s="94">
        <v>2</v>
      </c>
      <c r="BB171" s="94">
        <v>0</v>
      </c>
      <c r="BC171" s="191">
        <v>16</v>
      </c>
      <c r="BD171" s="94">
        <v>12</v>
      </c>
      <c r="BE171" s="94">
        <v>4</v>
      </c>
      <c r="BF171" s="191">
        <v>1</v>
      </c>
      <c r="BG171" s="45"/>
      <c r="BH171" s="142" t="s">
        <v>289</v>
      </c>
      <c r="BI171" s="94">
        <v>10</v>
      </c>
      <c r="BJ171" s="94">
        <v>11</v>
      </c>
      <c r="BK171" s="94">
        <v>2</v>
      </c>
      <c r="BL171" s="94">
        <v>9</v>
      </c>
      <c r="BM171" s="94">
        <v>0</v>
      </c>
      <c r="BN171" s="191">
        <v>32</v>
      </c>
      <c r="BO171" s="159">
        <v>11</v>
      </c>
      <c r="BP171" s="49"/>
    </row>
    <row r="172" spans="1:68" ht="12" customHeight="1">
      <c r="A172" s="142" t="s">
        <v>58</v>
      </c>
      <c r="B172" s="94">
        <v>310</v>
      </c>
      <c r="C172" s="94">
        <v>148</v>
      </c>
      <c r="D172" s="94">
        <v>61</v>
      </c>
      <c r="E172" s="94">
        <v>31</v>
      </c>
      <c r="F172" s="94">
        <v>28</v>
      </c>
      <c r="G172" s="94">
        <v>7</v>
      </c>
      <c r="H172" s="94">
        <v>133</v>
      </c>
      <c r="I172" s="94">
        <v>64</v>
      </c>
      <c r="J172" s="94">
        <v>0</v>
      </c>
      <c r="K172" s="94">
        <v>0</v>
      </c>
      <c r="L172" s="94">
        <v>122</v>
      </c>
      <c r="M172" s="94">
        <v>65</v>
      </c>
      <c r="N172" s="94">
        <v>13</v>
      </c>
      <c r="O172" s="94">
        <v>1</v>
      </c>
      <c r="P172" s="94">
        <v>53</v>
      </c>
      <c r="Q172" s="94">
        <v>25</v>
      </c>
      <c r="R172" s="94">
        <v>0</v>
      </c>
      <c r="S172" s="94">
        <v>0</v>
      </c>
      <c r="T172" s="191">
        <f t="shared" si="153"/>
        <v>720</v>
      </c>
      <c r="U172" s="194">
        <f t="shared" si="153"/>
        <v>341</v>
      </c>
      <c r="V172" s="41"/>
      <c r="W172" s="142" t="s">
        <v>58</v>
      </c>
      <c r="X172" s="94">
        <v>4</v>
      </c>
      <c r="Y172" s="94">
        <v>1</v>
      </c>
      <c r="Z172" s="94">
        <v>0</v>
      </c>
      <c r="AA172" s="94">
        <v>0</v>
      </c>
      <c r="AB172" s="94">
        <v>0</v>
      </c>
      <c r="AC172" s="94">
        <v>0</v>
      </c>
      <c r="AD172" s="94">
        <v>1</v>
      </c>
      <c r="AE172" s="94">
        <v>1</v>
      </c>
      <c r="AF172" s="94">
        <v>0</v>
      </c>
      <c r="AG172" s="94">
        <v>0</v>
      </c>
      <c r="AH172" s="94">
        <v>9</v>
      </c>
      <c r="AI172" s="94">
        <v>3</v>
      </c>
      <c r="AJ172" s="94">
        <v>3</v>
      </c>
      <c r="AK172" s="94">
        <v>0</v>
      </c>
      <c r="AL172" s="94">
        <v>5</v>
      </c>
      <c r="AM172" s="94">
        <v>3</v>
      </c>
      <c r="AN172" s="94">
        <v>0</v>
      </c>
      <c r="AO172" s="94">
        <v>0</v>
      </c>
      <c r="AP172" s="94">
        <f t="shared" si="157"/>
        <v>22</v>
      </c>
      <c r="AQ172" s="159">
        <f t="shared" si="157"/>
        <v>8</v>
      </c>
      <c r="AR172" s="45"/>
      <c r="AS172" s="20" t="s">
        <v>58</v>
      </c>
      <c r="AT172" s="94">
        <v>6</v>
      </c>
      <c r="AU172" s="94">
        <v>1</v>
      </c>
      <c r="AV172" s="94">
        <v>1</v>
      </c>
      <c r="AW172" s="94">
        <v>3</v>
      </c>
      <c r="AX172" s="94">
        <v>0</v>
      </c>
      <c r="AY172" s="94">
        <v>3</v>
      </c>
      <c r="AZ172" s="94">
        <v>1</v>
      </c>
      <c r="BA172" s="94">
        <v>1</v>
      </c>
      <c r="BB172" s="94">
        <v>0</v>
      </c>
      <c r="BC172" s="191">
        <v>16</v>
      </c>
      <c r="BD172" s="94">
        <v>14</v>
      </c>
      <c r="BE172" s="94">
        <v>4</v>
      </c>
      <c r="BF172" s="191">
        <v>2</v>
      </c>
      <c r="BG172" s="45"/>
      <c r="BH172" s="142" t="s">
        <v>58</v>
      </c>
      <c r="BI172" s="94">
        <v>9</v>
      </c>
      <c r="BJ172" s="94">
        <v>11</v>
      </c>
      <c r="BK172" s="94"/>
      <c r="BL172" s="94">
        <v>16</v>
      </c>
      <c r="BM172" s="94">
        <v>0</v>
      </c>
      <c r="BN172" s="191">
        <v>36</v>
      </c>
      <c r="BO172" s="159">
        <v>7</v>
      </c>
      <c r="BP172" s="49"/>
    </row>
    <row r="173" spans="1:68" ht="12" customHeight="1">
      <c r="A173" s="142" t="s">
        <v>59</v>
      </c>
      <c r="B173" s="94">
        <v>274</v>
      </c>
      <c r="C173" s="94">
        <v>125</v>
      </c>
      <c r="D173" s="94">
        <v>102</v>
      </c>
      <c r="E173" s="94">
        <v>54</v>
      </c>
      <c r="F173" s="94">
        <v>0</v>
      </c>
      <c r="G173" s="94">
        <v>0</v>
      </c>
      <c r="H173" s="94">
        <v>98</v>
      </c>
      <c r="I173" s="94">
        <v>29</v>
      </c>
      <c r="J173" s="94">
        <v>0</v>
      </c>
      <c r="K173" s="94">
        <v>0</v>
      </c>
      <c r="L173" s="94">
        <v>117</v>
      </c>
      <c r="M173" s="94">
        <v>50</v>
      </c>
      <c r="N173" s="94">
        <v>0</v>
      </c>
      <c r="O173" s="94">
        <v>0</v>
      </c>
      <c r="P173" s="94">
        <v>43</v>
      </c>
      <c r="Q173" s="94">
        <v>10</v>
      </c>
      <c r="R173" s="94">
        <v>0</v>
      </c>
      <c r="S173" s="94">
        <v>0</v>
      </c>
      <c r="T173" s="191">
        <f t="shared" si="153"/>
        <v>634</v>
      </c>
      <c r="U173" s="194">
        <f t="shared" si="153"/>
        <v>268</v>
      </c>
      <c r="V173" s="41"/>
      <c r="W173" s="142" t="s">
        <v>59</v>
      </c>
      <c r="X173" s="94">
        <v>8</v>
      </c>
      <c r="Y173" s="94">
        <v>4</v>
      </c>
      <c r="Z173" s="94">
        <v>1</v>
      </c>
      <c r="AA173" s="94">
        <v>0</v>
      </c>
      <c r="AB173" s="94">
        <v>0</v>
      </c>
      <c r="AC173" s="94">
        <v>0</v>
      </c>
      <c r="AD173" s="94">
        <v>4</v>
      </c>
      <c r="AE173" s="94">
        <v>2</v>
      </c>
      <c r="AF173" s="94">
        <v>0</v>
      </c>
      <c r="AG173" s="94">
        <v>0</v>
      </c>
      <c r="AH173" s="94">
        <v>16</v>
      </c>
      <c r="AI173" s="94">
        <v>9</v>
      </c>
      <c r="AJ173" s="94">
        <v>0</v>
      </c>
      <c r="AK173" s="94">
        <v>0</v>
      </c>
      <c r="AL173" s="94">
        <v>3</v>
      </c>
      <c r="AM173" s="94">
        <v>0</v>
      </c>
      <c r="AN173" s="94">
        <v>0</v>
      </c>
      <c r="AO173" s="94">
        <v>0</v>
      </c>
      <c r="AP173" s="94">
        <f t="shared" si="157"/>
        <v>32</v>
      </c>
      <c r="AQ173" s="159">
        <f t="shared" si="157"/>
        <v>15</v>
      </c>
      <c r="AR173" s="45"/>
      <c r="AS173" s="20" t="s">
        <v>59</v>
      </c>
      <c r="AT173" s="94">
        <v>4</v>
      </c>
      <c r="AU173" s="94">
        <v>2</v>
      </c>
      <c r="AV173" s="94">
        <v>0</v>
      </c>
      <c r="AW173" s="94">
        <v>2</v>
      </c>
      <c r="AX173" s="94">
        <v>0</v>
      </c>
      <c r="AY173" s="94">
        <v>2</v>
      </c>
      <c r="AZ173" s="94">
        <v>0</v>
      </c>
      <c r="BA173" s="94">
        <v>2</v>
      </c>
      <c r="BB173" s="94">
        <v>0</v>
      </c>
      <c r="BC173" s="191">
        <v>12</v>
      </c>
      <c r="BD173" s="94">
        <v>12</v>
      </c>
      <c r="BE173" s="94">
        <v>0</v>
      </c>
      <c r="BF173" s="191">
        <v>2</v>
      </c>
      <c r="BG173" s="45"/>
      <c r="BH173" s="142" t="s">
        <v>59</v>
      </c>
      <c r="BI173" s="94">
        <v>1</v>
      </c>
      <c r="BJ173" s="94">
        <v>7</v>
      </c>
      <c r="BK173" s="94">
        <v>1</v>
      </c>
      <c r="BL173" s="94">
        <v>12</v>
      </c>
      <c r="BM173" s="94">
        <v>0</v>
      </c>
      <c r="BN173" s="191">
        <v>21</v>
      </c>
      <c r="BO173" s="159">
        <v>7</v>
      </c>
      <c r="BP173" s="49"/>
    </row>
    <row r="174" spans="1:68" ht="12" customHeight="1">
      <c r="A174" s="131" t="s">
        <v>177</v>
      </c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191"/>
      <c r="U174" s="194"/>
      <c r="V174" s="41"/>
      <c r="W174" s="131" t="s">
        <v>177</v>
      </c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  <c r="AO174" s="94"/>
      <c r="AP174" s="94"/>
      <c r="AQ174" s="159"/>
      <c r="AR174" s="45"/>
      <c r="AS174" s="40" t="s">
        <v>177</v>
      </c>
      <c r="AT174" s="94"/>
      <c r="AU174" s="94"/>
      <c r="AV174" s="94"/>
      <c r="AW174" s="94"/>
      <c r="AX174" s="94"/>
      <c r="AY174" s="94"/>
      <c r="AZ174" s="94"/>
      <c r="BA174" s="94"/>
      <c r="BB174" s="94"/>
      <c r="BC174" s="191"/>
      <c r="BD174" s="94"/>
      <c r="BE174" s="94"/>
      <c r="BF174" s="191"/>
      <c r="BG174" s="45"/>
      <c r="BH174" s="131" t="s">
        <v>177</v>
      </c>
      <c r="BI174" s="69"/>
      <c r="BJ174" s="69"/>
      <c r="BK174" s="69"/>
      <c r="BL174" s="69"/>
      <c r="BM174" s="69"/>
      <c r="BN174" s="366"/>
      <c r="BO174" s="181"/>
      <c r="BP174" s="49"/>
    </row>
    <row r="175" spans="1:68" ht="12" customHeight="1">
      <c r="A175" s="142" t="s">
        <v>290</v>
      </c>
      <c r="B175" s="94">
        <v>164</v>
      </c>
      <c r="C175" s="94">
        <v>47</v>
      </c>
      <c r="D175" s="94">
        <v>73</v>
      </c>
      <c r="E175" s="94">
        <v>45</v>
      </c>
      <c r="F175" s="94">
        <v>0</v>
      </c>
      <c r="G175" s="94">
        <v>0</v>
      </c>
      <c r="H175" s="94">
        <v>0</v>
      </c>
      <c r="I175" s="94">
        <v>0</v>
      </c>
      <c r="J175" s="94">
        <v>47</v>
      </c>
      <c r="K175" s="94">
        <v>14</v>
      </c>
      <c r="L175" s="94">
        <v>73</v>
      </c>
      <c r="M175" s="94">
        <v>34</v>
      </c>
      <c r="N175" s="94">
        <v>0</v>
      </c>
      <c r="O175" s="94">
        <v>0</v>
      </c>
      <c r="P175" s="94">
        <v>0</v>
      </c>
      <c r="Q175" s="94">
        <v>0</v>
      </c>
      <c r="R175" s="94">
        <v>15</v>
      </c>
      <c r="S175" s="94">
        <v>2</v>
      </c>
      <c r="T175" s="191">
        <f t="shared" si="153"/>
        <v>372</v>
      </c>
      <c r="U175" s="194">
        <f t="shared" si="153"/>
        <v>142</v>
      </c>
      <c r="V175" s="41"/>
      <c r="W175" s="142" t="s">
        <v>290</v>
      </c>
      <c r="X175" s="50">
        <v>9</v>
      </c>
      <c r="Y175" s="50">
        <v>2</v>
      </c>
      <c r="Z175" s="50">
        <v>17</v>
      </c>
      <c r="AA175" s="50">
        <v>11</v>
      </c>
      <c r="AB175" s="50">
        <v>0</v>
      </c>
      <c r="AC175" s="50">
        <v>0</v>
      </c>
      <c r="AD175" s="50">
        <v>0</v>
      </c>
      <c r="AE175" s="50">
        <v>0</v>
      </c>
      <c r="AF175" s="50">
        <v>6</v>
      </c>
      <c r="AG175" s="50">
        <v>2</v>
      </c>
      <c r="AH175" s="50">
        <v>21</v>
      </c>
      <c r="AI175" s="50">
        <v>7</v>
      </c>
      <c r="AJ175" s="50">
        <v>0</v>
      </c>
      <c r="AK175" s="50">
        <v>0</v>
      </c>
      <c r="AL175" s="50">
        <v>0</v>
      </c>
      <c r="AM175" s="50">
        <v>0</v>
      </c>
      <c r="AN175" s="50">
        <v>11</v>
      </c>
      <c r="AO175" s="50">
        <v>1</v>
      </c>
      <c r="AP175" s="94">
        <f>+AN175+AL175+AJ175+AH175+AF175+AD175+AB175+Z175+X175</f>
        <v>64</v>
      </c>
      <c r="AQ175" s="159">
        <f>+AO175+AM175+AK175+AI175+AG175+AE175+AC175+AA175+Y175</f>
        <v>23</v>
      </c>
      <c r="AR175" s="45"/>
      <c r="AS175" s="20" t="s">
        <v>290</v>
      </c>
      <c r="AT175" s="94">
        <v>4</v>
      </c>
      <c r="AU175" s="94">
        <v>1</v>
      </c>
      <c r="AV175" s="94">
        <v>0</v>
      </c>
      <c r="AW175" s="94">
        <v>0</v>
      </c>
      <c r="AX175" s="94">
        <v>2</v>
      </c>
      <c r="AY175" s="94">
        <v>2</v>
      </c>
      <c r="AZ175" s="94">
        <v>0</v>
      </c>
      <c r="BA175" s="94">
        <v>0</v>
      </c>
      <c r="BB175" s="94">
        <v>1</v>
      </c>
      <c r="BC175" s="191">
        <v>10</v>
      </c>
      <c r="BD175" s="94">
        <v>8</v>
      </c>
      <c r="BE175" s="94">
        <v>0</v>
      </c>
      <c r="BF175" s="191">
        <v>2</v>
      </c>
      <c r="BG175" s="45"/>
      <c r="BH175" s="142" t="s">
        <v>290</v>
      </c>
      <c r="BI175" s="94">
        <v>4</v>
      </c>
      <c r="BJ175" s="94">
        <v>6</v>
      </c>
      <c r="BK175" s="94">
        <v>4</v>
      </c>
      <c r="BL175" s="94">
        <v>5</v>
      </c>
      <c r="BM175" s="94">
        <v>0</v>
      </c>
      <c r="BN175" s="191">
        <v>19</v>
      </c>
      <c r="BO175" s="159">
        <v>8</v>
      </c>
      <c r="BP175" s="49"/>
    </row>
    <row r="176" spans="1:68" ht="12" customHeight="1">
      <c r="A176" s="142" t="s">
        <v>291</v>
      </c>
      <c r="B176" s="94">
        <v>653</v>
      </c>
      <c r="C176" s="94">
        <v>243</v>
      </c>
      <c r="D176" s="94">
        <v>320</v>
      </c>
      <c r="E176" s="94">
        <v>122</v>
      </c>
      <c r="F176" s="94">
        <v>0</v>
      </c>
      <c r="G176" s="94">
        <v>0</v>
      </c>
      <c r="H176" s="94">
        <v>43</v>
      </c>
      <c r="I176" s="94">
        <v>19</v>
      </c>
      <c r="J176" s="94">
        <v>86</v>
      </c>
      <c r="K176" s="94">
        <v>38</v>
      </c>
      <c r="L176" s="94">
        <v>321</v>
      </c>
      <c r="M176" s="94">
        <v>137</v>
      </c>
      <c r="N176" s="94">
        <v>0</v>
      </c>
      <c r="O176" s="94">
        <v>0</v>
      </c>
      <c r="P176" s="94">
        <v>38</v>
      </c>
      <c r="Q176" s="94">
        <v>14</v>
      </c>
      <c r="R176" s="94">
        <v>0</v>
      </c>
      <c r="S176" s="94">
        <v>0</v>
      </c>
      <c r="T176" s="191">
        <f t="shared" si="153"/>
        <v>1461</v>
      </c>
      <c r="U176" s="194">
        <f t="shared" si="153"/>
        <v>573</v>
      </c>
      <c r="V176" s="41"/>
      <c r="W176" s="142" t="s">
        <v>291</v>
      </c>
      <c r="X176" s="94">
        <v>27</v>
      </c>
      <c r="Y176" s="94">
        <v>5</v>
      </c>
      <c r="Z176" s="94">
        <v>8</v>
      </c>
      <c r="AA176" s="94">
        <v>4</v>
      </c>
      <c r="AB176" s="94">
        <v>0</v>
      </c>
      <c r="AC176" s="94">
        <v>0</v>
      </c>
      <c r="AD176" s="94">
        <v>0</v>
      </c>
      <c r="AE176" s="94">
        <v>0</v>
      </c>
      <c r="AF176" s="94">
        <v>4</v>
      </c>
      <c r="AG176" s="94">
        <v>1</v>
      </c>
      <c r="AH176" s="94">
        <v>111</v>
      </c>
      <c r="AI176" s="94">
        <v>36</v>
      </c>
      <c r="AJ176" s="94">
        <v>0</v>
      </c>
      <c r="AK176" s="94">
        <v>0</v>
      </c>
      <c r="AL176" s="94">
        <v>5</v>
      </c>
      <c r="AM176" s="94">
        <v>0</v>
      </c>
      <c r="AN176" s="94">
        <v>0</v>
      </c>
      <c r="AO176" s="94">
        <v>0</v>
      </c>
      <c r="AP176" s="94">
        <f>+AN176+AL176+AJ176+AH176+AF176+AD176+AB176+Z176+X176</f>
        <v>155</v>
      </c>
      <c r="AQ176" s="159">
        <f>+AO176+AM176+AK176+AI176+AG176+AE176+AC176+AA176+Y176</f>
        <v>46</v>
      </c>
      <c r="AR176" s="45"/>
      <c r="AS176" s="20" t="s">
        <v>291</v>
      </c>
      <c r="AT176" s="94">
        <v>10</v>
      </c>
      <c r="AU176" s="94">
        <v>5</v>
      </c>
      <c r="AV176" s="94">
        <v>0</v>
      </c>
      <c r="AW176" s="94">
        <v>1</v>
      </c>
      <c r="AX176" s="94">
        <v>2</v>
      </c>
      <c r="AY176" s="94">
        <v>5</v>
      </c>
      <c r="AZ176" s="94">
        <v>0</v>
      </c>
      <c r="BA176" s="94">
        <v>2</v>
      </c>
      <c r="BB176" s="94">
        <v>0</v>
      </c>
      <c r="BC176" s="191">
        <v>25</v>
      </c>
      <c r="BD176" s="94">
        <v>11</v>
      </c>
      <c r="BE176" s="94">
        <v>7</v>
      </c>
      <c r="BF176" s="191">
        <v>4</v>
      </c>
      <c r="BG176" s="45"/>
      <c r="BH176" s="142" t="s">
        <v>291</v>
      </c>
      <c r="BI176" s="94">
        <v>8</v>
      </c>
      <c r="BJ176" s="94">
        <v>3</v>
      </c>
      <c r="BK176" s="94">
        <v>3</v>
      </c>
      <c r="BL176" s="94">
        <v>18</v>
      </c>
      <c r="BM176" s="94">
        <v>0</v>
      </c>
      <c r="BN176" s="191">
        <v>32</v>
      </c>
      <c r="BO176" s="159">
        <v>12</v>
      </c>
      <c r="BP176" s="49"/>
    </row>
    <row r="177" spans="1:68" ht="12" customHeight="1">
      <c r="A177" s="142" t="s">
        <v>292</v>
      </c>
      <c r="B177" s="94">
        <v>809</v>
      </c>
      <c r="C177" s="94">
        <v>334</v>
      </c>
      <c r="D177" s="94">
        <v>406</v>
      </c>
      <c r="E177" s="94">
        <v>186</v>
      </c>
      <c r="F177" s="94">
        <v>20</v>
      </c>
      <c r="G177" s="94">
        <v>4</v>
      </c>
      <c r="H177" s="94">
        <v>390</v>
      </c>
      <c r="I177" s="94">
        <v>138</v>
      </c>
      <c r="J177" s="94">
        <v>0</v>
      </c>
      <c r="K177" s="94">
        <v>0</v>
      </c>
      <c r="L177" s="94">
        <v>937</v>
      </c>
      <c r="M177" s="94">
        <v>377</v>
      </c>
      <c r="N177" s="94">
        <v>23</v>
      </c>
      <c r="O177" s="94">
        <v>2</v>
      </c>
      <c r="P177" s="94">
        <v>174</v>
      </c>
      <c r="Q177" s="94">
        <v>42</v>
      </c>
      <c r="R177" s="94">
        <v>0</v>
      </c>
      <c r="S177" s="94">
        <v>0</v>
      </c>
      <c r="T177" s="191">
        <f>+B177+D177+F177+H177+J177+L177+N177+P177+R177</f>
        <v>2759</v>
      </c>
      <c r="U177" s="194">
        <f>+C177+E177+G177+I177+K177+M177+O177+Q177+S177</f>
        <v>1083</v>
      </c>
      <c r="V177" s="41"/>
      <c r="W177" s="142" t="s">
        <v>292</v>
      </c>
      <c r="X177" s="94">
        <v>44</v>
      </c>
      <c r="Y177" s="94">
        <v>16</v>
      </c>
      <c r="Z177" s="94">
        <v>28</v>
      </c>
      <c r="AA177" s="94">
        <v>11</v>
      </c>
      <c r="AB177" s="94">
        <v>0</v>
      </c>
      <c r="AC177" s="94">
        <v>0</v>
      </c>
      <c r="AD177" s="94">
        <v>19</v>
      </c>
      <c r="AE177" s="94">
        <v>4</v>
      </c>
      <c r="AF177" s="94">
        <v>0</v>
      </c>
      <c r="AG177" s="94">
        <v>0</v>
      </c>
      <c r="AH177" s="94">
        <v>349</v>
      </c>
      <c r="AI177" s="94">
        <v>156</v>
      </c>
      <c r="AJ177" s="94">
        <v>13</v>
      </c>
      <c r="AK177" s="94">
        <v>1</v>
      </c>
      <c r="AL177" s="94">
        <v>70</v>
      </c>
      <c r="AM177" s="94">
        <v>9</v>
      </c>
      <c r="AN177" s="94">
        <v>0</v>
      </c>
      <c r="AO177" s="94">
        <v>0</v>
      </c>
      <c r="AP177" s="94">
        <f t="shared" ref="AP177:AQ177" si="158">+AN177+AL177+AJ177+AH177+AF177+AD177+AB177+Z177+X177</f>
        <v>523</v>
      </c>
      <c r="AQ177" s="159">
        <f t="shared" si="158"/>
        <v>197</v>
      </c>
      <c r="AR177" s="45"/>
      <c r="AS177" s="20" t="s">
        <v>292</v>
      </c>
      <c r="AT177" s="94">
        <v>13</v>
      </c>
      <c r="AU177" s="94">
        <v>7</v>
      </c>
      <c r="AV177" s="94">
        <v>1</v>
      </c>
      <c r="AW177" s="94">
        <v>7</v>
      </c>
      <c r="AX177" s="94">
        <v>0</v>
      </c>
      <c r="AY177" s="94">
        <v>13</v>
      </c>
      <c r="AZ177" s="94">
        <v>1</v>
      </c>
      <c r="BA177" s="94">
        <v>4</v>
      </c>
      <c r="BB177" s="94">
        <v>0</v>
      </c>
      <c r="BC177" s="191">
        <v>46</v>
      </c>
      <c r="BD177" s="94">
        <v>33</v>
      </c>
      <c r="BE177" s="94">
        <v>8</v>
      </c>
      <c r="BF177" s="191">
        <v>5</v>
      </c>
      <c r="BG177" s="45"/>
      <c r="BH177" s="142" t="s">
        <v>292</v>
      </c>
      <c r="BI177" s="94">
        <v>25</v>
      </c>
      <c r="BJ177" s="94">
        <v>19</v>
      </c>
      <c r="BK177" s="94">
        <v>3</v>
      </c>
      <c r="BL177" s="94">
        <v>23</v>
      </c>
      <c r="BM177" s="94">
        <v>3</v>
      </c>
      <c r="BN177" s="191">
        <v>73</v>
      </c>
      <c r="BO177" s="159">
        <v>47</v>
      </c>
      <c r="BP177" s="49"/>
    </row>
    <row r="178" spans="1:68" ht="12" customHeight="1">
      <c r="A178" s="142" t="s">
        <v>293</v>
      </c>
      <c r="B178" s="94">
        <v>394</v>
      </c>
      <c r="C178" s="94">
        <v>176</v>
      </c>
      <c r="D178" s="94">
        <v>299</v>
      </c>
      <c r="E178" s="94">
        <v>132</v>
      </c>
      <c r="F178" s="94">
        <v>20</v>
      </c>
      <c r="G178" s="94">
        <v>10</v>
      </c>
      <c r="H178" s="94">
        <v>56</v>
      </c>
      <c r="I178" s="94">
        <v>20</v>
      </c>
      <c r="J178" s="94">
        <v>0</v>
      </c>
      <c r="K178" s="94">
        <v>0</v>
      </c>
      <c r="L178" s="94">
        <v>205</v>
      </c>
      <c r="M178" s="94">
        <v>110</v>
      </c>
      <c r="N178" s="94">
        <v>21</v>
      </c>
      <c r="O178" s="94">
        <v>6</v>
      </c>
      <c r="P178" s="94">
        <v>41</v>
      </c>
      <c r="Q178" s="94">
        <v>6</v>
      </c>
      <c r="R178" s="94">
        <v>0</v>
      </c>
      <c r="S178" s="94">
        <v>0</v>
      </c>
      <c r="T178" s="191">
        <f>+B178+D178+F178+H178+J178+L178+N178+P178+R178</f>
        <v>1036</v>
      </c>
      <c r="U178" s="194">
        <f>+C178+E178+G178+I178+K178+M178+O178+Q178+S178</f>
        <v>460</v>
      </c>
      <c r="V178" s="41"/>
      <c r="W178" s="142" t="s">
        <v>293</v>
      </c>
      <c r="X178" s="50">
        <v>19</v>
      </c>
      <c r="Y178" s="50">
        <v>9</v>
      </c>
      <c r="Z178" s="50">
        <v>48</v>
      </c>
      <c r="AA178" s="50">
        <v>23</v>
      </c>
      <c r="AB178" s="50">
        <v>2</v>
      </c>
      <c r="AC178" s="50">
        <v>0</v>
      </c>
      <c r="AD178" s="50">
        <v>7</v>
      </c>
      <c r="AE178" s="50">
        <v>0</v>
      </c>
      <c r="AF178" s="50">
        <v>0</v>
      </c>
      <c r="AG178" s="50">
        <v>0</v>
      </c>
      <c r="AH178" s="50">
        <v>35</v>
      </c>
      <c r="AI178" s="50">
        <v>20</v>
      </c>
      <c r="AJ178" s="50">
        <v>9</v>
      </c>
      <c r="AK178" s="50">
        <v>0</v>
      </c>
      <c r="AL178" s="50">
        <v>11</v>
      </c>
      <c r="AM178" s="50">
        <v>2</v>
      </c>
      <c r="AN178" s="50">
        <v>0</v>
      </c>
      <c r="AO178" s="50">
        <v>0</v>
      </c>
      <c r="AP178" s="94">
        <f>+AN178+AL178+AJ178+AH178+AF178+AD178+AB178+Z178+X178</f>
        <v>131</v>
      </c>
      <c r="AQ178" s="159">
        <f>+AO178+AM178+AK178+AI178+AG178+AE178+AC178+AA178+Y178</f>
        <v>54</v>
      </c>
      <c r="AR178" s="45"/>
      <c r="AS178" s="20" t="s">
        <v>293</v>
      </c>
      <c r="AT178" s="94">
        <v>10</v>
      </c>
      <c r="AU178" s="94">
        <v>5</v>
      </c>
      <c r="AV178" s="94">
        <v>1</v>
      </c>
      <c r="AW178" s="94">
        <v>1</v>
      </c>
      <c r="AX178" s="94">
        <v>0</v>
      </c>
      <c r="AY178" s="94">
        <v>3</v>
      </c>
      <c r="AZ178" s="94">
        <v>1</v>
      </c>
      <c r="BA178" s="94">
        <v>1</v>
      </c>
      <c r="BB178" s="94">
        <v>0</v>
      </c>
      <c r="BC178" s="191">
        <v>22</v>
      </c>
      <c r="BD178" s="94">
        <v>22</v>
      </c>
      <c r="BE178" s="94">
        <v>0</v>
      </c>
      <c r="BF178" s="191">
        <v>4</v>
      </c>
      <c r="BG178" s="45"/>
      <c r="BH178" s="142" t="s">
        <v>293</v>
      </c>
      <c r="BI178" s="94">
        <v>14</v>
      </c>
      <c r="BJ178" s="94">
        <v>1</v>
      </c>
      <c r="BK178" s="94">
        <v>2</v>
      </c>
      <c r="BL178" s="94">
        <v>25</v>
      </c>
      <c r="BM178" s="94">
        <v>0</v>
      </c>
      <c r="BN178" s="191">
        <v>42</v>
      </c>
      <c r="BO178" s="159">
        <v>18</v>
      </c>
      <c r="BP178" s="49"/>
    </row>
    <row r="179" spans="1:68" ht="12" customHeight="1">
      <c r="A179" s="142" t="s">
        <v>60</v>
      </c>
      <c r="B179" s="94">
        <v>346</v>
      </c>
      <c r="C179" s="94">
        <v>132</v>
      </c>
      <c r="D179" s="94">
        <v>63</v>
      </c>
      <c r="E179" s="94">
        <v>24</v>
      </c>
      <c r="F179" s="94">
        <v>0</v>
      </c>
      <c r="G179" s="94">
        <v>0</v>
      </c>
      <c r="H179" s="94">
        <v>68</v>
      </c>
      <c r="I179" s="94">
        <v>20</v>
      </c>
      <c r="J179" s="94">
        <v>0</v>
      </c>
      <c r="K179" s="94">
        <v>0</v>
      </c>
      <c r="L179" s="94">
        <v>66</v>
      </c>
      <c r="M179" s="94">
        <v>21</v>
      </c>
      <c r="N179" s="94">
        <v>0</v>
      </c>
      <c r="O179" s="94">
        <v>0</v>
      </c>
      <c r="P179" s="94">
        <v>25</v>
      </c>
      <c r="Q179" s="94">
        <v>5</v>
      </c>
      <c r="R179" s="94">
        <v>0</v>
      </c>
      <c r="S179" s="94">
        <v>0</v>
      </c>
      <c r="T179" s="191">
        <f t="shared" ref="T179:U180" si="159">+B179+D179+F179+H179+J179+L179+N179+P179+R179</f>
        <v>568</v>
      </c>
      <c r="U179" s="194">
        <f t="shared" si="159"/>
        <v>202</v>
      </c>
      <c r="V179" s="41"/>
      <c r="W179" s="142" t="s">
        <v>60</v>
      </c>
      <c r="X179" s="94">
        <v>90</v>
      </c>
      <c r="Y179" s="94">
        <v>35</v>
      </c>
      <c r="Z179" s="94">
        <v>9</v>
      </c>
      <c r="AA179" s="94">
        <v>4</v>
      </c>
      <c r="AB179" s="94">
        <v>0</v>
      </c>
      <c r="AC179" s="94">
        <v>0</v>
      </c>
      <c r="AD179" s="94">
        <v>16</v>
      </c>
      <c r="AE179" s="94">
        <v>2</v>
      </c>
      <c r="AF179" s="94">
        <v>0</v>
      </c>
      <c r="AG179" s="94">
        <v>0</v>
      </c>
      <c r="AH179" s="94">
        <v>17</v>
      </c>
      <c r="AI179" s="94">
        <v>6</v>
      </c>
      <c r="AJ179" s="94">
        <v>0</v>
      </c>
      <c r="AK179" s="94">
        <v>0</v>
      </c>
      <c r="AL179" s="94">
        <v>7</v>
      </c>
      <c r="AM179" s="94">
        <v>1</v>
      </c>
      <c r="AN179" s="94">
        <v>0</v>
      </c>
      <c r="AO179" s="94">
        <v>0</v>
      </c>
      <c r="AP179" s="94">
        <f>+AN179+AL179+AJ179+AH179+AF179+AD179+AB179+Z179+X179</f>
        <v>139</v>
      </c>
      <c r="AQ179" s="159">
        <f>+AO179+AM179+AK179+AI179+AG179+AE179+AC179+AA179+Y179</f>
        <v>48</v>
      </c>
      <c r="AR179" s="45"/>
      <c r="AS179" s="20" t="s">
        <v>60</v>
      </c>
      <c r="AT179" s="94">
        <v>6</v>
      </c>
      <c r="AU179" s="94">
        <v>2</v>
      </c>
      <c r="AV179" s="94">
        <v>0</v>
      </c>
      <c r="AW179" s="94">
        <v>2</v>
      </c>
      <c r="AX179" s="94">
        <v>0</v>
      </c>
      <c r="AY179" s="94">
        <v>2</v>
      </c>
      <c r="AZ179" s="94">
        <v>0</v>
      </c>
      <c r="BA179" s="94">
        <v>1</v>
      </c>
      <c r="BB179" s="94">
        <v>0</v>
      </c>
      <c r="BC179" s="191">
        <v>13</v>
      </c>
      <c r="BD179" s="94">
        <v>10</v>
      </c>
      <c r="BE179" s="94">
        <v>2</v>
      </c>
      <c r="BF179" s="191">
        <v>2</v>
      </c>
      <c r="BG179" s="45"/>
      <c r="BH179" s="142" t="s">
        <v>60</v>
      </c>
      <c r="BI179" s="94">
        <v>8</v>
      </c>
      <c r="BJ179" s="94">
        <v>4</v>
      </c>
      <c r="BK179" s="94">
        <v>6</v>
      </c>
      <c r="BL179" s="94">
        <v>4</v>
      </c>
      <c r="BM179" s="94">
        <v>0</v>
      </c>
      <c r="BN179" s="191">
        <v>22</v>
      </c>
      <c r="BO179" s="159">
        <v>10</v>
      </c>
      <c r="BP179" s="49"/>
    </row>
    <row r="180" spans="1:68" ht="12" customHeight="1" thickBot="1">
      <c r="A180" s="146" t="s">
        <v>190</v>
      </c>
      <c r="B180" s="168">
        <v>619</v>
      </c>
      <c r="C180" s="168">
        <v>249</v>
      </c>
      <c r="D180" s="168">
        <v>390</v>
      </c>
      <c r="E180" s="168">
        <v>168</v>
      </c>
      <c r="F180" s="168">
        <v>0</v>
      </c>
      <c r="G180" s="168">
        <v>0</v>
      </c>
      <c r="H180" s="168">
        <v>220</v>
      </c>
      <c r="I180" s="168">
        <v>67</v>
      </c>
      <c r="J180" s="168">
        <v>0</v>
      </c>
      <c r="K180" s="168">
        <v>0</v>
      </c>
      <c r="L180" s="168">
        <v>360</v>
      </c>
      <c r="M180" s="168">
        <v>162</v>
      </c>
      <c r="N180" s="168">
        <v>0</v>
      </c>
      <c r="O180" s="168">
        <v>0</v>
      </c>
      <c r="P180" s="168">
        <v>66</v>
      </c>
      <c r="Q180" s="168">
        <v>16</v>
      </c>
      <c r="R180" s="168">
        <v>0</v>
      </c>
      <c r="S180" s="168">
        <v>0</v>
      </c>
      <c r="T180" s="188">
        <f t="shared" si="159"/>
        <v>1655</v>
      </c>
      <c r="U180" s="189">
        <f t="shared" si="159"/>
        <v>662</v>
      </c>
      <c r="V180" s="41"/>
      <c r="W180" s="176" t="s">
        <v>136</v>
      </c>
      <c r="X180" s="177">
        <v>106</v>
      </c>
      <c r="Y180" s="177">
        <v>47</v>
      </c>
      <c r="Z180" s="177">
        <v>38</v>
      </c>
      <c r="AA180" s="177">
        <v>18</v>
      </c>
      <c r="AB180" s="177">
        <v>0</v>
      </c>
      <c r="AC180" s="177">
        <v>0</v>
      </c>
      <c r="AD180" s="177">
        <v>31</v>
      </c>
      <c r="AE180" s="177">
        <v>8</v>
      </c>
      <c r="AF180" s="177">
        <v>0</v>
      </c>
      <c r="AG180" s="177">
        <v>0</v>
      </c>
      <c r="AH180" s="177">
        <v>88</v>
      </c>
      <c r="AI180" s="177">
        <v>37</v>
      </c>
      <c r="AJ180" s="177">
        <v>0</v>
      </c>
      <c r="AK180" s="177">
        <v>0</v>
      </c>
      <c r="AL180" s="177">
        <v>19</v>
      </c>
      <c r="AM180" s="177">
        <v>5</v>
      </c>
      <c r="AN180" s="177">
        <v>0</v>
      </c>
      <c r="AO180" s="177">
        <v>0</v>
      </c>
      <c r="AP180" s="178">
        <f t="shared" ref="AP180:AQ180" si="160">+X180+Z180+AB180+AD180+AF180+AH180+AJ180+AL180+AN180</f>
        <v>282</v>
      </c>
      <c r="AQ180" s="179">
        <f t="shared" si="160"/>
        <v>115</v>
      </c>
      <c r="AR180" s="53"/>
      <c r="AS180" s="51" t="s">
        <v>136</v>
      </c>
      <c r="AT180" s="21">
        <v>11</v>
      </c>
      <c r="AU180" s="21">
        <v>6</v>
      </c>
      <c r="AV180" s="21">
        <v>0</v>
      </c>
      <c r="AW180" s="21">
        <v>5</v>
      </c>
      <c r="AX180" s="21">
        <v>0</v>
      </c>
      <c r="AY180" s="21">
        <v>6</v>
      </c>
      <c r="AZ180" s="21">
        <v>0</v>
      </c>
      <c r="BA180" s="21">
        <v>2</v>
      </c>
      <c r="BB180" s="21">
        <v>0</v>
      </c>
      <c r="BC180" s="52">
        <f t="shared" ref="BC180" si="161">SUM(AT180:BB180)</f>
        <v>30</v>
      </c>
      <c r="BD180" s="94">
        <v>18</v>
      </c>
      <c r="BE180" s="94">
        <v>8</v>
      </c>
      <c r="BF180" s="191">
        <v>4</v>
      </c>
      <c r="BG180" s="45"/>
      <c r="BH180" s="146" t="s">
        <v>190</v>
      </c>
      <c r="BI180" s="168">
        <v>0</v>
      </c>
      <c r="BJ180" s="168">
        <v>0</v>
      </c>
      <c r="BK180" s="168">
        <v>0</v>
      </c>
      <c r="BL180" s="168">
        <v>0</v>
      </c>
      <c r="BM180" s="168">
        <v>0</v>
      </c>
      <c r="BN180" s="188">
        <v>0</v>
      </c>
      <c r="BO180" s="169">
        <v>0</v>
      </c>
      <c r="BP180" s="49"/>
    </row>
  </sheetData>
  <mergeCells count="208">
    <mergeCell ref="BH30:BO30"/>
    <mergeCell ref="BK31:BK32"/>
    <mergeCell ref="BN31:BN32"/>
    <mergeCell ref="BO31:BO32"/>
    <mergeCell ref="BI67:BI68"/>
    <mergeCell ref="BJ67:BJ68"/>
    <mergeCell ref="AD145:AE145"/>
    <mergeCell ref="AF145:AG145"/>
    <mergeCell ref="AH145:AI145"/>
    <mergeCell ref="BK67:BK68"/>
    <mergeCell ref="BL67:BL68"/>
    <mergeCell ref="BM67:BM68"/>
    <mergeCell ref="BN67:BN68"/>
    <mergeCell ref="BO67:BO68"/>
    <mergeCell ref="BD67:BE67"/>
    <mergeCell ref="BF67:BF68"/>
    <mergeCell ref="BH67:BH68"/>
    <mergeCell ref="BH65:BO65"/>
    <mergeCell ref="BH66:BO66"/>
    <mergeCell ref="BD31:BE31"/>
    <mergeCell ref="BF31:BF32"/>
    <mergeCell ref="BH31:BH32"/>
    <mergeCell ref="BL31:BL32"/>
    <mergeCell ref="BM31:BM32"/>
    <mergeCell ref="BM145:BM146"/>
    <mergeCell ref="BN145:BN146"/>
    <mergeCell ref="BH101:BO101"/>
    <mergeCell ref="AS101:BF101"/>
    <mergeCell ref="W101:AQ101"/>
    <mergeCell ref="BO145:BO146"/>
    <mergeCell ref="BH145:BH146"/>
    <mergeCell ref="AP145:AQ145"/>
    <mergeCell ref="AS145:AS146"/>
    <mergeCell ref="AT145:BC145"/>
    <mergeCell ref="BI145:BI146"/>
    <mergeCell ref="BJ145:BJ146"/>
    <mergeCell ref="BK145:BK146"/>
    <mergeCell ref="BL145:BL146"/>
    <mergeCell ref="BH143:BO143"/>
    <mergeCell ref="W145:W146"/>
    <mergeCell ref="AJ145:AK145"/>
    <mergeCell ref="AL145:AM145"/>
    <mergeCell ref="AN145:AO145"/>
    <mergeCell ref="X145:Y145"/>
    <mergeCell ref="Z145:AA145"/>
    <mergeCell ref="AB145:AC145"/>
    <mergeCell ref="A145:A146"/>
    <mergeCell ref="B145:C145"/>
    <mergeCell ref="D145:E145"/>
    <mergeCell ref="F145:G145"/>
    <mergeCell ref="H145:I145"/>
    <mergeCell ref="J145:K145"/>
    <mergeCell ref="A143:U143"/>
    <mergeCell ref="W143:AQ143"/>
    <mergeCell ref="AS143:BF143"/>
    <mergeCell ref="BD145:BE145"/>
    <mergeCell ref="BF145:BF146"/>
    <mergeCell ref="W144:AQ144"/>
    <mergeCell ref="L145:M145"/>
    <mergeCell ref="N145:O145"/>
    <mergeCell ref="P145:Q145"/>
    <mergeCell ref="R145:S145"/>
    <mergeCell ref="T145:U145"/>
    <mergeCell ref="A101:U101"/>
    <mergeCell ref="A67:A68"/>
    <mergeCell ref="B67:C67"/>
    <mergeCell ref="A144:U144"/>
    <mergeCell ref="AS144:BF144"/>
    <mergeCell ref="BH144:BO144"/>
    <mergeCell ref="BD103:BE103"/>
    <mergeCell ref="BF103:BF104"/>
    <mergeCell ref="BH103:BH104"/>
    <mergeCell ref="AJ103:AK103"/>
    <mergeCell ref="AL103:AM103"/>
    <mergeCell ref="AN103:AO103"/>
    <mergeCell ref="AP103:AQ103"/>
    <mergeCell ref="AS103:AS104"/>
    <mergeCell ref="AT103:BC103"/>
    <mergeCell ref="X103:Y103"/>
    <mergeCell ref="AF103:AG103"/>
    <mergeCell ref="AH103:AI103"/>
    <mergeCell ref="L103:M103"/>
    <mergeCell ref="N103:O103"/>
    <mergeCell ref="P103:Q103"/>
    <mergeCell ref="R103:S103"/>
    <mergeCell ref="T103:U103"/>
    <mergeCell ref="BI103:BI104"/>
    <mergeCell ref="A102:U102"/>
    <mergeCell ref="AS102:BF102"/>
    <mergeCell ref="BH102:BO102"/>
    <mergeCell ref="A103:A104"/>
    <mergeCell ref="B103:C103"/>
    <mergeCell ref="D103:E103"/>
    <mergeCell ref="F103:G103"/>
    <mergeCell ref="H103:I103"/>
    <mergeCell ref="J103:K103"/>
    <mergeCell ref="Z103:AA103"/>
    <mergeCell ref="AB103:AC103"/>
    <mergeCell ref="AD103:AE103"/>
    <mergeCell ref="BK103:BK104"/>
    <mergeCell ref="BL103:BL104"/>
    <mergeCell ref="BM103:BM104"/>
    <mergeCell ref="BN103:BN104"/>
    <mergeCell ref="BO103:BO104"/>
    <mergeCell ref="W103:W104"/>
    <mergeCell ref="W102:AQ102"/>
    <mergeCell ref="BJ103:BJ104"/>
    <mergeCell ref="L67:M67"/>
    <mergeCell ref="N67:O67"/>
    <mergeCell ref="T67:U67"/>
    <mergeCell ref="W67:W68"/>
    <mergeCell ref="P67:Q67"/>
    <mergeCell ref="R67:S67"/>
    <mergeCell ref="W66:AQ66"/>
    <mergeCell ref="AN67:AO67"/>
    <mergeCell ref="AP67:AQ67"/>
    <mergeCell ref="A66:U66"/>
    <mergeCell ref="D67:E67"/>
    <mergeCell ref="F67:G67"/>
    <mergeCell ref="H67:I67"/>
    <mergeCell ref="J67:K67"/>
    <mergeCell ref="X67:Y67"/>
    <mergeCell ref="Z67:AA67"/>
    <mergeCell ref="AB67:AC67"/>
    <mergeCell ref="AD67:AE67"/>
    <mergeCell ref="AF67:AG67"/>
    <mergeCell ref="AH67:AI67"/>
    <mergeCell ref="AS66:BF66"/>
    <mergeCell ref="AJ67:AK67"/>
    <mergeCell ref="AL67:AM67"/>
    <mergeCell ref="AS67:AS68"/>
    <mergeCell ref="AT67:BC67"/>
    <mergeCell ref="AJ31:AK31"/>
    <mergeCell ref="AL31:AM31"/>
    <mergeCell ref="AN31:AO31"/>
    <mergeCell ref="AP31:AQ31"/>
    <mergeCell ref="AS31:AS32"/>
    <mergeCell ref="AT31:BC31"/>
    <mergeCell ref="AS65:BF65"/>
    <mergeCell ref="X31:Y31"/>
    <mergeCell ref="BI31:BI32"/>
    <mergeCell ref="BJ31:BJ32"/>
    <mergeCell ref="N31:O31"/>
    <mergeCell ref="P31:Q31"/>
    <mergeCell ref="R31:S31"/>
    <mergeCell ref="T31:U31"/>
    <mergeCell ref="W31:W32"/>
    <mergeCell ref="AB31:AC31"/>
    <mergeCell ref="AD31:AE31"/>
    <mergeCell ref="AF31:AG31"/>
    <mergeCell ref="A65:U65"/>
    <mergeCell ref="W65:AQ65"/>
    <mergeCell ref="BH3:BO3"/>
    <mergeCell ref="A4:A5"/>
    <mergeCell ref="B4:C4"/>
    <mergeCell ref="AB4:AC4"/>
    <mergeCell ref="AD4:AE4"/>
    <mergeCell ref="A31:A32"/>
    <mergeCell ref="B31:C31"/>
    <mergeCell ref="D31:E31"/>
    <mergeCell ref="F31:G31"/>
    <mergeCell ref="H31:I31"/>
    <mergeCell ref="J31:K31"/>
    <mergeCell ref="A29:U29"/>
    <mergeCell ref="W29:AQ29"/>
    <mergeCell ref="D4:E4"/>
    <mergeCell ref="F4:G4"/>
    <mergeCell ref="H4:I4"/>
    <mergeCell ref="J4:K4"/>
    <mergeCell ref="AS29:BF29"/>
    <mergeCell ref="Z31:AA31"/>
    <mergeCell ref="AH31:AI31"/>
    <mergeCell ref="L31:M31"/>
    <mergeCell ref="BH29:BO29"/>
    <mergeCell ref="P4:Q4"/>
    <mergeCell ref="R4:S4"/>
    <mergeCell ref="T4:U4"/>
    <mergeCell ref="W4:W5"/>
    <mergeCell ref="BD4:BE4"/>
    <mergeCell ref="BF4:BF5"/>
    <mergeCell ref="BH4:BH5"/>
    <mergeCell ref="AJ4:AK4"/>
    <mergeCell ref="AL4:AM4"/>
    <mergeCell ref="AN4:AO4"/>
    <mergeCell ref="BI4:BO4"/>
    <mergeCell ref="A3:U3"/>
    <mergeCell ref="W3:AQ3"/>
    <mergeCell ref="AS3:BF3"/>
    <mergeCell ref="X4:Y4"/>
    <mergeCell ref="Z4:AA4"/>
    <mergeCell ref="W30:AQ30"/>
    <mergeCell ref="A1:U1"/>
    <mergeCell ref="W1:AQ1"/>
    <mergeCell ref="AS1:BF1"/>
    <mergeCell ref="AP4:AQ4"/>
    <mergeCell ref="AS4:AS5"/>
    <mergeCell ref="AT4:BC4"/>
    <mergeCell ref="A30:U30"/>
    <mergeCell ref="AS30:BF30"/>
    <mergeCell ref="BH1:BO1"/>
    <mergeCell ref="A2:U2"/>
    <mergeCell ref="W2:AQ2"/>
    <mergeCell ref="AS2:BF2"/>
    <mergeCell ref="BH2:BO2"/>
    <mergeCell ref="AF4:AG4"/>
    <mergeCell ref="AH4:AI4"/>
    <mergeCell ref="L4:M4"/>
    <mergeCell ref="N4:O4"/>
  </mergeCells>
  <hyperlinks>
    <hyperlink ref="A3" r:id="rId1" display="javascript:aff_excel()" xr:uid="{00000000-0004-0000-0400-000000000000}"/>
    <hyperlink ref="W3" r:id="rId2" display="javascript:aff_excel()" xr:uid="{00000000-0004-0000-0400-000001000000}"/>
    <hyperlink ref="A30" r:id="rId3" display="javascript:aff_excel()" xr:uid="{00000000-0004-0000-0400-000002000000}"/>
    <hyperlink ref="A66" r:id="rId4" display="javascript:aff_excel()" xr:uid="{00000000-0004-0000-0400-000003000000}"/>
    <hyperlink ref="A102" r:id="rId5" display="javascript:aff_excel()" xr:uid="{00000000-0004-0000-0400-000004000000}"/>
    <hyperlink ref="A144" r:id="rId6" display="javascript:aff_excel()" xr:uid="{00000000-0004-0000-0400-000005000000}"/>
    <hyperlink ref="W30" r:id="rId7" display="javascript:aff_excel()" xr:uid="{00000000-0004-0000-0400-000006000000}"/>
    <hyperlink ref="W66" r:id="rId8" display="javascript:aff_excel()" xr:uid="{00000000-0004-0000-0400-000007000000}"/>
    <hyperlink ref="W102" r:id="rId9" display="javascript:aff_excel()" xr:uid="{00000000-0004-0000-0400-000008000000}"/>
    <hyperlink ref="W144" r:id="rId10" display="javascript:aff_excel()" xr:uid="{00000000-0004-0000-0400-000009000000}"/>
  </hyperlinks>
  <printOptions horizontalCentered="1"/>
  <pageMargins left="0.31496062992125984" right="0.31496062992125984" top="0.55118110236220474" bottom="0.55118110236220474" header="0.31496062992125984" footer="0.31496062992125984"/>
  <pageSetup paperSize="9" scale="84" firstPageNumber="54" orientation="landscape" useFirstPageNumber="1" r:id="rId11"/>
  <headerFooter>
    <oddFooter>Page &amp;P</oddFooter>
  </headerFooter>
  <rowBreaks count="4" manualBreakCount="4">
    <brk id="28" max="69" man="1"/>
    <brk id="64" max="69" man="1"/>
    <brk id="100" max="69" man="1"/>
    <brk id="142" max="69" man="1"/>
  </rowBreaks>
  <colBreaks count="3" manualBreakCount="3">
    <brk id="21" max="1048575" man="1"/>
    <brk id="43" max="1048575" man="1"/>
    <brk id="58" max="1048575" man="1"/>
  </colBreaks>
  <ignoredErrors>
    <ignoredError sqref="B11:B12 B21 C11:H12 C15:H15 C21:H21 I11:S12 B15 B14 C14:H14 I14:S21 BI21:BI22 B13:R13 BJ21:BJ22 BK21:BK22 BL21:BL22 BN21:BN22 BM21:BM22 BO21:BO22" formulaRange="1"/>
    <ignoredError sqref="BC6:BC2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80"/>
  <sheetViews>
    <sheetView view="pageBreakPreview" topLeftCell="A155" zoomScaleSheetLayoutView="100" workbookViewId="0">
      <selection activeCell="A181" sqref="A181:XFD184"/>
    </sheetView>
  </sheetViews>
  <sheetFormatPr baseColWidth="10" defaultColWidth="11.44140625" defaultRowHeight="10.5" customHeight="1"/>
  <cols>
    <col min="1" max="1" width="23.5546875" style="31" customWidth="1"/>
    <col min="2" max="13" width="9.6640625" style="31" customWidth="1"/>
    <col min="14" max="14" width="0.6640625" style="31" customWidth="1"/>
    <col min="15" max="15" width="25.109375" style="31" customWidth="1"/>
    <col min="16" max="27" width="9.6640625" style="31" customWidth="1"/>
    <col min="28" max="16384" width="11.44140625" style="31"/>
  </cols>
  <sheetData>
    <row r="1" spans="1:27" ht="17.25" customHeight="1">
      <c r="A1" s="507" t="s">
        <v>394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72"/>
      <c r="O1" s="460" t="s">
        <v>395</v>
      </c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</row>
    <row r="2" spans="1:27" ht="10.5" customHeight="1">
      <c r="A2" s="472" t="s">
        <v>396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72"/>
      <c r="O2" s="461" t="s">
        <v>397</v>
      </c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</row>
    <row r="3" spans="1:27" ht="10.5" customHeight="1" thickBot="1">
      <c r="A3" s="521" t="s">
        <v>22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72"/>
      <c r="O3" s="461" t="s">
        <v>22</v>
      </c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</row>
    <row r="4" spans="1:27" ht="13.5" customHeight="1">
      <c r="A4" s="467" t="s">
        <v>152</v>
      </c>
      <c r="B4" s="469" t="s">
        <v>377</v>
      </c>
      <c r="C4" s="469"/>
      <c r="D4" s="469" t="s">
        <v>378</v>
      </c>
      <c r="E4" s="469"/>
      <c r="F4" s="469" t="s">
        <v>379</v>
      </c>
      <c r="G4" s="469"/>
      <c r="H4" s="470" t="s">
        <v>7</v>
      </c>
      <c r="I4" s="470"/>
      <c r="J4" s="470" t="s">
        <v>12</v>
      </c>
      <c r="K4" s="470"/>
      <c r="L4" s="470"/>
      <c r="M4" s="522"/>
      <c r="N4" s="72"/>
      <c r="O4" s="467" t="s">
        <v>152</v>
      </c>
      <c r="P4" s="469" t="s">
        <v>204</v>
      </c>
      <c r="Q4" s="469"/>
      <c r="R4" s="469"/>
      <c r="S4" s="469"/>
      <c r="T4" s="469"/>
      <c r="U4" s="469" t="s">
        <v>380</v>
      </c>
      <c r="V4" s="469"/>
      <c r="W4" s="469"/>
      <c r="X4" s="469"/>
      <c r="Y4" s="469"/>
      <c r="Z4" s="469"/>
      <c r="AA4" s="463" t="s">
        <v>460</v>
      </c>
    </row>
    <row r="5" spans="1:27" ht="36" customHeight="1">
      <c r="A5" s="471"/>
      <c r="B5" s="227" t="s">
        <v>154</v>
      </c>
      <c r="C5" s="227" t="s">
        <v>155</v>
      </c>
      <c r="D5" s="227" t="s">
        <v>154</v>
      </c>
      <c r="E5" s="227" t="s">
        <v>155</v>
      </c>
      <c r="F5" s="227" t="s">
        <v>154</v>
      </c>
      <c r="G5" s="227" t="s">
        <v>155</v>
      </c>
      <c r="H5" s="227" t="s">
        <v>154</v>
      </c>
      <c r="I5" s="227" t="s">
        <v>155</v>
      </c>
      <c r="J5" s="134" t="s">
        <v>398</v>
      </c>
      <c r="K5" s="134" t="s">
        <v>399</v>
      </c>
      <c r="L5" s="134" t="s">
        <v>400</v>
      </c>
      <c r="M5" s="75" t="s">
        <v>7</v>
      </c>
      <c r="N5" s="72"/>
      <c r="O5" s="471"/>
      <c r="P5" s="227" t="s">
        <v>450</v>
      </c>
      <c r="Q5" s="227" t="s">
        <v>13</v>
      </c>
      <c r="R5" s="328" t="s">
        <v>475</v>
      </c>
      <c r="S5" s="227" t="s">
        <v>13</v>
      </c>
      <c r="T5" s="337" t="s">
        <v>20</v>
      </c>
      <c r="U5" s="336" t="s">
        <v>18</v>
      </c>
      <c r="V5" s="136" t="s">
        <v>403</v>
      </c>
      <c r="W5" s="336" t="s">
        <v>481</v>
      </c>
      <c r="X5" s="136" t="s">
        <v>403</v>
      </c>
      <c r="Y5" s="136" t="s">
        <v>20</v>
      </c>
      <c r="Z5" s="136" t="s">
        <v>403</v>
      </c>
      <c r="AA5" s="464"/>
    </row>
    <row r="6" spans="1:27" ht="10.5" customHeight="1">
      <c r="A6" s="74" t="s">
        <v>156</v>
      </c>
      <c r="B6" s="230">
        <f>SUM(B34:B38)</f>
        <v>1941</v>
      </c>
      <c r="C6" s="230">
        <f>SUM(C34:C38)</f>
        <v>990</v>
      </c>
      <c r="D6" s="230">
        <f t="shared" ref="D6:G6" si="0">SUM(D34:D38)</f>
        <v>2512</v>
      </c>
      <c r="E6" s="230">
        <f t="shared" si="0"/>
        <v>1273</v>
      </c>
      <c r="F6" s="230">
        <f t="shared" si="0"/>
        <v>4669</v>
      </c>
      <c r="G6" s="230">
        <f t="shared" si="0"/>
        <v>2422</v>
      </c>
      <c r="H6" s="230">
        <f>SUM(H34:H38)</f>
        <v>9122</v>
      </c>
      <c r="I6" s="230">
        <f t="shared" ref="I6:K6" si="1">SUM(I34:I38)</f>
        <v>4685</v>
      </c>
      <c r="J6" s="230">
        <f t="shared" si="1"/>
        <v>112</v>
      </c>
      <c r="K6" s="230">
        <f t="shared" si="1"/>
        <v>125</v>
      </c>
      <c r="L6" s="230">
        <f t="shared" ref="L6" si="2">SUM(L34:L38)</f>
        <v>212</v>
      </c>
      <c r="M6" s="75">
        <f>SUM(M34:M38)</f>
        <v>449</v>
      </c>
      <c r="N6" s="72"/>
      <c r="O6" s="74" t="s">
        <v>156</v>
      </c>
      <c r="P6" s="230">
        <f t="shared" ref="P6" si="3">SUM(P34:P38)</f>
        <v>72</v>
      </c>
      <c r="Q6" s="384">
        <f t="shared" ref="Q6:AA6" si="4">SUM(Q34:Q38)</f>
        <v>21</v>
      </c>
      <c r="R6" s="384">
        <f t="shared" si="4"/>
        <v>352</v>
      </c>
      <c r="S6" s="384">
        <f t="shared" si="4"/>
        <v>0</v>
      </c>
      <c r="T6" s="384">
        <f t="shared" si="4"/>
        <v>424</v>
      </c>
      <c r="U6" s="384">
        <f t="shared" si="4"/>
        <v>456</v>
      </c>
      <c r="V6" s="384">
        <f t="shared" si="4"/>
        <v>393</v>
      </c>
      <c r="W6" s="384">
        <f t="shared" si="4"/>
        <v>106</v>
      </c>
      <c r="X6" s="384">
        <f t="shared" si="4"/>
        <v>69</v>
      </c>
      <c r="Y6" s="384">
        <f t="shared" si="4"/>
        <v>562</v>
      </c>
      <c r="Z6" s="384">
        <f t="shared" si="4"/>
        <v>462</v>
      </c>
      <c r="AA6" s="384">
        <f t="shared" si="4"/>
        <v>193</v>
      </c>
    </row>
    <row r="7" spans="1:27" ht="10.5" customHeight="1">
      <c r="A7" s="74" t="s">
        <v>157</v>
      </c>
      <c r="B7" s="230">
        <f>SUM(B40:B43)</f>
        <v>558</v>
      </c>
      <c r="C7" s="230">
        <f>SUM(C40:C43)</f>
        <v>278</v>
      </c>
      <c r="D7" s="230">
        <f t="shared" ref="D7:G7" si="5">SUM(D40:D43)</f>
        <v>837</v>
      </c>
      <c r="E7" s="230">
        <f t="shared" si="5"/>
        <v>407</v>
      </c>
      <c r="F7" s="230">
        <f t="shared" si="5"/>
        <v>1367</v>
      </c>
      <c r="G7" s="230">
        <f t="shared" si="5"/>
        <v>660</v>
      </c>
      <c r="H7" s="230">
        <f>SUM(H40:H43)</f>
        <v>2762</v>
      </c>
      <c r="I7" s="230">
        <f t="shared" ref="I7:K7" si="6">SUM(I40:I43)</f>
        <v>1345</v>
      </c>
      <c r="J7" s="230">
        <f t="shared" si="6"/>
        <v>22</v>
      </c>
      <c r="K7" s="230">
        <f t="shared" si="6"/>
        <v>27</v>
      </c>
      <c r="L7" s="230">
        <f t="shared" ref="L7" si="7">SUM(L40:L43)</f>
        <v>47</v>
      </c>
      <c r="M7" s="75">
        <f>SUM(M40:M43)</f>
        <v>96</v>
      </c>
      <c r="N7" s="72"/>
      <c r="O7" s="74" t="s">
        <v>157</v>
      </c>
      <c r="P7" s="230">
        <f t="shared" ref="P7" si="8">SUM(P40:P43)</f>
        <v>56</v>
      </c>
      <c r="Q7" s="384">
        <f t="shared" ref="Q7:AA7" si="9">SUM(Q40:Q43)</f>
        <v>0</v>
      </c>
      <c r="R7" s="384">
        <f t="shared" si="9"/>
        <v>40</v>
      </c>
      <c r="S7" s="384">
        <f t="shared" si="9"/>
        <v>0</v>
      </c>
      <c r="T7" s="384">
        <f t="shared" si="9"/>
        <v>96</v>
      </c>
      <c r="U7" s="384">
        <f t="shared" si="9"/>
        <v>104</v>
      </c>
      <c r="V7" s="384">
        <f t="shared" si="9"/>
        <v>95</v>
      </c>
      <c r="W7" s="384">
        <f t="shared" si="9"/>
        <v>7</v>
      </c>
      <c r="X7" s="384">
        <f t="shared" si="9"/>
        <v>6</v>
      </c>
      <c r="Y7" s="384">
        <f t="shared" si="9"/>
        <v>111</v>
      </c>
      <c r="Z7" s="384">
        <f t="shared" si="9"/>
        <v>101</v>
      </c>
      <c r="AA7" s="384">
        <f t="shared" si="9"/>
        <v>46</v>
      </c>
    </row>
    <row r="8" spans="1:27" ht="10.5" customHeight="1">
      <c r="A8" s="74" t="s">
        <v>158</v>
      </c>
      <c r="B8" s="230">
        <f>SUM(B45:B52)</f>
        <v>16297</v>
      </c>
      <c r="C8" s="230">
        <f>SUM(C45:C52)</f>
        <v>8165</v>
      </c>
      <c r="D8" s="230">
        <f t="shared" ref="D8:G8" si="10">SUM(D45:D52)</f>
        <v>25007</v>
      </c>
      <c r="E8" s="230">
        <f t="shared" si="10"/>
        <v>12612</v>
      </c>
      <c r="F8" s="230">
        <f t="shared" si="10"/>
        <v>31635</v>
      </c>
      <c r="G8" s="230">
        <f t="shared" si="10"/>
        <v>15589</v>
      </c>
      <c r="H8" s="230">
        <f>SUM(H45:H52)</f>
        <v>72939</v>
      </c>
      <c r="I8" s="230">
        <f t="shared" ref="I8:K8" si="11">SUM(I45:I52)</f>
        <v>36366</v>
      </c>
      <c r="J8" s="230">
        <f t="shared" si="11"/>
        <v>959</v>
      </c>
      <c r="K8" s="230">
        <f t="shared" si="11"/>
        <v>1129</v>
      </c>
      <c r="L8" s="230">
        <f t="shared" ref="L8" si="12">SUM(L45:L52)</f>
        <v>1380</v>
      </c>
      <c r="M8" s="75">
        <f>SUM(M45:M52)</f>
        <v>3468</v>
      </c>
      <c r="N8" s="72"/>
      <c r="O8" s="74" t="s">
        <v>158</v>
      </c>
      <c r="P8" s="230">
        <f t="shared" ref="P8" si="13">SUM(P45:P52)</f>
        <v>306</v>
      </c>
      <c r="Q8" s="384">
        <f t="shared" ref="Q8:AA8" si="14">SUM(Q45:Q52)</f>
        <v>176</v>
      </c>
      <c r="R8" s="384">
        <f t="shared" si="14"/>
        <v>3178</v>
      </c>
      <c r="S8" s="384">
        <f t="shared" si="14"/>
        <v>0</v>
      </c>
      <c r="T8" s="384">
        <f t="shared" si="14"/>
        <v>3484</v>
      </c>
      <c r="U8" s="384">
        <f t="shared" si="14"/>
        <v>4812</v>
      </c>
      <c r="V8" s="384">
        <f t="shared" si="14"/>
        <v>4282</v>
      </c>
      <c r="W8" s="384">
        <f t="shared" si="14"/>
        <v>1614</v>
      </c>
      <c r="X8" s="384">
        <f t="shared" si="14"/>
        <v>1188</v>
      </c>
      <c r="Y8" s="384">
        <f t="shared" si="14"/>
        <v>6426</v>
      </c>
      <c r="Z8" s="384">
        <f t="shared" si="14"/>
        <v>5470</v>
      </c>
      <c r="AA8" s="384">
        <f t="shared" si="14"/>
        <v>1351</v>
      </c>
    </row>
    <row r="9" spans="1:27" ht="10.5" customHeight="1">
      <c r="A9" s="74" t="s">
        <v>159</v>
      </c>
      <c r="B9" s="230">
        <f>SUM(B54:B59)</f>
        <v>1661</v>
      </c>
      <c r="C9" s="230">
        <f>SUM(C54:C59)</f>
        <v>845</v>
      </c>
      <c r="D9" s="230">
        <f t="shared" ref="D9:G9" si="15">SUM(D54:D59)</f>
        <v>1839</v>
      </c>
      <c r="E9" s="230">
        <f t="shared" si="15"/>
        <v>935</v>
      </c>
      <c r="F9" s="230">
        <f t="shared" si="15"/>
        <v>2199</v>
      </c>
      <c r="G9" s="230">
        <f t="shared" si="15"/>
        <v>1080</v>
      </c>
      <c r="H9" s="230">
        <f>SUM(H54:H59)</f>
        <v>5699</v>
      </c>
      <c r="I9" s="230">
        <f t="shared" ref="I9:K9" si="16">SUM(I54:I59)</f>
        <v>2860</v>
      </c>
      <c r="J9" s="230">
        <f t="shared" si="16"/>
        <v>79</v>
      </c>
      <c r="K9" s="230">
        <f t="shared" si="16"/>
        <v>75</v>
      </c>
      <c r="L9" s="230">
        <f t="shared" ref="L9" si="17">SUM(L54:L59)</f>
        <v>77</v>
      </c>
      <c r="M9" s="75">
        <f>SUM(M54:M59)</f>
        <v>231</v>
      </c>
      <c r="N9" s="72"/>
      <c r="O9" s="74" t="s">
        <v>159</v>
      </c>
      <c r="P9" s="230">
        <f t="shared" ref="P9" si="18">SUM(P54:P59)</f>
        <v>24</v>
      </c>
      <c r="Q9" s="384">
        <f t="shared" ref="Q9:AA9" si="19">SUM(Q54:Q59)</f>
        <v>10</v>
      </c>
      <c r="R9" s="384">
        <f t="shared" si="19"/>
        <v>149</v>
      </c>
      <c r="S9" s="384">
        <f t="shared" si="19"/>
        <v>0</v>
      </c>
      <c r="T9" s="384">
        <f t="shared" si="19"/>
        <v>173</v>
      </c>
      <c r="U9" s="384">
        <f t="shared" si="19"/>
        <v>249</v>
      </c>
      <c r="V9" s="384">
        <f t="shared" si="19"/>
        <v>223</v>
      </c>
      <c r="W9" s="384">
        <f t="shared" si="19"/>
        <v>50</v>
      </c>
      <c r="X9" s="384">
        <f t="shared" si="19"/>
        <v>26</v>
      </c>
      <c r="Y9" s="384">
        <f t="shared" si="19"/>
        <v>299</v>
      </c>
      <c r="Z9" s="384">
        <f t="shared" si="19"/>
        <v>249</v>
      </c>
      <c r="AA9" s="384">
        <f t="shared" si="19"/>
        <v>58</v>
      </c>
    </row>
    <row r="10" spans="1:27" ht="10.5" customHeight="1">
      <c r="A10" s="74" t="s">
        <v>160</v>
      </c>
      <c r="B10" s="230">
        <f>SUM(B61:B64)</f>
        <v>374</v>
      </c>
      <c r="C10" s="230">
        <f>SUM(C61:C64)</f>
        <v>192</v>
      </c>
      <c r="D10" s="230">
        <f t="shared" ref="D10:G10" si="20">SUM(D61:D64)</f>
        <v>263</v>
      </c>
      <c r="E10" s="230">
        <f t="shared" si="20"/>
        <v>143</v>
      </c>
      <c r="F10" s="230">
        <f t="shared" si="20"/>
        <v>204</v>
      </c>
      <c r="G10" s="230">
        <f t="shared" si="20"/>
        <v>107</v>
      </c>
      <c r="H10" s="230">
        <f>SUM(H61:H64)</f>
        <v>841</v>
      </c>
      <c r="I10" s="230">
        <f t="shared" ref="I10:K10" si="21">SUM(I61:I64)</f>
        <v>442</v>
      </c>
      <c r="J10" s="230">
        <f t="shared" si="21"/>
        <v>8</v>
      </c>
      <c r="K10" s="230">
        <f t="shared" si="21"/>
        <v>5</v>
      </c>
      <c r="L10" s="230">
        <f t="shared" ref="L10" si="22">SUM(L61:L64)</f>
        <v>5</v>
      </c>
      <c r="M10" s="75">
        <f>SUM(M61:M64)</f>
        <v>18</v>
      </c>
      <c r="N10" s="72"/>
      <c r="O10" s="74" t="s">
        <v>160</v>
      </c>
      <c r="P10" s="230">
        <f t="shared" ref="P10" si="23">SUM(P61:P64)</f>
        <v>6</v>
      </c>
      <c r="Q10" s="384">
        <f t="shared" ref="Q10:AA10" si="24">SUM(Q61:Q64)</f>
        <v>0</v>
      </c>
      <c r="R10" s="384">
        <f t="shared" si="24"/>
        <v>20</v>
      </c>
      <c r="S10" s="384">
        <f t="shared" si="24"/>
        <v>0</v>
      </c>
      <c r="T10" s="384">
        <f t="shared" si="24"/>
        <v>26</v>
      </c>
      <c r="U10" s="384">
        <f t="shared" si="24"/>
        <v>25</v>
      </c>
      <c r="V10" s="384">
        <f t="shared" si="24"/>
        <v>25</v>
      </c>
      <c r="W10" s="384">
        <f t="shared" si="24"/>
        <v>4</v>
      </c>
      <c r="X10" s="384">
        <f t="shared" si="24"/>
        <v>4</v>
      </c>
      <c r="Y10" s="384">
        <f t="shared" si="24"/>
        <v>29</v>
      </c>
      <c r="Z10" s="384">
        <f t="shared" si="24"/>
        <v>29</v>
      </c>
      <c r="AA10" s="384">
        <f t="shared" si="24"/>
        <v>9</v>
      </c>
    </row>
    <row r="11" spans="1:27" ht="10.5" customHeight="1">
      <c r="A11" s="74" t="s">
        <v>161</v>
      </c>
      <c r="B11" s="230">
        <f>SUM(B70:B72)</f>
        <v>777</v>
      </c>
      <c r="C11" s="230">
        <f>SUM(C70:C72)</f>
        <v>392</v>
      </c>
      <c r="D11" s="230">
        <f t="shared" ref="D11:G11" si="25">SUM(D70:D72)</f>
        <v>1165</v>
      </c>
      <c r="E11" s="230">
        <f t="shared" si="25"/>
        <v>605</v>
      </c>
      <c r="F11" s="230">
        <f t="shared" si="25"/>
        <v>1114</v>
      </c>
      <c r="G11" s="230">
        <f t="shared" si="25"/>
        <v>584</v>
      </c>
      <c r="H11" s="230">
        <f>SUM(H70:H72)</f>
        <v>3056</v>
      </c>
      <c r="I11" s="230">
        <f t="shared" ref="I11:K11" si="26">SUM(I70:I72)</f>
        <v>1581</v>
      </c>
      <c r="J11" s="230">
        <f t="shared" si="26"/>
        <v>31</v>
      </c>
      <c r="K11" s="230">
        <f t="shared" si="26"/>
        <v>33</v>
      </c>
      <c r="L11" s="230">
        <f t="shared" ref="L11" si="27">SUM(L70:L72)</f>
        <v>35</v>
      </c>
      <c r="M11" s="75">
        <f>SUM(M70:M72)</f>
        <v>99</v>
      </c>
      <c r="N11" s="72"/>
      <c r="O11" s="74" t="s">
        <v>161</v>
      </c>
      <c r="P11" s="230">
        <f t="shared" ref="P11" si="28">SUM(P70:P72)</f>
        <v>6</v>
      </c>
      <c r="Q11" s="384">
        <f t="shared" ref="Q11:AA11" si="29">SUM(Q70:Q72)</f>
        <v>3</v>
      </c>
      <c r="R11" s="384">
        <f t="shared" si="29"/>
        <v>111</v>
      </c>
      <c r="S11" s="384">
        <f t="shared" si="29"/>
        <v>101</v>
      </c>
      <c r="T11" s="384">
        <f t="shared" si="29"/>
        <v>117</v>
      </c>
      <c r="U11" s="384">
        <f t="shared" si="29"/>
        <v>105</v>
      </c>
      <c r="V11" s="384">
        <f t="shared" si="29"/>
        <v>98</v>
      </c>
      <c r="W11" s="384">
        <f t="shared" si="29"/>
        <v>6</v>
      </c>
      <c r="X11" s="384">
        <f t="shared" si="29"/>
        <v>3</v>
      </c>
      <c r="Y11" s="384">
        <f t="shared" si="29"/>
        <v>111</v>
      </c>
      <c r="Z11" s="384">
        <f t="shared" si="29"/>
        <v>101</v>
      </c>
      <c r="AA11" s="384">
        <f t="shared" si="29"/>
        <v>37</v>
      </c>
    </row>
    <row r="12" spans="1:27" ht="10.5" customHeight="1">
      <c r="A12" s="74" t="s">
        <v>162</v>
      </c>
      <c r="B12" s="230">
        <f>SUM(B74:B82)</f>
        <v>2845</v>
      </c>
      <c r="C12" s="230">
        <f>SUM(C74:C82)</f>
        <v>1444</v>
      </c>
      <c r="D12" s="230">
        <f t="shared" ref="D12:G12" si="30">SUM(D74:D82)</f>
        <v>3415</v>
      </c>
      <c r="E12" s="230">
        <f t="shared" si="30"/>
        <v>1745</v>
      </c>
      <c r="F12" s="230">
        <f t="shared" si="30"/>
        <v>5089</v>
      </c>
      <c r="G12" s="230">
        <f t="shared" si="30"/>
        <v>2595</v>
      </c>
      <c r="H12" s="230">
        <f>SUM(H74:H82)</f>
        <v>11349</v>
      </c>
      <c r="I12" s="230">
        <f t="shared" ref="I12:K12" si="31">SUM(I74:I82)</f>
        <v>5784</v>
      </c>
      <c r="J12" s="230">
        <f t="shared" si="31"/>
        <v>101</v>
      </c>
      <c r="K12" s="230">
        <f t="shared" si="31"/>
        <v>103</v>
      </c>
      <c r="L12" s="230">
        <f t="shared" ref="L12" si="32">SUM(L74:L82)</f>
        <v>176</v>
      </c>
      <c r="M12" s="75">
        <f>SUM(M74:M82)</f>
        <v>380</v>
      </c>
      <c r="N12" s="72"/>
      <c r="O12" s="74" t="s">
        <v>162</v>
      </c>
      <c r="P12" s="230">
        <f t="shared" ref="P12" si="33">SUM(P74:P82)</f>
        <v>47</v>
      </c>
      <c r="Q12" s="384">
        <f t="shared" ref="Q12:AA12" si="34">SUM(Q74:Q82)</f>
        <v>31</v>
      </c>
      <c r="R12" s="384">
        <f t="shared" si="34"/>
        <v>428</v>
      </c>
      <c r="S12" s="384">
        <f t="shared" si="34"/>
        <v>365</v>
      </c>
      <c r="T12" s="384">
        <f t="shared" si="34"/>
        <v>475</v>
      </c>
      <c r="U12" s="384">
        <f t="shared" si="34"/>
        <v>381</v>
      </c>
      <c r="V12" s="384">
        <f t="shared" si="34"/>
        <v>334</v>
      </c>
      <c r="W12" s="384">
        <f t="shared" si="34"/>
        <v>47</v>
      </c>
      <c r="X12" s="384">
        <f t="shared" si="34"/>
        <v>31</v>
      </c>
      <c r="Y12" s="384">
        <f t="shared" si="34"/>
        <v>428</v>
      </c>
      <c r="Z12" s="384">
        <f t="shared" si="34"/>
        <v>365</v>
      </c>
      <c r="AA12" s="384">
        <f t="shared" si="34"/>
        <v>113</v>
      </c>
    </row>
    <row r="13" spans="1:27" ht="10.5" customHeight="1">
      <c r="A13" s="74" t="s">
        <v>163</v>
      </c>
      <c r="B13" s="230">
        <f>SUM(B84:B88)</f>
        <v>598</v>
      </c>
      <c r="C13" s="230">
        <f>SUM(C84:C88)</f>
        <v>306</v>
      </c>
      <c r="D13" s="230">
        <f t="shared" ref="D13:G13" si="35">SUM(D84:D88)</f>
        <v>567</v>
      </c>
      <c r="E13" s="230">
        <f t="shared" si="35"/>
        <v>275</v>
      </c>
      <c r="F13" s="230">
        <f t="shared" si="35"/>
        <v>879</v>
      </c>
      <c r="G13" s="230">
        <f t="shared" si="35"/>
        <v>449</v>
      </c>
      <c r="H13" s="230">
        <f>SUM(H84:H88)</f>
        <v>2044</v>
      </c>
      <c r="I13" s="230">
        <f t="shared" ref="I13:K13" si="36">SUM(I84:I88)</f>
        <v>1030</v>
      </c>
      <c r="J13" s="230">
        <f t="shared" si="36"/>
        <v>20</v>
      </c>
      <c r="K13" s="230">
        <f t="shared" si="36"/>
        <v>20</v>
      </c>
      <c r="L13" s="230">
        <f t="shared" ref="L13" si="37">SUM(L84:L88)</f>
        <v>27</v>
      </c>
      <c r="M13" s="75">
        <f>SUM(M84:M88)</f>
        <v>67</v>
      </c>
      <c r="N13" s="72"/>
      <c r="O13" s="74" t="s">
        <v>163</v>
      </c>
      <c r="P13" s="230">
        <f t="shared" ref="P13" si="38">SUM(P84:P88)</f>
        <v>14</v>
      </c>
      <c r="Q13" s="384">
        <f t="shared" ref="Q13:AA13" si="39">SUM(Q84:Q88)</f>
        <v>9</v>
      </c>
      <c r="R13" s="384">
        <f t="shared" si="39"/>
        <v>89</v>
      </c>
      <c r="S13" s="384">
        <f t="shared" si="39"/>
        <v>77</v>
      </c>
      <c r="T13" s="384">
        <f t="shared" si="39"/>
        <v>103</v>
      </c>
      <c r="U13" s="384">
        <f t="shared" si="39"/>
        <v>75</v>
      </c>
      <c r="V13" s="384">
        <f t="shared" si="39"/>
        <v>68</v>
      </c>
      <c r="W13" s="384">
        <f t="shared" si="39"/>
        <v>14</v>
      </c>
      <c r="X13" s="384">
        <f t="shared" si="39"/>
        <v>9</v>
      </c>
      <c r="Y13" s="384">
        <f t="shared" si="39"/>
        <v>89</v>
      </c>
      <c r="Z13" s="384">
        <f t="shared" si="39"/>
        <v>77</v>
      </c>
      <c r="AA13" s="384">
        <f t="shared" si="39"/>
        <v>26</v>
      </c>
    </row>
    <row r="14" spans="1:27" ht="10.5" customHeight="1">
      <c r="A14" s="74" t="s">
        <v>164</v>
      </c>
      <c r="B14" s="230">
        <f>SUM(B90:B96)</f>
        <v>3452</v>
      </c>
      <c r="C14" s="230">
        <f>SUM(C90:C96)</f>
        <v>1766</v>
      </c>
      <c r="D14" s="230">
        <f t="shared" ref="D14:G14" si="40">SUM(D90:D96)</f>
        <v>4062</v>
      </c>
      <c r="E14" s="230">
        <f t="shared" si="40"/>
        <v>1995</v>
      </c>
      <c r="F14" s="230">
        <f t="shared" si="40"/>
        <v>5272</v>
      </c>
      <c r="G14" s="230">
        <f t="shared" si="40"/>
        <v>2634</v>
      </c>
      <c r="H14" s="230">
        <f>SUM(H90:H96)</f>
        <v>12786</v>
      </c>
      <c r="I14" s="230">
        <f t="shared" ref="I14:K14" si="41">SUM(I90:I96)</f>
        <v>6395</v>
      </c>
      <c r="J14" s="230">
        <f t="shared" si="41"/>
        <v>153</v>
      </c>
      <c r="K14" s="230">
        <f t="shared" si="41"/>
        <v>157</v>
      </c>
      <c r="L14" s="230">
        <f t="shared" ref="L14" si="42">SUM(L90:L96)</f>
        <v>177</v>
      </c>
      <c r="M14" s="75">
        <f>SUM(M90:M96)</f>
        <v>487</v>
      </c>
      <c r="N14" s="72"/>
      <c r="O14" s="74" t="s">
        <v>164</v>
      </c>
      <c r="P14" s="230">
        <f t="shared" ref="P14" si="43">SUM(P90:P96)</f>
        <v>156</v>
      </c>
      <c r="Q14" s="384">
        <f t="shared" ref="Q14:AA14" si="44">SUM(Q90:Q96)</f>
        <v>112</v>
      </c>
      <c r="R14" s="384">
        <f t="shared" si="44"/>
        <v>837</v>
      </c>
      <c r="S14" s="384">
        <f t="shared" si="44"/>
        <v>722</v>
      </c>
      <c r="T14" s="384">
        <f t="shared" si="44"/>
        <v>993</v>
      </c>
      <c r="U14" s="384">
        <f t="shared" si="44"/>
        <v>681</v>
      </c>
      <c r="V14" s="384">
        <f t="shared" si="44"/>
        <v>610</v>
      </c>
      <c r="W14" s="384">
        <f t="shared" si="44"/>
        <v>156</v>
      </c>
      <c r="X14" s="384">
        <f t="shared" si="44"/>
        <v>112</v>
      </c>
      <c r="Y14" s="384">
        <f t="shared" si="44"/>
        <v>837</v>
      </c>
      <c r="Z14" s="384">
        <f t="shared" si="44"/>
        <v>722</v>
      </c>
      <c r="AA14" s="384">
        <f t="shared" si="44"/>
        <v>152</v>
      </c>
    </row>
    <row r="15" spans="1:27" ht="10.5" customHeight="1">
      <c r="A15" s="74" t="s">
        <v>165</v>
      </c>
      <c r="B15" s="230">
        <f>SUM(B98:B100)</f>
        <v>217</v>
      </c>
      <c r="C15" s="230">
        <f>SUM(C98:C100)</f>
        <v>120</v>
      </c>
      <c r="D15" s="230">
        <f t="shared" ref="D15:G15" si="45">SUM(D98:D100)</f>
        <v>246</v>
      </c>
      <c r="E15" s="230">
        <f t="shared" si="45"/>
        <v>139</v>
      </c>
      <c r="F15" s="230">
        <f t="shared" si="45"/>
        <v>489</v>
      </c>
      <c r="G15" s="230">
        <f t="shared" si="45"/>
        <v>239</v>
      </c>
      <c r="H15" s="230">
        <f>SUM(H98:H100)</f>
        <v>952</v>
      </c>
      <c r="I15" s="230">
        <f t="shared" ref="I15:K15" si="46">SUM(I98:I100)</f>
        <v>498</v>
      </c>
      <c r="J15" s="230">
        <f t="shared" si="46"/>
        <v>12</v>
      </c>
      <c r="K15" s="230">
        <f t="shared" si="46"/>
        <v>13</v>
      </c>
      <c r="L15" s="230">
        <f t="shared" ref="L15" si="47">SUM(L98:L100)</f>
        <v>20</v>
      </c>
      <c r="M15" s="75">
        <f>SUM(M98:M100)</f>
        <v>45</v>
      </c>
      <c r="N15" s="72"/>
      <c r="O15" s="74" t="s">
        <v>165</v>
      </c>
      <c r="P15" s="230">
        <f t="shared" ref="P15" si="48">SUM(P98:P100)</f>
        <v>19</v>
      </c>
      <c r="Q15" s="384">
        <f t="shared" ref="Q15:AA15" si="49">SUM(Q98:Q100)</f>
        <v>14</v>
      </c>
      <c r="R15" s="384">
        <f t="shared" si="49"/>
        <v>64</v>
      </c>
      <c r="S15" s="384">
        <f t="shared" si="49"/>
        <v>42</v>
      </c>
      <c r="T15" s="384">
        <f t="shared" si="49"/>
        <v>83</v>
      </c>
      <c r="U15" s="384">
        <f t="shared" si="49"/>
        <v>49</v>
      </c>
      <c r="V15" s="384">
        <f t="shared" si="49"/>
        <v>42</v>
      </c>
      <c r="W15" s="384">
        <f t="shared" si="49"/>
        <v>16</v>
      </c>
      <c r="X15" s="384">
        <f t="shared" si="49"/>
        <v>10</v>
      </c>
      <c r="Y15" s="384">
        <f t="shared" si="49"/>
        <v>65</v>
      </c>
      <c r="Z15" s="384">
        <f t="shared" si="49"/>
        <v>52</v>
      </c>
      <c r="AA15" s="384">
        <f t="shared" si="49"/>
        <v>23</v>
      </c>
    </row>
    <row r="16" spans="1:27" ht="10.5" customHeight="1">
      <c r="A16" s="74" t="s">
        <v>166</v>
      </c>
      <c r="B16" s="230">
        <f>SUM(B106:B111)</f>
        <v>2164</v>
      </c>
      <c r="C16" s="230">
        <f>SUM(C106:C111)</f>
        <v>1137</v>
      </c>
      <c r="D16" s="230">
        <f t="shared" ref="D16:G16" si="50">SUM(D106:D111)</f>
        <v>2845</v>
      </c>
      <c r="E16" s="230">
        <f t="shared" si="50"/>
        <v>1481</v>
      </c>
      <c r="F16" s="230">
        <f t="shared" si="50"/>
        <v>4130</v>
      </c>
      <c r="G16" s="230">
        <f t="shared" si="50"/>
        <v>2118</v>
      </c>
      <c r="H16" s="230">
        <f>SUM(H106:H111)</f>
        <v>9139</v>
      </c>
      <c r="I16" s="230">
        <f t="shared" ref="I16:K16" si="51">SUM(I106:I111)</f>
        <v>4736</v>
      </c>
      <c r="J16" s="230">
        <f t="shared" si="51"/>
        <v>126</v>
      </c>
      <c r="K16" s="230">
        <f t="shared" si="51"/>
        <v>172</v>
      </c>
      <c r="L16" s="230">
        <f t="shared" ref="L16" si="52">SUM(L106:L111)</f>
        <v>210</v>
      </c>
      <c r="M16" s="75">
        <f>SUM(M106:M111)</f>
        <v>508</v>
      </c>
      <c r="N16" s="72"/>
      <c r="O16" s="74" t="s">
        <v>166</v>
      </c>
      <c r="P16" s="230">
        <f t="shared" ref="P16" si="53">SUM(P106:P111)</f>
        <v>66</v>
      </c>
      <c r="Q16" s="384">
        <f t="shared" ref="Q16:AA16" si="54">SUM(Q106:Q111)</f>
        <v>46</v>
      </c>
      <c r="R16" s="384">
        <f t="shared" si="54"/>
        <v>463</v>
      </c>
      <c r="S16" s="384">
        <f t="shared" si="54"/>
        <v>394</v>
      </c>
      <c r="T16" s="384">
        <f t="shared" si="54"/>
        <v>529</v>
      </c>
      <c r="U16" s="384">
        <f t="shared" si="54"/>
        <v>397</v>
      </c>
      <c r="V16" s="384">
        <f t="shared" si="54"/>
        <v>348</v>
      </c>
      <c r="W16" s="384">
        <f t="shared" si="54"/>
        <v>66</v>
      </c>
      <c r="X16" s="384">
        <f t="shared" si="54"/>
        <v>46</v>
      </c>
      <c r="Y16" s="384">
        <f t="shared" si="54"/>
        <v>463</v>
      </c>
      <c r="Z16" s="384">
        <f t="shared" si="54"/>
        <v>394</v>
      </c>
      <c r="AA16" s="384">
        <f t="shared" si="54"/>
        <v>154</v>
      </c>
    </row>
    <row r="17" spans="1:27" ht="10.5" customHeight="1">
      <c r="A17" s="74" t="s">
        <v>167</v>
      </c>
      <c r="B17" s="230">
        <f>SUM(B113:B114)</f>
        <v>366</v>
      </c>
      <c r="C17" s="230">
        <f>SUM(C113:C114)</f>
        <v>190</v>
      </c>
      <c r="D17" s="230">
        <f t="shared" ref="D17:G17" si="55">SUM(D113:D114)</f>
        <v>883</v>
      </c>
      <c r="E17" s="230">
        <f t="shared" si="55"/>
        <v>435</v>
      </c>
      <c r="F17" s="230">
        <f t="shared" si="55"/>
        <v>1559</v>
      </c>
      <c r="G17" s="230">
        <f t="shared" si="55"/>
        <v>765</v>
      </c>
      <c r="H17" s="230">
        <f>SUM(H113:H114)</f>
        <v>2808</v>
      </c>
      <c r="I17" s="230">
        <f t="shared" ref="I17:K17" si="56">SUM(I113:I114)</f>
        <v>1390</v>
      </c>
      <c r="J17" s="230">
        <f t="shared" si="56"/>
        <v>21</v>
      </c>
      <c r="K17" s="230">
        <f t="shared" si="56"/>
        <v>32</v>
      </c>
      <c r="L17" s="230">
        <f t="shared" ref="L17" si="57">SUM(L113:L114)</f>
        <v>48</v>
      </c>
      <c r="M17" s="75">
        <f>SUM(M113:M114)</f>
        <v>101</v>
      </c>
      <c r="N17" s="72"/>
      <c r="O17" s="74" t="s">
        <v>167</v>
      </c>
      <c r="P17" s="230">
        <f t="shared" ref="P17" si="58">SUM(P113:P114)</f>
        <v>17</v>
      </c>
      <c r="Q17" s="384">
        <f t="shared" ref="Q17:AA17" si="59">SUM(Q113:Q114)</f>
        <v>14</v>
      </c>
      <c r="R17" s="384">
        <f t="shared" si="59"/>
        <v>129</v>
      </c>
      <c r="S17" s="384">
        <f t="shared" si="59"/>
        <v>112</v>
      </c>
      <c r="T17" s="384">
        <f t="shared" si="59"/>
        <v>146</v>
      </c>
      <c r="U17" s="384">
        <f t="shared" si="59"/>
        <v>112</v>
      </c>
      <c r="V17" s="384">
        <f t="shared" si="59"/>
        <v>98</v>
      </c>
      <c r="W17" s="384">
        <f t="shared" si="59"/>
        <v>17</v>
      </c>
      <c r="X17" s="384">
        <f t="shared" si="59"/>
        <v>14</v>
      </c>
      <c r="Y17" s="384">
        <f t="shared" si="59"/>
        <v>129</v>
      </c>
      <c r="Z17" s="384">
        <f t="shared" si="59"/>
        <v>112</v>
      </c>
      <c r="AA17" s="384">
        <f t="shared" si="59"/>
        <v>48</v>
      </c>
    </row>
    <row r="18" spans="1:27" ht="10.5" customHeight="1">
      <c r="A18" s="74" t="s">
        <v>168</v>
      </c>
      <c r="B18" s="230">
        <f>SUM(B116:B120)</f>
        <v>2577</v>
      </c>
      <c r="C18" s="230">
        <f>SUM(C116:C120)</f>
        <v>1326</v>
      </c>
      <c r="D18" s="230">
        <f t="shared" ref="D18:G18" si="60">SUM(D116:D120)</f>
        <v>3831</v>
      </c>
      <c r="E18" s="230">
        <f t="shared" si="60"/>
        <v>1921</v>
      </c>
      <c r="F18" s="230">
        <f t="shared" si="60"/>
        <v>4565</v>
      </c>
      <c r="G18" s="230">
        <f t="shared" si="60"/>
        <v>2312</v>
      </c>
      <c r="H18" s="230">
        <f>SUM(H116:H120)</f>
        <v>10973</v>
      </c>
      <c r="I18" s="230">
        <f t="shared" ref="I18:K18" si="61">SUM(I116:I120)</f>
        <v>5559</v>
      </c>
      <c r="J18" s="230">
        <f t="shared" si="61"/>
        <v>172</v>
      </c>
      <c r="K18" s="230">
        <f t="shared" si="61"/>
        <v>203</v>
      </c>
      <c r="L18" s="230">
        <f t="shared" ref="L18" si="62">SUM(L116:L120)</f>
        <v>182</v>
      </c>
      <c r="M18" s="75">
        <f>SUM(M116:M120)</f>
        <v>557</v>
      </c>
      <c r="N18" s="72"/>
      <c r="O18" s="74" t="s">
        <v>168</v>
      </c>
      <c r="P18" s="230">
        <f t="shared" ref="P18" si="63">SUM(P116:P120)</f>
        <v>71</v>
      </c>
      <c r="Q18" s="384">
        <f t="shared" ref="Q18:AA18" si="64">SUM(Q116:Q120)</f>
        <v>44</v>
      </c>
      <c r="R18" s="384">
        <f t="shared" si="64"/>
        <v>537</v>
      </c>
      <c r="S18" s="384">
        <f t="shared" si="64"/>
        <v>460</v>
      </c>
      <c r="T18" s="384">
        <f t="shared" si="64"/>
        <v>608</v>
      </c>
      <c r="U18" s="384">
        <f t="shared" si="64"/>
        <v>466</v>
      </c>
      <c r="V18" s="384">
        <f t="shared" si="64"/>
        <v>416</v>
      </c>
      <c r="W18" s="384">
        <f t="shared" si="64"/>
        <v>71</v>
      </c>
      <c r="X18" s="384">
        <f t="shared" si="64"/>
        <v>44</v>
      </c>
      <c r="Y18" s="384">
        <f t="shared" si="64"/>
        <v>537</v>
      </c>
      <c r="Z18" s="384">
        <f t="shared" si="64"/>
        <v>460</v>
      </c>
      <c r="AA18" s="384">
        <f t="shared" si="64"/>
        <v>197</v>
      </c>
    </row>
    <row r="19" spans="1:27" ht="10.5" customHeight="1">
      <c r="A19" s="74" t="s">
        <v>169</v>
      </c>
      <c r="B19" s="230">
        <f>SUM(B122:B128)</f>
        <v>1434</v>
      </c>
      <c r="C19" s="230">
        <f>SUM(C122:C128)</f>
        <v>748</v>
      </c>
      <c r="D19" s="230">
        <f t="shared" ref="D19:G19" si="65">SUM(D122:D128)</f>
        <v>2384</v>
      </c>
      <c r="E19" s="230">
        <f t="shared" si="65"/>
        <v>1194</v>
      </c>
      <c r="F19" s="230">
        <f t="shared" si="65"/>
        <v>4593</v>
      </c>
      <c r="G19" s="230">
        <f t="shared" si="65"/>
        <v>2286</v>
      </c>
      <c r="H19" s="230">
        <f>SUM(H122:H128)</f>
        <v>8411</v>
      </c>
      <c r="I19" s="230">
        <f t="shared" ref="I19:K19" si="66">SUM(I122:I128)</f>
        <v>4228</v>
      </c>
      <c r="J19" s="230">
        <f t="shared" si="66"/>
        <v>74</v>
      </c>
      <c r="K19" s="230">
        <f t="shared" si="66"/>
        <v>93</v>
      </c>
      <c r="L19" s="230">
        <f t="shared" ref="L19" si="67">SUM(L122:L128)</f>
        <v>164</v>
      </c>
      <c r="M19" s="75">
        <f>SUM(M122:M128)</f>
        <v>331</v>
      </c>
      <c r="N19" s="72"/>
      <c r="O19" s="74" t="s">
        <v>169</v>
      </c>
      <c r="P19" s="230">
        <f t="shared" ref="P19" si="68">SUM(P122:P128)</f>
        <v>40</v>
      </c>
      <c r="Q19" s="384">
        <f t="shared" ref="Q19:AA19" si="69">SUM(Q122:Q128)</f>
        <v>28</v>
      </c>
      <c r="R19" s="384">
        <f t="shared" si="69"/>
        <v>386</v>
      </c>
      <c r="S19" s="384">
        <f t="shared" si="69"/>
        <v>339</v>
      </c>
      <c r="T19" s="384">
        <f t="shared" si="69"/>
        <v>426</v>
      </c>
      <c r="U19" s="384">
        <f t="shared" si="69"/>
        <v>346</v>
      </c>
      <c r="V19" s="384">
        <f t="shared" si="69"/>
        <v>311</v>
      </c>
      <c r="W19" s="384">
        <f t="shared" si="69"/>
        <v>40</v>
      </c>
      <c r="X19" s="384">
        <f t="shared" si="69"/>
        <v>28</v>
      </c>
      <c r="Y19" s="384">
        <f t="shared" si="69"/>
        <v>386</v>
      </c>
      <c r="Z19" s="384">
        <f t="shared" si="69"/>
        <v>339</v>
      </c>
      <c r="AA19" s="384">
        <f t="shared" si="69"/>
        <v>131</v>
      </c>
    </row>
    <row r="20" spans="1:27" ht="10.5" customHeight="1">
      <c r="A20" s="74" t="s">
        <v>170</v>
      </c>
      <c r="B20" s="230">
        <f>SUM(B130:B132)</f>
        <v>788</v>
      </c>
      <c r="C20" s="230">
        <f>SUM(C130:C132)</f>
        <v>396</v>
      </c>
      <c r="D20" s="230">
        <f t="shared" ref="D20:G20" si="70">SUM(D130:D132)</f>
        <v>1110</v>
      </c>
      <c r="E20" s="230">
        <f t="shared" si="70"/>
        <v>578</v>
      </c>
      <c r="F20" s="230">
        <f t="shared" si="70"/>
        <v>1711</v>
      </c>
      <c r="G20" s="230">
        <f t="shared" si="70"/>
        <v>861</v>
      </c>
      <c r="H20" s="230">
        <f>SUM(H130:H132)</f>
        <v>3609</v>
      </c>
      <c r="I20" s="230">
        <f t="shared" ref="I20:K20" si="71">SUM(I130:I132)</f>
        <v>1835</v>
      </c>
      <c r="J20" s="230">
        <f t="shared" si="71"/>
        <v>27</v>
      </c>
      <c r="K20" s="230">
        <f t="shared" si="71"/>
        <v>33</v>
      </c>
      <c r="L20" s="230">
        <f t="shared" ref="L20" si="72">SUM(L130:L132)</f>
        <v>45</v>
      </c>
      <c r="M20" s="75">
        <f>SUM(M130:M132)</f>
        <v>105</v>
      </c>
      <c r="N20" s="72"/>
      <c r="O20" s="74" t="s">
        <v>170</v>
      </c>
      <c r="P20" s="230">
        <f t="shared" ref="P20" si="73">SUM(P130:P132)</f>
        <v>15</v>
      </c>
      <c r="Q20" s="384">
        <f t="shared" ref="Q20:AA20" si="74">SUM(Q130:Q132)</f>
        <v>11</v>
      </c>
      <c r="R20" s="384">
        <f t="shared" si="74"/>
        <v>117</v>
      </c>
      <c r="S20" s="384">
        <f t="shared" si="74"/>
        <v>104</v>
      </c>
      <c r="T20" s="384">
        <f t="shared" si="74"/>
        <v>132</v>
      </c>
      <c r="U20" s="384">
        <f t="shared" si="74"/>
        <v>102</v>
      </c>
      <c r="V20" s="384">
        <f t="shared" si="74"/>
        <v>93</v>
      </c>
      <c r="W20" s="384">
        <f t="shared" si="74"/>
        <v>15</v>
      </c>
      <c r="X20" s="384">
        <f t="shared" si="74"/>
        <v>11</v>
      </c>
      <c r="Y20" s="384">
        <f t="shared" si="74"/>
        <v>117</v>
      </c>
      <c r="Z20" s="384">
        <f t="shared" si="74"/>
        <v>104</v>
      </c>
      <c r="AA20" s="384">
        <f t="shared" si="74"/>
        <v>36</v>
      </c>
    </row>
    <row r="21" spans="1:27" ht="10.5" customHeight="1">
      <c r="A21" s="74" t="s">
        <v>171</v>
      </c>
      <c r="B21" s="230">
        <f>SUM(B134:B136)</f>
        <v>609</v>
      </c>
      <c r="C21" s="230">
        <f>SUM(C134:C136)</f>
        <v>317</v>
      </c>
      <c r="D21" s="230">
        <f t="shared" ref="D21:G21" si="75">SUM(D134:D136)</f>
        <v>1167</v>
      </c>
      <c r="E21" s="230">
        <f t="shared" si="75"/>
        <v>566</v>
      </c>
      <c r="F21" s="230">
        <f t="shared" si="75"/>
        <v>1959</v>
      </c>
      <c r="G21" s="230">
        <f t="shared" si="75"/>
        <v>952</v>
      </c>
      <c r="H21" s="230">
        <f>SUM(H134:H136)</f>
        <v>3735</v>
      </c>
      <c r="I21" s="230">
        <f t="shared" ref="I21:K21" si="76">SUM(I134:I136)</f>
        <v>1835</v>
      </c>
      <c r="J21" s="230">
        <f t="shared" si="76"/>
        <v>88</v>
      </c>
      <c r="K21" s="230">
        <f t="shared" si="76"/>
        <v>52</v>
      </c>
      <c r="L21" s="230">
        <f t="shared" ref="L21" si="77">SUM(L134:L136)</f>
        <v>121</v>
      </c>
      <c r="M21" s="75">
        <f>SUM(M134:M136)</f>
        <v>261</v>
      </c>
      <c r="N21" s="72"/>
      <c r="O21" s="74" t="s">
        <v>171</v>
      </c>
      <c r="P21" s="230">
        <f t="shared" ref="P21" si="78">SUM(P134:P136)</f>
        <v>79</v>
      </c>
      <c r="Q21" s="384">
        <f t="shared" ref="Q21:AA21" si="79">SUM(Q134:Q136)</f>
        <v>62</v>
      </c>
      <c r="R21" s="384">
        <f t="shared" si="79"/>
        <v>153</v>
      </c>
      <c r="S21" s="384">
        <f t="shared" si="79"/>
        <v>113</v>
      </c>
      <c r="T21" s="384">
        <f t="shared" si="79"/>
        <v>232</v>
      </c>
      <c r="U21" s="384">
        <f t="shared" si="79"/>
        <v>179</v>
      </c>
      <c r="V21" s="384">
        <f t="shared" si="79"/>
        <v>155</v>
      </c>
      <c r="W21" s="384">
        <f t="shared" si="79"/>
        <v>55</v>
      </c>
      <c r="X21" s="384">
        <f t="shared" si="79"/>
        <v>30</v>
      </c>
      <c r="Y21" s="384">
        <f t="shared" si="79"/>
        <v>234</v>
      </c>
      <c r="Z21" s="384">
        <f t="shared" si="79"/>
        <v>185</v>
      </c>
      <c r="AA21" s="384">
        <f t="shared" si="79"/>
        <v>85</v>
      </c>
    </row>
    <row r="22" spans="1:27" ht="10.5" customHeight="1">
      <c r="A22" s="74" t="s">
        <v>172</v>
      </c>
      <c r="B22" s="230">
        <f>SUM(B138:B142)</f>
        <v>88</v>
      </c>
      <c r="C22" s="230">
        <f>SUM(C138:C142)</f>
        <v>52</v>
      </c>
      <c r="D22" s="230">
        <f t="shared" ref="D22:G22" si="80">SUM(D138:D142)</f>
        <v>308</v>
      </c>
      <c r="E22" s="230">
        <f t="shared" si="80"/>
        <v>159</v>
      </c>
      <c r="F22" s="230">
        <f t="shared" si="80"/>
        <v>368</v>
      </c>
      <c r="G22" s="230">
        <f t="shared" si="80"/>
        <v>187</v>
      </c>
      <c r="H22" s="230">
        <f>SUM(H138:H142)</f>
        <v>764</v>
      </c>
      <c r="I22" s="230">
        <f t="shared" ref="I22:K22" si="81">SUM(I138:I142)</f>
        <v>398</v>
      </c>
      <c r="J22" s="230">
        <f t="shared" si="81"/>
        <v>4</v>
      </c>
      <c r="K22" s="230">
        <f t="shared" si="81"/>
        <v>9</v>
      </c>
      <c r="L22" s="230">
        <f t="shared" ref="L22" si="82">SUM(L138:L142)</f>
        <v>10</v>
      </c>
      <c r="M22" s="75">
        <f>SUM(M138:M142)</f>
        <v>23</v>
      </c>
      <c r="N22" s="72"/>
      <c r="O22" s="74" t="s">
        <v>172</v>
      </c>
      <c r="P22" s="230">
        <f t="shared" ref="P22" si="83">SUM(P138:P142)</f>
        <v>0</v>
      </c>
      <c r="Q22" s="384">
        <f t="shared" ref="Q22:AA22" si="84">SUM(Q138:Q142)</f>
        <v>0</v>
      </c>
      <c r="R22" s="384">
        <f t="shared" si="84"/>
        <v>19</v>
      </c>
      <c r="S22" s="384">
        <f t="shared" si="84"/>
        <v>15</v>
      </c>
      <c r="T22" s="384">
        <f t="shared" si="84"/>
        <v>19</v>
      </c>
      <c r="U22" s="384">
        <f t="shared" si="84"/>
        <v>20</v>
      </c>
      <c r="V22" s="384">
        <f t="shared" si="84"/>
        <v>18</v>
      </c>
      <c r="W22" s="384">
        <f t="shared" si="84"/>
        <v>0</v>
      </c>
      <c r="X22" s="384">
        <f t="shared" si="84"/>
        <v>0</v>
      </c>
      <c r="Y22" s="384">
        <f t="shared" si="84"/>
        <v>20</v>
      </c>
      <c r="Z22" s="384">
        <f t="shared" si="84"/>
        <v>18</v>
      </c>
      <c r="AA22" s="384">
        <f t="shared" si="84"/>
        <v>9</v>
      </c>
    </row>
    <row r="23" spans="1:27" ht="10.5" customHeight="1">
      <c r="A23" s="74" t="s">
        <v>173</v>
      </c>
      <c r="B23" s="230">
        <f>SUM(B148:B152)</f>
        <v>736</v>
      </c>
      <c r="C23" s="230">
        <f>SUM(C148:C152)</f>
        <v>393</v>
      </c>
      <c r="D23" s="230">
        <f t="shared" ref="D23:G23" si="85">SUM(D148:D152)</f>
        <v>1539</v>
      </c>
      <c r="E23" s="230">
        <f t="shared" si="85"/>
        <v>777</v>
      </c>
      <c r="F23" s="230">
        <f t="shared" si="85"/>
        <v>2109</v>
      </c>
      <c r="G23" s="230">
        <f t="shared" si="85"/>
        <v>1061</v>
      </c>
      <c r="H23" s="230">
        <f>SUM(H148:H152)</f>
        <v>4384</v>
      </c>
      <c r="I23" s="230">
        <f t="shared" ref="I23:K23" si="86">SUM(I148:I152)</f>
        <v>2231</v>
      </c>
      <c r="J23" s="230">
        <f t="shared" si="86"/>
        <v>41</v>
      </c>
      <c r="K23" s="230">
        <f t="shared" si="86"/>
        <v>59</v>
      </c>
      <c r="L23" s="230">
        <f t="shared" ref="L23" si="87">SUM(L148:L152)</f>
        <v>80</v>
      </c>
      <c r="M23" s="75">
        <f>SUM(M148:M152)</f>
        <v>180</v>
      </c>
      <c r="N23" s="72"/>
      <c r="O23" s="74" t="s">
        <v>173</v>
      </c>
      <c r="P23" s="230">
        <f t="shared" ref="P23" si="88">SUM(P148:P152)</f>
        <v>19</v>
      </c>
      <c r="Q23" s="384">
        <f t="shared" ref="Q23:AA23" si="89">SUM(Q148:Q152)</f>
        <v>15</v>
      </c>
      <c r="R23" s="384">
        <f t="shared" si="89"/>
        <v>176</v>
      </c>
      <c r="S23" s="384">
        <f t="shared" si="89"/>
        <v>161</v>
      </c>
      <c r="T23" s="384">
        <f t="shared" si="89"/>
        <v>195</v>
      </c>
      <c r="U23" s="384">
        <f t="shared" si="89"/>
        <v>157</v>
      </c>
      <c r="V23" s="384">
        <f t="shared" si="89"/>
        <v>146</v>
      </c>
      <c r="W23" s="384">
        <f t="shared" si="89"/>
        <v>19</v>
      </c>
      <c r="X23" s="384">
        <f t="shared" si="89"/>
        <v>15</v>
      </c>
      <c r="Y23" s="384">
        <f t="shared" si="89"/>
        <v>176</v>
      </c>
      <c r="Z23" s="384">
        <f t="shared" si="89"/>
        <v>161</v>
      </c>
      <c r="AA23" s="384">
        <f t="shared" si="89"/>
        <v>57</v>
      </c>
    </row>
    <row r="24" spans="1:27" ht="10.5" customHeight="1">
      <c r="A24" s="74" t="s">
        <v>174</v>
      </c>
      <c r="B24" s="230">
        <f>SUM(B154:B157)</f>
        <v>2744</v>
      </c>
      <c r="C24" s="230">
        <f>SUM(C154:C157)</f>
        <v>1419</v>
      </c>
      <c r="D24" s="230">
        <f t="shared" ref="D24:G24" si="90">SUM(D154:D157)</f>
        <v>2922</v>
      </c>
      <c r="E24" s="230">
        <f t="shared" si="90"/>
        <v>1517</v>
      </c>
      <c r="F24" s="230">
        <f t="shared" si="90"/>
        <v>3988</v>
      </c>
      <c r="G24" s="230">
        <f t="shared" si="90"/>
        <v>2050</v>
      </c>
      <c r="H24" s="230">
        <f>SUM(H154:H157)</f>
        <v>9654</v>
      </c>
      <c r="I24" s="230">
        <f t="shared" ref="I24:K24" si="91">SUM(I154:I157)</f>
        <v>4986</v>
      </c>
      <c r="J24" s="230">
        <f t="shared" si="91"/>
        <v>187</v>
      </c>
      <c r="K24" s="230">
        <f t="shared" si="91"/>
        <v>178</v>
      </c>
      <c r="L24" s="230">
        <f t="shared" ref="L24" si="92">SUM(L154:L157)</f>
        <v>213</v>
      </c>
      <c r="M24" s="75">
        <f>SUM(M154:M157)</f>
        <v>578</v>
      </c>
      <c r="N24" s="72"/>
      <c r="O24" s="74" t="s">
        <v>174</v>
      </c>
      <c r="P24" s="230">
        <f t="shared" ref="P24" si="93">SUM(P154:P157)</f>
        <v>79</v>
      </c>
      <c r="Q24" s="384">
        <f t="shared" ref="Q24:AA24" si="94">SUM(Q154:Q157)</f>
        <v>25</v>
      </c>
      <c r="R24" s="384">
        <f t="shared" si="94"/>
        <v>491</v>
      </c>
      <c r="S24" s="384">
        <f t="shared" si="94"/>
        <v>338</v>
      </c>
      <c r="T24" s="384">
        <f t="shared" si="94"/>
        <v>570</v>
      </c>
      <c r="U24" s="384">
        <f t="shared" si="94"/>
        <v>412</v>
      </c>
      <c r="V24" s="384">
        <f t="shared" si="94"/>
        <v>313</v>
      </c>
      <c r="W24" s="384">
        <f t="shared" si="94"/>
        <v>79</v>
      </c>
      <c r="X24" s="384">
        <f t="shared" si="94"/>
        <v>25</v>
      </c>
      <c r="Y24" s="384">
        <f t="shared" si="94"/>
        <v>491</v>
      </c>
      <c r="Z24" s="384">
        <f t="shared" si="94"/>
        <v>338</v>
      </c>
      <c r="AA24" s="384">
        <f t="shared" si="94"/>
        <v>147</v>
      </c>
    </row>
    <row r="25" spans="1:27" ht="10.5" customHeight="1">
      <c r="A25" s="74" t="s">
        <v>175</v>
      </c>
      <c r="B25" s="230">
        <f>SUM(B159:B165)</f>
        <v>853</v>
      </c>
      <c r="C25" s="230">
        <f>SUM(C159:C165)</f>
        <v>432</v>
      </c>
      <c r="D25" s="230">
        <f t="shared" ref="D25:G25" si="95">SUM(D159:D165)</f>
        <v>1787</v>
      </c>
      <c r="E25" s="230">
        <f t="shared" si="95"/>
        <v>919</v>
      </c>
      <c r="F25" s="230">
        <f t="shared" si="95"/>
        <v>2800</v>
      </c>
      <c r="G25" s="230">
        <f t="shared" si="95"/>
        <v>1444</v>
      </c>
      <c r="H25" s="230">
        <f>SUM(H159:H165)</f>
        <v>5440</v>
      </c>
      <c r="I25" s="230">
        <f t="shared" ref="I25:K25" si="96">SUM(I159:I165)</f>
        <v>2795</v>
      </c>
      <c r="J25" s="230">
        <f t="shared" si="96"/>
        <v>49</v>
      </c>
      <c r="K25" s="230">
        <f t="shared" si="96"/>
        <v>102</v>
      </c>
      <c r="L25" s="230">
        <f t="shared" ref="L25" si="97">SUM(L159:L165)</f>
        <v>98</v>
      </c>
      <c r="M25" s="75">
        <f>SUM(M159:M165)</f>
        <v>249</v>
      </c>
      <c r="N25" s="72"/>
      <c r="O25" s="74" t="s">
        <v>175</v>
      </c>
      <c r="P25" s="230">
        <f t="shared" ref="P25" si="98">SUM(P159:P165)</f>
        <v>41</v>
      </c>
      <c r="Q25" s="384">
        <f t="shared" ref="Q25:AA25" si="99">SUM(Q159:Q165)</f>
        <v>25</v>
      </c>
      <c r="R25" s="384">
        <f t="shared" si="99"/>
        <v>271</v>
      </c>
      <c r="S25" s="384">
        <f t="shared" si="99"/>
        <v>218</v>
      </c>
      <c r="T25" s="384">
        <f t="shared" si="99"/>
        <v>312</v>
      </c>
      <c r="U25" s="384">
        <f t="shared" si="99"/>
        <v>230</v>
      </c>
      <c r="V25" s="384">
        <f t="shared" si="99"/>
        <v>193</v>
      </c>
      <c r="W25" s="384">
        <f t="shared" si="99"/>
        <v>41</v>
      </c>
      <c r="X25" s="384">
        <f t="shared" si="99"/>
        <v>25</v>
      </c>
      <c r="Y25" s="384">
        <f t="shared" si="99"/>
        <v>271</v>
      </c>
      <c r="Z25" s="384">
        <f t="shared" si="99"/>
        <v>218</v>
      </c>
      <c r="AA25" s="384">
        <f t="shared" si="99"/>
        <v>118</v>
      </c>
    </row>
    <row r="26" spans="1:27" ht="10.5" customHeight="1">
      <c r="A26" s="74" t="s">
        <v>176</v>
      </c>
      <c r="B26" s="230">
        <f>SUM(B167:B173)</f>
        <v>1570</v>
      </c>
      <c r="C26" s="230">
        <f>SUM(C167:C173)</f>
        <v>832</v>
      </c>
      <c r="D26" s="230">
        <f t="shared" ref="D26:G26" si="100">SUM(D167:D173)</f>
        <v>3070</v>
      </c>
      <c r="E26" s="230">
        <f t="shared" si="100"/>
        <v>1526</v>
      </c>
      <c r="F26" s="230">
        <f t="shared" si="100"/>
        <v>4777</v>
      </c>
      <c r="G26" s="230">
        <f t="shared" si="100"/>
        <v>2389</v>
      </c>
      <c r="H26" s="230">
        <f>SUM(H167:H173)</f>
        <v>9417</v>
      </c>
      <c r="I26" s="230">
        <f t="shared" ref="I26:K26" si="101">SUM(I167:I173)</f>
        <v>4747</v>
      </c>
      <c r="J26" s="230">
        <f t="shared" si="101"/>
        <v>124</v>
      </c>
      <c r="K26" s="230">
        <f t="shared" si="101"/>
        <v>157</v>
      </c>
      <c r="L26" s="230">
        <f t="shared" ref="L26" si="102">SUM(L167:L173)</f>
        <v>210</v>
      </c>
      <c r="M26" s="75">
        <f>SUM(M167:M173)</f>
        <v>491</v>
      </c>
      <c r="N26" s="72"/>
      <c r="O26" s="74" t="s">
        <v>176</v>
      </c>
      <c r="P26" s="230">
        <f t="shared" ref="P26" si="103">SUM(P167:P173)</f>
        <v>98</v>
      </c>
      <c r="Q26" s="384">
        <f t="shared" ref="Q26:AA26" si="104">SUM(Q167:Q173)</f>
        <v>69</v>
      </c>
      <c r="R26" s="384">
        <f t="shared" si="104"/>
        <v>596</v>
      </c>
      <c r="S26" s="384">
        <f t="shared" si="104"/>
        <v>512</v>
      </c>
      <c r="T26" s="384">
        <f t="shared" si="104"/>
        <v>694</v>
      </c>
      <c r="U26" s="384">
        <f t="shared" si="104"/>
        <v>498</v>
      </c>
      <c r="V26" s="384">
        <f t="shared" si="104"/>
        <v>443</v>
      </c>
      <c r="W26" s="384">
        <f t="shared" si="104"/>
        <v>98</v>
      </c>
      <c r="X26" s="384">
        <f t="shared" si="104"/>
        <v>69</v>
      </c>
      <c r="Y26" s="384">
        <f t="shared" si="104"/>
        <v>596</v>
      </c>
      <c r="Z26" s="384">
        <f t="shared" si="104"/>
        <v>512</v>
      </c>
      <c r="AA26" s="384">
        <f t="shared" si="104"/>
        <v>203</v>
      </c>
    </row>
    <row r="27" spans="1:27" ht="10.5" customHeight="1">
      <c r="A27" s="74" t="s">
        <v>177</v>
      </c>
      <c r="B27" s="230">
        <f>SUM(B175:B180)</f>
        <v>1226</v>
      </c>
      <c r="C27" s="230">
        <f>SUM(C175:C180)</f>
        <v>623</v>
      </c>
      <c r="D27" s="230">
        <f t="shared" ref="D27:G27" si="105">SUM(D175:D180)</f>
        <v>2078</v>
      </c>
      <c r="E27" s="230">
        <f t="shared" si="105"/>
        <v>1041</v>
      </c>
      <c r="F27" s="230">
        <f t="shared" si="105"/>
        <v>2790</v>
      </c>
      <c r="G27" s="230">
        <f t="shared" si="105"/>
        <v>1420</v>
      </c>
      <c r="H27" s="230">
        <f>SUM(H175:H180)</f>
        <v>6094</v>
      </c>
      <c r="I27" s="230">
        <f t="shared" ref="I27:K27" si="106">SUM(I175:I180)</f>
        <v>3084</v>
      </c>
      <c r="J27" s="230">
        <f t="shared" si="106"/>
        <v>44</v>
      </c>
      <c r="K27" s="230">
        <f t="shared" si="106"/>
        <v>60</v>
      </c>
      <c r="L27" s="230">
        <f t="shared" ref="L27" si="107">SUM(L175:L180)</f>
        <v>81</v>
      </c>
      <c r="M27" s="75">
        <f>SUM(M175:M180)</f>
        <v>185</v>
      </c>
      <c r="N27" s="72"/>
      <c r="O27" s="74" t="s">
        <v>177</v>
      </c>
      <c r="P27" s="230">
        <f t="shared" ref="P27" si="108">SUM(P175:P180)</f>
        <v>32</v>
      </c>
      <c r="Q27" s="384">
        <f t="shared" ref="Q27:AA27" si="109">SUM(Q175:Q180)</f>
        <v>22</v>
      </c>
      <c r="R27" s="384">
        <f t="shared" si="109"/>
        <v>238</v>
      </c>
      <c r="S27" s="384">
        <f t="shared" si="109"/>
        <v>180</v>
      </c>
      <c r="T27" s="384">
        <f t="shared" si="109"/>
        <v>270</v>
      </c>
      <c r="U27" s="384">
        <f t="shared" si="109"/>
        <v>209</v>
      </c>
      <c r="V27" s="384">
        <f t="shared" si="109"/>
        <v>177</v>
      </c>
      <c r="W27" s="384">
        <f t="shared" si="109"/>
        <v>30</v>
      </c>
      <c r="X27" s="384">
        <f t="shared" si="109"/>
        <v>22</v>
      </c>
      <c r="Y27" s="384">
        <f t="shared" si="109"/>
        <v>239</v>
      </c>
      <c r="Z27" s="384">
        <f t="shared" si="109"/>
        <v>199</v>
      </c>
      <c r="AA27" s="384">
        <f t="shared" si="109"/>
        <v>82</v>
      </c>
    </row>
    <row r="28" spans="1:27" ht="10.5" customHeight="1" thickBot="1">
      <c r="A28" s="10" t="s">
        <v>9</v>
      </c>
      <c r="B28" s="76">
        <f>SUM(B6:B27)</f>
        <v>43875</v>
      </c>
      <c r="C28" s="76">
        <f t="shared" ref="C28:L28" si="110">SUM(C6:C27)</f>
        <v>22363</v>
      </c>
      <c r="D28" s="76">
        <f t="shared" si="110"/>
        <v>63837</v>
      </c>
      <c r="E28" s="76">
        <f t="shared" si="110"/>
        <v>32243</v>
      </c>
      <c r="F28" s="76">
        <f t="shared" si="110"/>
        <v>88266</v>
      </c>
      <c r="G28" s="76">
        <f t="shared" si="110"/>
        <v>44204</v>
      </c>
      <c r="H28" s="76">
        <f t="shared" si="110"/>
        <v>195978</v>
      </c>
      <c r="I28" s="76">
        <f t="shared" si="110"/>
        <v>98810</v>
      </c>
      <c r="J28" s="76">
        <f>SUM(J6:J27)</f>
        <v>2454</v>
      </c>
      <c r="K28" s="76">
        <f t="shared" si="110"/>
        <v>2837</v>
      </c>
      <c r="L28" s="76">
        <f t="shared" si="110"/>
        <v>3618</v>
      </c>
      <c r="M28" s="77">
        <f>SUM(M6:M27)</f>
        <v>8909</v>
      </c>
      <c r="N28" s="72"/>
      <c r="O28" s="10" t="s">
        <v>9</v>
      </c>
      <c r="P28" s="76">
        <f t="shared" ref="P28:S28" si="111">SUM(P6:P27)</f>
        <v>1263</v>
      </c>
      <c r="Q28" s="76">
        <f t="shared" si="111"/>
        <v>737</v>
      </c>
      <c r="R28" s="76">
        <f t="shared" si="111"/>
        <v>8844</v>
      </c>
      <c r="S28" s="76">
        <f t="shared" si="111"/>
        <v>4253</v>
      </c>
      <c r="T28" s="76">
        <f>SUM(T6:T27)</f>
        <v>10107</v>
      </c>
      <c r="U28" s="76">
        <f>SUM(U6:U27)</f>
        <v>10065</v>
      </c>
      <c r="V28" s="76">
        <f t="shared" ref="V28:Z28" si="112">SUM(V6:V27)</f>
        <v>8881</v>
      </c>
      <c r="W28" s="76">
        <f t="shared" si="112"/>
        <v>2551</v>
      </c>
      <c r="X28" s="76">
        <f t="shared" si="112"/>
        <v>1787</v>
      </c>
      <c r="Y28" s="76">
        <f>SUM(Y6:Y27)</f>
        <v>12616</v>
      </c>
      <c r="Z28" s="76">
        <f t="shared" si="112"/>
        <v>10668</v>
      </c>
      <c r="AA28" s="77">
        <f>SUM(AA6:AA27)</f>
        <v>3275</v>
      </c>
    </row>
    <row r="29" spans="1:27" ht="10.5" customHeight="1">
      <c r="A29" s="461" t="s">
        <v>401</v>
      </c>
      <c r="B29" s="461"/>
      <c r="C29" s="461"/>
      <c r="D29" s="461"/>
      <c r="E29" s="461"/>
      <c r="F29" s="461"/>
      <c r="G29" s="461"/>
      <c r="H29" s="461"/>
      <c r="I29" s="461"/>
      <c r="J29" s="461"/>
      <c r="K29" s="461"/>
      <c r="L29" s="461"/>
      <c r="M29" s="461"/>
      <c r="N29" s="461"/>
      <c r="O29" s="461" t="s">
        <v>402</v>
      </c>
      <c r="P29" s="461"/>
      <c r="Q29" s="461"/>
      <c r="R29" s="461"/>
      <c r="S29" s="461"/>
      <c r="T29" s="461"/>
      <c r="U29" s="461"/>
      <c r="V29" s="461"/>
      <c r="W29" s="461"/>
      <c r="X29" s="461"/>
      <c r="Y29" s="461"/>
      <c r="Z29" s="461"/>
      <c r="AA29" s="461"/>
    </row>
    <row r="30" spans="1:27" ht="10.5" customHeight="1" thickBot="1">
      <c r="A30" s="462" t="s">
        <v>22</v>
      </c>
      <c r="B30" s="462"/>
      <c r="C30" s="462"/>
      <c r="D30" s="462"/>
      <c r="E30" s="462"/>
      <c r="F30" s="462"/>
      <c r="G30" s="462"/>
      <c r="H30" s="462"/>
      <c r="I30" s="462"/>
      <c r="J30" s="462"/>
      <c r="K30" s="462"/>
      <c r="L30" s="462"/>
      <c r="M30" s="462"/>
      <c r="N30" s="462"/>
      <c r="O30" s="461" t="s">
        <v>22</v>
      </c>
      <c r="P30" s="461"/>
      <c r="Q30" s="461"/>
      <c r="R30" s="461"/>
      <c r="S30" s="461"/>
      <c r="T30" s="461"/>
      <c r="U30" s="461"/>
      <c r="V30" s="461"/>
      <c r="W30" s="461"/>
      <c r="X30" s="461"/>
      <c r="Y30" s="461"/>
      <c r="Z30" s="461"/>
      <c r="AA30" s="461"/>
    </row>
    <row r="31" spans="1:27" ht="10.5" customHeight="1">
      <c r="A31" s="467" t="s">
        <v>137</v>
      </c>
      <c r="B31" s="469" t="s">
        <v>377</v>
      </c>
      <c r="C31" s="469"/>
      <c r="D31" s="469" t="s">
        <v>378</v>
      </c>
      <c r="E31" s="469"/>
      <c r="F31" s="469" t="s">
        <v>379</v>
      </c>
      <c r="G31" s="469"/>
      <c r="H31" s="470" t="s">
        <v>7</v>
      </c>
      <c r="I31" s="470"/>
      <c r="J31" s="470" t="s">
        <v>12</v>
      </c>
      <c r="K31" s="470"/>
      <c r="L31" s="470"/>
      <c r="M31" s="470"/>
      <c r="N31" s="127"/>
      <c r="O31" s="523" t="s">
        <v>137</v>
      </c>
      <c r="P31" s="469" t="s">
        <v>204</v>
      </c>
      <c r="Q31" s="469"/>
      <c r="R31" s="469"/>
      <c r="S31" s="469"/>
      <c r="T31" s="469"/>
      <c r="U31" s="469" t="s">
        <v>380</v>
      </c>
      <c r="V31" s="469"/>
      <c r="W31" s="469"/>
      <c r="X31" s="469"/>
      <c r="Y31" s="469"/>
      <c r="Z31" s="469"/>
      <c r="AA31" s="463" t="s">
        <v>460</v>
      </c>
    </row>
    <row r="32" spans="1:27" ht="40.5" customHeight="1">
      <c r="A32" s="471"/>
      <c r="B32" s="227" t="s">
        <v>154</v>
      </c>
      <c r="C32" s="227" t="s">
        <v>155</v>
      </c>
      <c r="D32" s="227" t="s">
        <v>154</v>
      </c>
      <c r="E32" s="227" t="s">
        <v>155</v>
      </c>
      <c r="F32" s="227" t="s">
        <v>154</v>
      </c>
      <c r="G32" s="227" t="s">
        <v>155</v>
      </c>
      <c r="H32" s="227" t="s">
        <v>154</v>
      </c>
      <c r="I32" s="227" t="s">
        <v>155</v>
      </c>
      <c r="J32" s="134" t="s">
        <v>398</v>
      </c>
      <c r="K32" s="134" t="s">
        <v>399</v>
      </c>
      <c r="L32" s="134" t="s">
        <v>400</v>
      </c>
      <c r="M32" s="230" t="s">
        <v>7</v>
      </c>
      <c r="N32" s="128"/>
      <c r="O32" s="524"/>
      <c r="P32" s="227" t="s">
        <v>450</v>
      </c>
      <c r="Q32" s="227" t="s">
        <v>13</v>
      </c>
      <c r="R32" s="328" t="s">
        <v>475</v>
      </c>
      <c r="S32" s="227" t="s">
        <v>13</v>
      </c>
      <c r="T32" s="337" t="s">
        <v>20</v>
      </c>
      <c r="U32" s="336" t="s">
        <v>18</v>
      </c>
      <c r="V32" s="136" t="s">
        <v>403</v>
      </c>
      <c r="W32" s="336" t="s">
        <v>481</v>
      </c>
      <c r="X32" s="136" t="s">
        <v>403</v>
      </c>
      <c r="Y32" s="136" t="s">
        <v>20</v>
      </c>
      <c r="Z32" s="136" t="s">
        <v>403</v>
      </c>
      <c r="AA32" s="464"/>
    </row>
    <row r="33" spans="1:27" ht="10.5" customHeight="1">
      <c r="A33" s="78" t="s">
        <v>156</v>
      </c>
      <c r="B33" s="230"/>
      <c r="C33" s="230"/>
      <c r="D33" s="230"/>
      <c r="E33" s="230"/>
      <c r="F33" s="230"/>
      <c r="G33" s="230"/>
      <c r="H33" s="230"/>
      <c r="I33" s="230"/>
      <c r="J33" s="231"/>
      <c r="K33" s="231"/>
      <c r="L33" s="231"/>
      <c r="M33" s="227"/>
      <c r="N33" s="128"/>
      <c r="O33" s="78" t="s">
        <v>156</v>
      </c>
      <c r="P33" s="231"/>
      <c r="Q33" s="231"/>
      <c r="R33" s="231"/>
      <c r="S33" s="231"/>
      <c r="T33" s="227"/>
      <c r="U33" s="231"/>
      <c r="V33" s="231"/>
      <c r="W33" s="231"/>
      <c r="X33" s="231"/>
      <c r="Y33" s="231"/>
      <c r="Z33" s="227"/>
      <c r="AA33" s="182"/>
    </row>
    <row r="34" spans="1:27" ht="10.5" customHeight="1">
      <c r="A34" s="82" t="s">
        <v>215</v>
      </c>
      <c r="B34" s="231">
        <v>653</v>
      </c>
      <c r="C34" s="231">
        <v>352</v>
      </c>
      <c r="D34" s="231">
        <v>934</v>
      </c>
      <c r="E34" s="231">
        <v>485</v>
      </c>
      <c r="F34" s="231">
        <v>1896</v>
      </c>
      <c r="G34" s="231">
        <v>1017</v>
      </c>
      <c r="H34" s="230">
        <f>+B34+D34+F34</f>
        <v>3483</v>
      </c>
      <c r="I34" s="236">
        <f>+C34+E34+G34</f>
        <v>1854</v>
      </c>
      <c r="J34" s="231">
        <f>IFERROR(VLOOKUP($A34,'[1]PRIVE OK'!$C$2:$AB$115,'[1]PRIVE OK'!N$1,FALSE),0)</f>
        <v>46</v>
      </c>
      <c r="K34" s="231">
        <f>IFERROR(VLOOKUP($A34,'[1]PRIVE OK'!$C$2:$AB$115,'[1]PRIVE OK'!O$1,FALSE),0)</f>
        <v>58</v>
      </c>
      <c r="L34" s="231">
        <f>IFERROR(VLOOKUP($A34,'[1]PRIVE OK'!$C$2:$AB$115,'[1]PRIVE OK'!P$1,FALSE),0)</f>
        <v>104</v>
      </c>
      <c r="M34" s="227">
        <f t="shared" ref="M34:M64" si="113">SUM(J34:L34)</f>
        <v>208</v>
      </c>
      <c r="N34" s="128"/>
      <c r="O34" s="82" t="s">
        <v>215</v>
      </c>
      <c r="P34" s="237">
        <v>17</v>
      </c>
      <c r="Q34" s="237">
        <v>4</v>
      </c>
      <c r="R34" s="237">
        <v>134</v>
      </c>
      <c r="S34" s="237">
        <v>0</v>
      </c>
      <c r="T34" s="235">
        <f>P34+R34</f>
        <v>151</v>
      </c>
      <c r="U34" s="102">
        <v>195</v>
      </c>
      <c r="V34" s="102">
        <v>170</v>
      </c>
      <c r="W34" s="102">
        <v>41</v>
      </c>
      <c r="X34" s="102">
        <v>27</v>
      </c>
      <c r="Y34" s="241">
        <f>+U34+W34</f>
        <v>236</v>
      </c>
      <c r="Z34" s="102">
        <v>197</v>
      </c>
      <c r="AA34" s="75">
        <v>81</v>
      </c>
    </row>
    <row r="35" spans="1:27" ht="10.5" customHeight="1">
      <c r="A35" s="82" t="s">
        <v>216</v>
      </c>
      <c r="B35" s="231">
        <v>413</v>
      </c>
      <c r="C35" s="231">
        <v>217</v>
      </c>
      <c r="D35" s="231">
        <v>577</v>
      </c>
      <c r="E35" s="231">
        <v>285</v>
      </c>
      <c r="F35" s="231">
        <v>1244</v>
      </c>
      <c r="G35" s="231">
        <v>635</v>
      </c>
      <c r="H35" s="384">
        <f t="shared" ref="H35:I38" si="114">+B35+D35+F35</f>
        <v>2234</v>
      </c>
      <c r="I35" s="384">
        <f t="shared" ref="I35:I37" si="115">+C35+E35+G35</f>
        <v>1137</v>
      </c>
      <c r="J35" s="231">
        <f>IFERROR(VLOOKUP($A35,'[1]PRIVE OK'!$C$2:$AB$115,'[1]PRIVE OK'!N$1,FALSE),0)</f>
        <v>30</v>
      </c>
      <c r="K35" s="231">
        <f>IFERROR(VLOOKUP($A35,'[1]PRIVE OK'!$C$2:$AB$115,'[1]PRIVE OK'!O$1,FALSE),0)</f>
        <v>33</v>
      </c>
      <c r="L35" s="231">
        <f>IFERROR(VLOOKUP($A35,'[1]PRIVE OK'!$C$2:$AB$115,'[1]PRIVE OK'!P$1,FALSE),0)</f>
        <v>56</v>
      </c>
      <c r="M35" s="383">
        <f t="shared" si="113"/>
        <v>119</v>
      </c>
      <c r="N35" s="128"/>
      <c r="O35" s="82" t="s">
        <v>216</v>
      </c>
      <c r="P35" s="237">
        <v>44</v>
      </c>
      <c r="Q35" s="237">
        <v>13</v>
      </c>
      <c r="R35" s="237">
        <v>115</v>
      </c>
      <c r="S35" s="237">
        <v>0</v>
      </c>
      <c r="T35" s="235">
        <f t="shared" ref="T35:T64" si="116">P35+R35</f>
        <v>159</v>
      </c>
      <c r="U35" s="102">
        <v>113</v>
      </c>
      <c r="V35" s="102">
        <v>96</v>
      </c>
      <c r="W35" s="102">
        <v>26</v>
      </c>
      <c r="X35" s="102">
        <v>15</v>
      </c>
      <c r="Y35" s="241">
        <f t="shared" ref="Y35:Y64" si="117">+U35+W35</f>
        <v>139</v>
      </c>
      <c r="Z35" s="102">
        <v>111</v>
      </c>
      <c r="AA35" s="75">
        <v>60</v>
      </c>
    </row>
    <row r="36" spans="1:27" ht="10.5" customHeight="1">
      <c r="A36" s="82" t="s">
        <v>23</v>
      </c>
      <c r="B36" s="231">
        <v>123</v>
      </c>
      <c r="C36" s="231">
        <v>54</v>
      </c>
      <c r="D36" s="231">
        <v>194</v>
      </c>
      <c r="E36" s="231">
        <v>98</v>
      </c>
      <c r="F36" s="231">
        <v>302</v>
      </c>
      <c r="G36" s="231">
        <v>146</v>
      </c>
      <c r="H36" s="384">
        <f t="shared" si="114"/>
        <v>619</v>
      </c>
      <c r="I36" s="384">
        <f t="shared" si="115"/>
        <v>298</v>
      </c>
      <c r="J36" s="231">
        <f>IFERROR(VLOOKUP($A36,'[1]PRIVE OK'!$C$2:$AB$115,'[1]PRIVE OK'!N$1,FALSE),0)</f>
        <v>5</v>
      </c>
      <c r="K36" s="231">
        <f>IFERROR(VLOOKUP($A36,'[1]PRIVE OK'!$C$2:$AB$115,'[1]PRIVE OK'!O$1,FALSE),0)</f>
        <v>4</v>
      </c>
      <c r="L36" s="231">
        <f>IFERROR(VLOOKUP($A36,'[1]PRIVE OK'!$C$2:$AB$115,'[1]PRIVE OK'!P$1,FALSE),0)</f>
        <v>7</v>
      </c>
      <c r="M36" s="383">
        <f t="shared" si="113"/>
        <v>16</v>
      </c>
      <c r="N36" s="128"/>
      <c r="O36" s="82" t="s">
        <v>23</v>
      </c>
      <c r="P36" s="237">
        <v>4</v>
      </c>
      <c r="Q36" s="237">
        <v>0</v>
      </c>
      <c r="R36" s="237">
        <v>11</v>
      </c>
      <c r="S36" s="237">
        <v>0</v>
      </c>
      <c r="T36" s="235">
        <f t="shared" si="116"/>
        <v>15</v>
      </c>
      <c r="U36" s="102">
        <v>14</v>
      </c>
      <c r="V36" s="102">
        <v>13</v>
      </c>
      <c r="W36" s="102">
        <v>0</v>
      </c>
      <c r="X36" s="102">
        <v>0</v>
      </c>
      <c r="Y36" s="241">
        <f t="shared" si="117"/>
        <v>14</v>
      </c>
      <c r="Z36" s="102">
        <v>13</v>
      </c>
      <c r="AA36" s="75">
        <v>7</v>
      </c>
    </row>
    <row r="37" spans="1:27" ht="10.5" customHeight="1">
      <c r="A37" s="82" t="s">
        <v>217</v>
      </c>
      <c r="B37" s="231">
        <v>39</v>
      </c>
      <c r="C37" s="231">
        <v>17</v>
      </c>
      <c r="D37" s="231">
        <v>62</v>
      </c>
      <c r="E37" s="231">
        <v>36</v>
      </c>
      <c r="F37" s="231">
        <v>85</v>
      </c>
      <c r="G37" s="231">
        <v>43</v>
      </c>
      <c r="H37" s="384">
        <f t="shared" si="114"/>
        <v>186</v>
      </c>
      <c r="I37" s="384">
        <f t="shared" si="115"/>
        <v>96</v>
      </c>
      <c r="J37" s="231">
        <f>IFERROR(VLOOKUP($A37,'[1]PRIVE OK'!$C$2:$AB$115,'[1]PRIVE OK'!N$1,FALSE),0)</f>
        <v>2</v>
      </c>
      <c r="K37" s="231">
        <f>IFERROR(VLOOKUP($A37,'[1]PRIVE OK'!$C$2:$AB$115,'[1]PRIVE OK'!O$1,FALSE),0)</f>
        <v>2</v>
      </c>
      <c r="L37" s="231">
        <f>IFERROR(VLOOKUP($A37,'[1]PRIVE OK'!$C$2:$AB$115,'[1]PRIVE OK'!P$1,FALSE),0)</f>
        <v>3</v>
      </c>
      <c r="M37" s="383">
        <f t="shared" si="113"/>
        <v>7</v>
      </c>
      <c r="N37" s="128"/>
      <c r="O37" s="82" t="s">
        <v>217</v>
      </c>
      <c r="P37" s="237">
        <v>1</v>
      </c>
      <c r="Q37" s="237">
        <v>0</v>
      </c>
      <c r="R37" s="237">
        <v>6</v>
      </c>
      <c r="S37" s="237">
        <v>0</v>
      </c>
      <c r="T37" s="235">
        <f t="shared" si="116"/>
        <v>7</v>
      </c>
      <c r="U37" s="102">
        <v>5</v>
      </c>
      <c r="V37" s="102">
        <v>5</v>
      </c>
      <c r="W37" s="102">
        <v>0</v>
      </c>
      <c r="X37" s="102">
        <v>0</v>
      </c>
      <c r="Y37" s="241">
        <f t="shared" si="117"/>
        <v>5</v>
      </c>
      <c r="Z37" s="102">
        <v>5</v>
      </c>
      <c r="AA37" s="75">
        <v>2</v>
      </c>
    </row>
    <row r="38" spans="1:27" ht="10.5" customHeight="1">
      <c r="A38" s="82" t="s">
        <v>24</v>
      </c>
      <c r="B38" s="231">
        <v>713</v>
      </c>
      <c r="C38" s="231">
        <v>350</v>
      </c>
      <c r="D38" s="231">
        <v>745</v>
      </c>
      <c r="E38" s="231">
        <v>369</v>
      </c>
      <c r="F38" s="231">
        <v>1142</v>
      </c>
      <c r="G38" s="231">
        <v>581</v>
      </c>
      <c r="H38" s="384">
        <f t="shared" si="114"/>
        <v>2600</v>
      </c>
      <c r="I38" s="384">
        <f t="shared" si="114"/>
        <v>1300</v>
      </c>
      <c r="J38" s="231">
        <f>IFERROR(VLOOKUP($A38,'[1]PRIVE OK'!$C$2:$AB$115,'[1]PRIVE OK'!N$1,FALSE),0)</f>
        <v>29</v>
      </c>
      <c r="K38" s="231">
        <f>IFERROR(VLOOKUP($A38,'[1]PRIVE OK'!$C$2:$AB$115,'[1]PRIVE OK'!O$1,FALSE),0)</f>
        <v>28</v>
      </c>
      <c r="L38" s="231">
        <f>IFERROR(VLOOKUP($A38,'[1]PRIVE OK'!$C$2:$AB$115,'[1]PRIVE OK'!P$1,FALSE),0)</f>
        <v>42</v>
      </c>
      <c r="M38" s="383">
        <f t="shared" si="113"/>
        <v>99</v>
      </c>
      <c r="N38" s="128"/>
      <c r="O38" s="82" t="s">
        <v>24</v>
      </c>
      <c r="P38" s="237">
        <v>6</v>
      </c>
      <c r="Q38" s="237">
        <v>4</v>
      </c>
      <c r="R38" s="237">
        <v>86</v>
      </c>
      <c r="S38" s="237">
        <v>0</v>
      </c>
      <c r="T38" s="235">
        <f t="shared" si="116"/>
        <v>92</v>
      </c>
      <c r="U38" s="102">
        <v>129</v>
      </c>
      <c r="V38" s="102">
        <v>109</v>
      </c>
      <c r="W38" s="102">
        <v>39</v>
      </c>
      <c r="X38" s="102">
        <v>27</v>
      </c>
      <c r="Y38" s="241">
        <f t="shared" si="117"/>
        <v>168</v>
      </c>
      <c r="Z38" s="102">
        <v>136</v>
      </c>
      <c r="AA38" s="75">
        <v>43</v>
      </c>
    </row>
    <row r="39" spans="1:27" ht="10.5" customHeight="1">
      <c r="A39" s="78" t="s">
        <v>157</v>
      </c>
      <c r="B39" s="230"/>
      <c r="C39" s="230"/>
      <c r="D39" s="230"/>
      <c r="E39" s="230"/>
      <c r="F39" s="230"/>
      <c r="G39" s="230"/>
      <c r="H39" s="236"/>
      <c r="I39" s="236"/>
      <c r="J39" s="230"/>
      <c r="K39" s="230"/>
      <c r="L39" s="230"/>
      <c r="M39" s="227"/>
      <c r="N39" s="128"/>
      <c r="O39" s="78" t="s">
        <v>157</v>
      </c>
      <c r="P39" s="237"/>
      <c r="Q39" s="237"/>
      <c r="R39" s="237"/>
      <c r="S39" s="237"/>
      <c r="T39" s="235"/>
      <c r="U39" s="102"/>
      <c r="V39" s="102"/>
      <c r="W39" s="102"/>
      <c r="X39" s="102"/>
      <c r="Y39" s="241"/>
      <c r="Z39" s="102"/>
      <c r="AA39" s="75"/>
    </row>
    <row r="40" spans="1:27" ht="10.5" customHeight="1">
      <c r="A40" s="82" t="s">
        <v>25</v>
      </c>
      <c r="B40" s="231">
        <v>68</v>
      </c>
      <c r="C40" s="231">
        <v>30</v>
      </c>
      <c r="D40" s="231">
        <v>199</v>
      </c>
      <c r="E40" s="231">
        <v>96</v>
      </c>
      <c r="F40" s="231">
        <v>379</v>
      </c>
      <c r="G40" s="231">
        <v>188</v>
      </c>
      <c r="H40" s="384">
        <f t="shared" ref="H40:H43" si="118">+B40+D40+F40</f>
        <v>646</v>
      </c>
      <c r="I40" s="384">
        <f t="shared" ref="I40:I43" si="119">+C40+E40+G40</f>
        <v>314</v>
      </c>
      <c r="J40" s="231">
        <f>IFERROR(VLOOKUP($A40,'[1]PRIVE OK'!$C$2:$AB$115,'[1]PRIVE OK'!N$1,FALSE),0)</f>
        <v>5</v>
      </c>
      <c r="K40" s="231">
        <f>IFERROR(VLOOKUP($A40,'[1]PRIVE OK'!$C$2:$AB$115,'[1]PRIVE OK'!O$1,FALSE),0)</f>
        <v>8</v>
      </c>
      <c r="L40" s="231">
        <f>IFERROR(VLOOKUP($A40,'[1]PRIVE OK'!$C$2:$AB$115,'[1]PRIVE OK'!P$1,FALSE),0)</f>
        <v>14</v>
      </c>
      <c r="M40" s="383">
        <f t="shared" si="113"/>
        <v>27</v>
      </c>
      <c r="N40" s="128"/>
      <c r="O40" s="82" t="s">
        <v>25</v>
      </c>
      <c r="P40" s="288">
        <v>16</v>
      </c>
      <c r="Q40" s="237">
        <v>0</v>
      </c>
      <c r="R40" s="237">
        <v>0</v>
      </c>
      <c r="S40" s="237">
        <v>0</v>
      </c>
      <c r="T40" s="235">
        <f t="shared" si="116"/>
        <v>16</v>
      </c>
      <c r="U40" s="102">
        <v>22</v>
      </c>
      <c r="V40" s="102">
        <v>21</v>
      </c>
      <c r="W40" s="102">
        <v>0</v>
      </c>
      <c r="X40" s="102">
        <v>0</v>
      </c>
      <c r="Y40" s="241">
        <f t="shared" si="117"/>
        <v>22</v>
      </c>
      <c r="Z40" s="102">
        <v>21</v>
      </c>
      <c r="AA40" s="75">
        <v>13</v>
      </c>
    </row>
    <row r="41" spans="1:27" ht="10.5" customHeight="1">
      <c r="A41" s="82" t="s">
        <v>218</v>
      </c>
      <c r="B41" s="231">
        <v>375</v>
      </c>
      <c r="C41" s="231">
        <v>193</v>
      </c>
      <c r="D41" s="231">
        <v>444</v>
      </c>
      <c r="E41" s="231">
        <v>219</v>
      </c>
      <c r="F41" s="231">
        <v>722</v>
      </c>
      <c r="G41" s="231">
        <v>343</v>
      </c>
      <c r="H41" s="384">
        <f t="shared" si="118"/>
        <v>1541</v>
      </c>
      <c r="I41" s="384">
        <f t="shared" si="119"/>
        <v>755</v>
      </c>
      <c r="J41" s="231">
        <f>IFERROR(VLOOKUP($A41,'[1]PRIVE OK'!$C$2:$AB$115,'[1]PRIVE OK'!N$1,FALSE),0)</f>
        <v>12</v>
      </c>
      <c r="K41" s="231">
        <f>IFERROR(VLOOKUP($A41,'[1]PRIVE OK'!$C$2:$AB$115,'[1]PRIVE OK'!O$1,FALSE),0)</f>
        <v>12</v>
      </c>
      <c r="L41" s="231">
        <f>IFERROR(VLOOKUP($A41,'[1]PRIVE OK'!$C$2:$AB$115,'[1]PRIVE OK'!P$1,FALSE),0)</f>
        <v>22</v>
      </c>
      <c r="M41" s="383">
        <f t="shared" si="113"/>
        <v>46</v>
      </c>
      <c r="N41" s="128"/>
      <c r="O41" s="82" t="s">
        <v>218</v>
      </c>
      <c r="P41" s="288">
        <v>21</v>
      </c>
      <c r="Q41" s="237">
        <v>0</v>
      </c>
      <c r="R41" s="237">
        <v>40</v>
      </c>
      <c r="S41" s="237">
        <v>0</v>
      </c>
      <c r="T41" s="235">
        <f t="shared" si="116"/>
        <v>61</v>
      </c>
      <c r="U41" s="102">
        <v>53</v>
      </c>
      <c r="V41" s="102">
        <v>51</v>
      </c>
      <c r="W41" s="102">
        <v>2</v>
      </c>
      <c r="X41" s="102">
        <v>2</v>
      </c>
      <c r="Y41" s="241">
        <f t="shared" si="117"/>
        <v>55</v>
      </c>
      <c r="Z41" s="102">
        <v>53</v>
      </c>
      <c r="AA41" s="75">
        <v>19</v>
      </c>
    </row>
    <row r="42" spans="1:27" ht="10.5" customHeight="1">
      <c r="A42" s="82" t="s">
        <v>26</v>
      </c>
      <c r="B42" s="231">
        <v>109</v>
      </c>
      <c r="C42" s="231">
        <v>52</v>
      </c>
      <c r="D42" s="231">
        <v>118</v>
      </c>
      <c r="E42" s="231">
        <v>61</v>
      </c>
      <c r="F42" s="231">
        <v>122</v>
      </c>
      <c r="G42" s="231">
        <v>58</v>
      </c>
      <c r="H42" s="384">
        <f t="shared" si="118"/>
        <v>349</v>
      </c>
      <c r="I42" s="384">
        <f t="shared" si="119"/>
        <v>171</v>
      </c>
      <c r="J42" s="231">
        <f>IFERROR(VLOOKUP($A42,'[1]PRIVE OK'!$C$2:$AB$115,'[1]PRIVE OK'!N$1,FALSE),0)</f>
        <v>4</v>
      </c>
      <c r="K42" s="231">
        <f>IFERROR(VLOOKUP($A42,'[1]PRIVE OK'!$C$2:$AB$115,'[1]PRIVE OK'!O$1,FALSE),0)</f>
        <v>4</v>
      </c>
      <c r="L42" s="231">
        <f>IFERROR(VLOOKUP($A42,'[1]PRIVE OK'!$C$2:$AB$115,'[1]PRIVE OK'!P$1,FALSE),0)</f>
        <v>6</v>
      </c>
      <c r="M42" s="383">
        <f t="shared" si="113"/>
        <v>14</v>
      </c>
      <c r="N42" s="128"/>
      <c r="O42" s="82" t="s">
        <v>26</v>
      </c>
      <c r="P42" s="288">
        <v>13</v>
      </c>
      <c r="Q42" s="237">
        <v>0</v>
      </c>
      <c r="R42" s="237">
        <v>0</v>
      </c>
      <c r="S42" s="237">
        <v>0</v>
      </c>
      <c r="T42" s="235">
        <f t="shared" si="116"/>
        <v>13</v>
      </c>
      <c r="U42" s="102">
        <v>19</v>
      </c>
      <c r="V42" s="102">
        <v>14</v>
      </c>
      <c r="W42" s="102">
        <v>4</v>
      </c>
      <c r="X42" s="102">
        <v>3</v>
      </c>
      <c r="Y42" s="241">
        <f t="shared" si="117"/>
        <v>23</v>
      </c>
      <c r="Z42" s="102">
        <v>17</v>
      </c>
      <c r="AA42" s="75">
        <v>9</v>
      </c>
    </row>
    <row r="43" spans="1:27" ht="10.5" customHeight="1">
      <c r="A43" s="82" t="s">
        <v>27</v>
      </c>
      <c r="B43" s="231">
        <v>6</v>
      </c>
      <c r="C43" s="231">
        <v>3</v>
      </c>
      <c r="D43" s="231">
        <v>76</v>
      </c>
      <c r="E43" s="231">
        <v>31</v>
      </c>
      <c r="F43" s="231">
        <v>144</v>
      </c>
      <c r="G43" s="231">
        <v>71</v>
      </c>
      <c r="H43" s="384">
        <f t="shared" si="118"/>
        <v>226</v>
      </c>
      <c r="I43" s="384">
        <f t="shared" si="119"/>
        <v>105</v>
      </c>
      <c r="J43" s="231">
        <f>IFERROR(VLOOKUP($A43,'[1]PRIVE OK'!$C$2:$AB$115,'[1]PRIVE OK'!N$1,FALSE),0)</f>
        <v>1</v>
      </c>
      <c r="K43" s="231">
        <f>IFERROR(VLOOKUP($A43,'[1]PRIVE OK'!$C$2:$AB$115,'[1]PRIVE OK'!O$1,FALSE),0)</f>
        <v>3</v>
      </c>
      <c r="L43" s="231">
        <f>IFERROR(VLOOKUP($A43,'[1]PRIVE OK'!$C$2:$AB$115,'[1]PRIVE OK'!P$1,FALSE),0)</f>
        <v>5</v>
      </c>
      <c r="M43" s="383">
        <f t="shared" si="113"/>
        <v>9</v>
      </c>
      <c r="N43" s="128"/>
      <c r="O43" s="82" t="s">
        <v>27</v>
      </c>
      <c r="P43" s="288">
        <v>6</v>
      </c>
      <c r="Q43" s="237">
        <v>0</v>
      </c>
      <c r="R43" s="237">
        <v>0</v>
      </c>
      <c r="S43" s="237">
        <v>0</v>
      </c>
      <c r="T43" s="235">
        <f t="shared" si="116"/>
        <v>6</v>
      </c>
      <c r="U43" s="102">
        <v>10</v>
      </c>
      <c r="V43" s="102">
        <v>9</v>
      </c>
      <c r="W43" s="102">
        <v>1</v>
      </c>
      <c r="X43" s="102">
        <v>1</v>
      </c>
      <c r="Y43" s="241">
        <f t="shared" si="117"/>
        <v>11</v>
      </c>
      <c r="Z43" s="102">
        <v>10</v>
      </c>
      <c r="AA43" s="75">
        <v>5</v>
      </c>
    </row>
    <row r="44" spans="1:27" ht="10.5" customHeight="1">
      <c r="A44" s="78" t="s">
        <v>158</v>
      </c>
      <c r="B44" s="230"/>
      <c r="C44" s="230"/>
      <c r="D44" s="230"/>
      <c r="E44" s="230"/>
      <c r="F44" s="230"/>
      <c r="G44" s="230"/>
      <c r="H44" s="236"/>
      <c r="I44" s="236"/>
      <c r="J44" s="230"/>
      <c r="K44" s="230"/>
      <c r="L44" s="230"/>
      <c r="M44" s="227"/>
      <c r="N44" s="128"/>
      <c r="O44" s="78" t="s">
        <v>158</v>
      </c>
      <c r="P44" s="237"/>
      <c r="Q44" s="237"/>
      <c r="R44" s="237"/>
      <c r="S44" s="237"/>
      <c r="T44" s="235"/>
      <c r="U44" s="102"/>
      <c r="V44" s="102"/>
      <c r="W44" s="102"/>
      <c r="X44" s="102"/>
      <c r="Y44" s="241"/>
      <c r="Z44" s="102"/>
      <c r="AA44" s="75"/>
    </row>
    <row r="45" spans="1:27" ht="10.5" customHeight="1">
      <c r="A45" s="82" t="s">
        <v>219</v>
      </c>
      <c r="B45" s="231">
        <v>2358</v>
      </c>
      <c r="C45" s="231">
        <v>1193</v>
      </c>
      <c r="D45" s="231">
        <v>3004</v>
      </c>
      <c r="E45" s="231">
        <v>1508</v>
      </c>
      <c r="F45" s="231">
        <v>4242</v>
      </c>
      <c r="G45" s="231">
        <v>2084</v>
      </c>
      <c r="H45" s="384">
        <f t="shared" ref="H45:H52" si="120">+B45+D45+F45</f>
        <v>9604</v>
      </c>
      <c r="I45" s="384">
        <f t="shared" ref="I45:I52" si="121">+C45+E45+G45</f>
        <v>4785</v>
      </c>
      <c r="J45" s="231">
        <f>IFERROR(VLOOKUP($A45,'[1]PRIVE OK'!$C$2:$AB$115,'[1]PRIVE OK'!N$1,FALSE),0)</f>
        <v>156</v>
      </c>
      <c r="K45" s="231">
        <f>IFERROR(VLOOKUP($A45,'[1]PRIVE OK'!$C$2:$AB$115,'[1]PRIVE OK'!O$1,FALSE),0)</f>
        <v>166</v>
      </c>
      <c r="L45" s="231">
        <f>IFERROR(VLOOKUP($A45,'[1]PRIVE OK'!$C$2:$AB$115,'[1]PRIVE OK'!P$1,FALSE),0)</f>
        <v>212</v>
      </c>
      <c r="M45" s="383">
        <f t="shared" si="113"/>
        <v>534</v>
      </c>
      <c r="N45" s="128"/>
      <c r="O45" s="82" t="s">
        <v>219</v>
      </c>
      <c r="P45" s="237">
        <v>50</v>
      </c>
      <c r="Q45" s="237">
        <v>24</v>
      </c>
      <c r="R45" s="237">
        <v>460</v>
      </c>
      <c r="S45" s="237">
        <v>0</v>
      </c>
      <c r="T45" s="235">
        <f t="shared" si="116"/>
        <v>510</v>
      </c>
      <c r="U45" s="102">
        <v>711</v>
      </c>
      <c r="V45" s="102">
        <v>631</v>
      </c>
      <c r="W45" s="102">
        <v>206</v>
      </c>
      <c r="X45" s="102">
        <v>148</v>
      </c>
      <c r="Y45" s="241">
        <f t="shared" si="117"/>
        <v>917</v>
      </c>
      <c r="Z45" s="102">
        <v>779</v>
      </c>
      <c r="AA45" s="75">
        <v>216</v>
      </c>
    </row>
    <row r="46" spans="1:27" ht="10.5" customHeight="1">
      <c r="A46" s="82" t="s">
        <v>220</v>
      </c>
      <c r="B46" s="231">
        <v>21</v>
      </c>
      <c r="C46" s="231">
        <v>8</v>
      </c>
      <c r="D46" s="231">
        <v>69</v>
      </c>
      <c r="E46" s="231">
        <v>30</v>
      </c>
      <c r="F46" s="231">
        <v>202</v>
      </c>
      <c r="G46" s="231">
        <v>101</v>
      </c>
      <c r="H46" s="384">
        <f t="shared" si="120"/>
        <v>292</v>
      </c>
      <c r="I46" s="384">
        <f t="shared" si="121"/>
        <v>139</v>
      </c>
      <c r="J46" s="231">
        <f>IFERROR(VLOOKUP($A46,'[1]PRIVE OK'!$C$2:$AB$115,'[1]PRIVE OK'!N$1,FALSE),0)</f>
        <v>3</v>
      </c>
      <c r="K46" s="231">
        <f>IFERROR(VLOOKUP($A46,'[1]PRIVE OK'!$C$2:$AB$115,'[1]PRIVE OK'!O$1,FALSE),0)</f>
        <v>6</v>
      </c>
      <c r="L46" s="231">
        <f>IFERROR(VLOOKUP($A46,'[1]PRIVE OK'!$C$2:$AB$115,'[1]PRIVE OK'!P$1,FALSE),0)</f>
        <v>12</v>
      </c>
      <c r="M46" s="383">
        <f t="shared" si="113"/>
        <v>21</v>
      </c>
      <c r="N46" s="128"/>
      <c r="O46" s="82" t="s">
        <v>220</v>
      </c>
      <c r="P46" s="237">
        <v>3</v>
      </c>
      <c r="Q46" s="237">
        <v>0</v>
      </c>
      <c r="R46" s="237">
        <v>15</v>
      </c>
      <c r="S46" s="237">
        <v>0</v>
      </c>
      <c r="T46" s="235">
        <f t="shared" si="116"/>
        <v>18</v>
      </c>
      <c r="U46" s="102">
        <v>15</v>
      </c>
      <c r="V46" s="102">
        <v>14</v>
      </c>
      <c r="W46" s="102">
        <v>1</v>
      </c>
      <c r="X46" s="102">
        <v>0</v>
      </c>
      <c r="Y46" s="241">
        <f t="shared" si="117"/>
        <v>16</v>
      </c>
      <c r="Z46" s="102">
        <v>14</v>
      </c>
      <c r="AA46" s="75">
        <v>12</v>
      </c>
    </row>
    <row r="47" spans="1:27" ht="10.5" customHeight="1">
      <c r="A47" s="82" t="s">
        <v>28</v>
      </c>
      <c r="B47" s="231">
        <v>69</v>
      </c>
      <c r="C47" s="231">
        <v>37</v>
      </c>
      <c r="D47" s="231">
        <v>273</v>
      </c>
      <c r="E47" s="231">
        <v>136</v>
      </c>
      <c r="F47" s="231">
        <v>471</v>
      </c>
      <c r="G47" s="231">
        <v>235</v>
      </c>
      <c r="H47" s="384">
        <f t="shared" si="120"/>
        <v>813</v>
      </c>
      <c r="I47" s="384">
        <f t="shared" si="121"/>
        <v>408</v>
      </c>
      <c r="J47" s="231">
        <f>IFERROR(VLOOKUP($A47,'[1]PRIVE OK'!$C$2:$AB$115,'[1]PRIVE OK'!N$1,FALSE),0)</f>
        <v>8</v>
      </c>
      <c r="K47" s="231">
        <f>IFERROR(VLOOKUP($A47,'[1]PRIVE OK'!$C$2:$AB$115,'[1]PRIVE OK'!O$1,FALSE),0)</f>
        <v>15</v>
      </c>
      <c r="L47" s="231">
        <f>IFERROR(VLOOKUP($A47,'[1]PRIVE OK'!$C$2:$AB$115,'[1]PRIVE OK'!P$1,FALSE),0)</f>
        <v>26</v>
      </c>
      <c r="M47" s="383">
        <f t="shared" si="113"/>
        <v>49</v>
      </c>
      <c r="N47" s="128"/>
      <c r="O47" s="82" t="s">
        <v>28</v>
      </c>
      <c r="P47" s="237">
        <v>8</v>
      </c>
      <c r="Q47" s="237">
        <v>0</v>
      </c>
      <c r="R47" s="237">
        <v>40</v>
      </c>
      <c r="S47" s="237">
        <v>0</v>
      </c>
      <c r="T47" s="235">
        <f t="shared" si="116"/>
        <v>48</v>
      </c>
      <c r="U47" s="102">
        <v>48</v>
      </c>
      <c r="V47" s="102">
        <v>36</v>
      </c>
      <c r="W47" s="102">
        <v>9</v>
      </c>
      <c r="X47" s="102">
        <v>3</v>
      </c>
      <c r="Y47" s="241">
        <f t="shared" si="117"/>
        <v>57</v>
      </c>
      <c r="Z47" s="102">
        <v>39</v>
      </c>
      <c r="AA47" s="75">
        <v>31</v>
      </c>
    </row>
    <row r="48" spans="1:27" ht="10.5" customHeight="1">
      <c r="A48" s="82" t="s">
        <v>221</v>
      </c>
      <c r="B48" s="231">
        <v>135</v>
      </c>
      <c r="C48" s="231">
        <v>78</v>
      </c>
      <c r="D48" s="231">
        <v>243</v>
      </c>
      <c r="E48" s="231">
        <v>115</v>
      </c>
      <c r="F48" s="231">
        <v>344</v>
      </c>
      <c r="G48" s="231">
        <v>174</v>
      </c>
      <c r="H48" s="384">
        <f t="shared" si="120"/>
        <v>722</v>
      </c>
      <c r="I48" s="384">
        <f t="shared" si="121"/>
        <v>367</v>
      </c>
      <c r="J48" s="231">
        <f>IFERROR(VLOOKUP($A48,'[1]PRIVE OK'!$C$2:$AB$115,'[1]PRIVE OK'!N$1,FALSE),0)</f>
        <v>14</v>
      </c>
      <c r="K48" s="231">
        <f>IFERROR(VLOOKUP($A48,'[1]PRIVE OK'!$C$2:$AB$115,'[1]PRIVE OK'!O$1,FALSE),0)</f>
        <v>13</v>
      </c>
      <c r="L48" s="231">
        <f>IFERROR(VLOOKUP($A48,'[1]PRIVE OK'!$C$2:$AB$115,'[1]PRIVE OK'!P$1,FALSE),0)</f>
        <v>20</v>
      </c>
      <c r="M48" s="383">
        <f t="shared" si="113"/>
        <v>47</v>
      </c>
      <c r="N48" s="128"/>
      <c r="O48" s="82" t="s">
        <v>221</v>
      </c>
      <c r="P48" s="237">
        <v>12</v>
      </c>
      <c r="Q48" s="237">
        <v>1</v>
      </c>
      <c r="R48" s="237">
        <v>48</v>
      </c>
      <c r="S48" s="237">
        <v>0</v>
      </c>
      <c r="T48" s="235">
        <f t="shared" si="116"/>
        <v>60</v>
      </c>
      <c r="U48" s="102">
        <v>38</v>
      </c>
      <c r="V48" s="102">
        <v>30</v>
      </c>
      <c r="W48" s="102">
        <v>8</v>
      </c>
      <c r="X48" s="102">
        <v>6</v>
      </c>
      <c r="Y48" s="241">
        <f t="shared" si="117"/>
        <v>46</v>
      </c>
      <c r="Z48" s="102">
        <v>36</v>
      </c>
      <c r="AA48" s="75">
        <v>19</v>
      </c>
    </row>
    <row r="49" spans="1:27" ht="14.25" customHeight="1">
      <c r="A49" s="329" t="s">
        <v>222</v>
      </c>
      <c r="B49" s="231">
        <v>2690</v>
      </c>
      <c r="C49" s="231">
        <v>1335</v>
      </c>
      <c r="D49" s="231">
        <v>4431</v>
      </c>
      <c r="E49" s="231">
        <v>2245</v>
      </c>
      <c r="F49" s="231">
        <v>5512</v>
      </c>
      <c r="G49" s="231">
        <v>2716</v>
      </c>
      <c r="H49" s="384">
        <f t="shared" si="120"/>
        <v>12633</v>
      </c>
      <c r="I49" s="384">
        <f t="shared" si="121"/>
        <v>6296</v>
      </c>
      <c r="J49" s="231">
        <f>IFERROR(VLOOKUP($A49,'[1]PRIVE OK'!$C$2:$AB$115,'[1]PRIVE OK'!N$1,FALSE),0)</f>
        <v>166</v>
      </c>
      <c r="K49" s="231">
        <f>IFERROR(VLOOKUP($A49,'[1]PRIVE OK'!$C$2:$AB$115,'[1]PRIVE OK'!O$1,FALSE),0)</f>
        <v>204</v>
      </c>
      <c r="L49" s="231">
        <f>IFERROR(VLOOKUP($A49,'[1]PRIVE OK'!$C$2:$AB$115,'[1]PRIVE OK'!P$1,FALSE),0)</f>
        <v>234</v>
      </c>
      <c r="M49" s="383">
        <f t="shared" si="113"/>
        <v>604</v>
      </c>
      <c r="N49" s="128"/>
      <c r="O49" s="82" t="s">
        <v>222</v>
      </c>
      <c r="P49" s="237">
        <v>162</v>
      </c>
      <c r="Q49" s="237">
        <v>108</v>
      </c>
      <c r="R49" s="237">
        <v>685</v>
      </c>
      <c r="S49" s="237">
        <v>0</v>
      </c>
      <c r="T49" s="235">
        <f t="shared" si="116"/>
        <v>847</v>
      </c>
      <c r="U49" s="102">
        <v>748</v>
      </c>
      <c r="V49" s="102">
        <v>693</v>
      </c>
      <c r="W49" s="102">
        <v>155</v>
      </c>
      <c r="X49" s="102">
        <v>118</v>
      </c>
      <c r="Y49" s="241">
        <f t="shared" si="117"/>
        <v>903</v>
      </c>
      <c r="Z49" s="102">
        <v>811</v>
      </c>
      <c r="AA49" s="75">
        <v>250</v>
      </c>
    </row>
    <row r="50" spans="1:27" ht="10.5" customHeight="1">
      <c r="A50" s="329" t="s">
        <v>223</v>
      </c>
      <c r="B50" s="231">
        <v>2187</v>
      </c>
      <c r="C50" s="231">
        <v>1138</v>
      </c>
      <c r="D50" s="231">
        <v>3963</v>
      </c>
      <c r="E50" s="231">
        <v>1951</v>
      </c>
      <c r="F50" s="231">
        <v>4130</v>
      </c>
      <c r="G50" s="231">
        <v>1978</v>
      </c>
      <c r="H50" s="384">
        <f t="shared" si="120"/>
        <v>10280</v>
      </c>
      <c r="I50" s="384">
        <f t="shared" si="121"/>
        <v>5067</v>
      </c>
      <c r="J50" s="231">
        <f>IFERROR(VLOOKUP($A50,'[1]PRIVE OK'!$C$2:$AB$115,'[1]PRIVE OK'!N$1,FALSE),0)</f>
        <v>138</v>
      </c>
      <c r="K50" s="231">
        <f>IFERROR(VLOOKUP($A50,'[1]PRIVE OK'!$C$2:$AB$115,'[1]PRIVE OK'!O$1,FALSE),0)</f>
        <v>200</v>
      </c>
      <c r="L50" s="231">
        <f>IFERROR(VLOOKUP($A50,'[1]PRIVE OK'!$C$2:$AB$115,'[1]PRIVE OK'!P$1,FALSE),0)</f>
        <v>234</v>
      </c>
      <c r="M50" s="383">
        <f t="shared" si="113"/>
        <v>572</v>
      </c>
      <c r="N50" s="128"/>
      <c r="O50" s="82" t="s">
        <v>223</v>
      </c>
      <c r="P50" s="237">
        <v>24</v>
      </c>
      <c r="Q50" s="237">
        <v>11</v>
      </c>
      <c r="R50" s="237">
        <v>435</v>
      </c>
      <c r="S50" s="237">
        <v>0</v>
      </c>
      <c r="T50" s="235">
        <f t="shared" si="116"/>
        <v>459</v>
      </c>
      <c r="U50" s="102">
        <v>618</v>
      </c>
      <c r="V50" s="102">
        <v>539</v>
      </c>
      <c r="W50" s="102">
        <v>246</v>
      </c>
      <c r="X50" s="102">
        <v>175</v>
      </c>
      <c r="Y50" s="241">
        <f t="shared" si="117"/>
        <v>864</v>
      </c>
      <c r="Z50" s="102">
        <v>714</v>
      </c>
      <c r="AA50" s="75">
        <v>238</v>
      </c>
    </row>
    <row r="51" spans="1:27" ht="10.5" customHeight="1">
      <c r="A51" s="329" t="s">
        <v>224</v>
      </c>
      <c r="B51" s="388">
        <f>+'[2]PRESCO PV'!B52</f>
        <v>8546</v>
      </c>
      <c r="C51" s="388">
        <f>+'[2]PRESCO PV'!C52</f>
        <v>4238</v>
      </c>
      <c r="D51" s="388">
        <f>+'[2]PRESCO PV'!D52</f>
        <v>12504</v>
      </c>
      <c r="E51" s="388">
        <f>+'[2]PRESCO PV'!E52</f>
        <v>6381</v>
      </c>
      <c r="F51" s="388">
        <f>+'[2]PRESCO PV'!F52</f>
        <v>15573</v>
      </c>
      <c r="G51" s="388">
        <f>+'[2]PRESCO PV'!G52</f>
        <v>7757</v>
      </c>
      <c r="H51" s="388">
        <f>+'[2]PRESCO PV'!H52</f>
        <v>36623</v>
      </c>
      <c r="I51" s="388">
        <f>+'[2]PRESCO PV'!I52</f>
        <v>18376</v>
      </c>
      <c r="J51" s="388">
        <f>+'[2]PRESCO PV'!Z52</f>
        <v>451</v>
      </c>
      <c r="K51" s="388">
        <f>+'[2]PRESCO PV'!AA52</f>
        <v>494</v>
      </c>
      <c r="L51" s="388">
        <f>+'[2]PRESCO PV'!AB52</f>
        <v>582</v>
      </c>
      <c r="M51" s="389">
        <f>SUM(J51:L51)</f>
        <v>1527</v>
      </c>
      <c r="N51" s="128"/>
      <c r="O51" s="82" t="s">
        <v>224</v>
      </c>
      <c r="P51" s="237">
        <v>34</v>
      </c>
      <c r="Q51" s="237">
        <v>23</v>
      </c>
      <c r="R51" s="237">
        <v>1404</v>
      </c>
      <c r="S51" s="237">
        <v>0</v>
      </c>
      <c r="T51" s="235">
        <f t="shared" si="116"/>
        <v>1438</v>
      </c>
      <c r="U51" s="102">
        <v>2519</v>
      </c>
      <c r="V51" s="102">
        <v>2232</v>
      </c>
      <c r="W51" s="102">
        <v>968</v>
      </c>
      <c r="X51" s="102">
        <v>723</v>
      </c>
      <c r="Y51" s="241">
        <f t="shared" si="117"/>
        <v>3487</v>
      </c>
      <c r="Z51" s="102">
        <v>2955</v>
      </c>
      <c r="AA51" s="75">
        <v>522</v>
      </c>
    </row>
    <row r="52" spans="1:27" ht="10.5" customHeight="1">
      <c r="A52" s="329" t="s">
        <v>225</v>
      </c>
      <c r="B52" s="231">
        <v>291</v>
      </c>
      <c r="C52" s="231">
        <v>138</v>
      </c>
      <c r="D52" s="231">
        <v>520</v>
      </c>
      <c r="E52" s="231">
        <v>246</v>
      </c>
      <c r="F52" s="231">
        <v>1161</v>
      </c>
      <c r="G52" s="231">
        <v>544</v>
      </c>
      <c r="H52" s="384">
        <f t="shared" si="120"/>
        <v>1972</v>
      </c>
      <c r="I52" s="384">
        <f t="shared" si="121"/>
        <v>928</v>
      </c>
      <c r="J52" s="231">
        <f>IFERROR(VLOOKUP($A52,'[1]PRIVE OK'!$C$2:$AB$115,'[1]PRIVE OK'!N$1,FALSE),0)</f>
        <v>23</v>
      </c>
      <c r="K52" s="231">
        <f>IFERROR(VLOOKUP($A52,'[1]PRIVE OK'!$C$2:$AB$115,'[1]PRIVE OK'!O$1,FALSE),0)</f>
        <v>31</v>
      </c>
      <c r="L52" s="231">
        <f>IFERROR(VLOOKUP($A52,'[1]PRIVE OK'!$C$2:$AB$115,'[1]PRIVE OK'!P$1,FALSE),0)</f>
        <v>60</v>
      </c>
      <c r="M52" s="383">
        <f t="shared" si="113"/>
        <v>114</v>
      </c>
      <c r="N52" s="128"/>
      <c r="O52" s="82" t="s">
        <v>225</v>
      </c>
      <c r="P52" s="237">
        <v>13</v>
      </c>
      <c r="Q52" s="237">
        <v>9</v>
      </c>
      <c r="R52" s="237">
        <v>91</v>
      </c>
      <c r="S52" s="237">
        <v>0</v>
      </c>
      <c r="T52" s="235">
        <f t="shared" si="116"/>
        <v>104</v>
      </c>
      <c r="U52" s="102">
        <v>115</v>
      </c>
      <c r="V52" s="102">
        <v>107</v>
      </c>
      <c r="W52" s="102">
        <v>21</v>
      </c>
      <c r="X52" s="102">
        <v>15</v>
      </c>
      <c r="Y52" s="241">
        <f t="shared" si="117"/>
        <v>136</v>
      </c>
      <c r="Z52" s="102">
        <v>122</v>
      </c>
      <c r="AA52" s="75">
        <v>63</v>
      </c>
    </row>
    <row r="53" spans="1:27" ht="10.5" customHeight="1">
      <c r="A53" s="78" t="s">
        <v>159</v>
      </c>
      <c r="B53" s="230"/>
      <c r="C53" s="230"/>
      <c r="D53" s="230"/>
      <c r="E53" s="230"/>
      <c r="F53" s="230"/>
      <c r="G53" s="230"/>
      <c r="H53" s="236"/>
      <c r="I53" s="236"/>
      <c r="J53" s="230"/>
      <c r="K53" s="230"/>
      <c r="L53" s="230"/>
      <c r="M53" s="227"/>
      <c r="N53" s="128"/>
      <c r="O53" s="78" t="s">
        <v>159</v>
      </c>
      <c r="P53" s="237"/>
      <c r="Q53" s="237"/>
      <c r="R53" s="237"/>
      <c r="S53" s="237"/>
      <c r="T53" s="235"/>
      <c r="U53" s="102"/>
      <c r="V53" s="102"/>
      <c r="W53" s="102"/>
      <c r="X53" s="102"/>
      <c r="Y53" s="241"/>
      <c r="Z53" s="102"/>
      <c r="AA53" s="75"/>
    </row>
    <row r="54" spans="1:27" ht="10.5" customHeight="1">
      <c r="A54" s="82" t="s">
        <v>391</v>
      </c>
      <c r="B54" s="231">
        <v>492</v>
      </c>
      <c r="C54" s="231">
        <v>257</v>
      </c>
      <c r="D54" s="231">
        <v>653</v>
      </c>
      <c r="E54" s="231">
        <v>321</v>
      </c>
      <c r="F54" s="231">
        <v>862</v>
      </c>
      <c r="G54" s="231">
        <v>434</v>
      </c>
      <c r="H54" s="384">
        <f t="shared" ref="H54:H59" si="122">+B54+D54+F54</f>
        <v>2007</v>
      </c>
      <c r="I54" s="384">
        <f t="shared" ref="I54:I59" si="123">+C54+E54+G54</f>
        <v>1012</v>
      </c>
      <c r="J54" s="231">
        <f>IFERROR(VLOOKUP($A54,'[1]PRIVE OK'!$C$2:$AB$115,'[1]PRIVE OK'!N$1,FALSE),0)</f>
        <v>19</v>
      </c>
      <c r="K54" s="231">
        <f>IFERROR(VLOOKUP($A54,'[1]PRIVE OK'!$C$2:$AB$115,'[1]PRIVE OK'!O$1,FALSE),0)</f>
        <v>22</v>
      </c>
      <c r="L54" s="231">
        <f>IFERROR(VLOOKUP($A54,'[1]PRIVE OK'!$C$2:$AB$115,'[1]PRIVE OK'!P$1,FALSE),0)</f>
        <v>27</v>
      </c>
      <c r="M54" s="383">
        <f t="shared" si="113"/>
        <v>68</v>
      </c>
      <c r="N54" s="128"/>
      <c r="O54" s="82" t="s">
        <v>391</v>
      </c>
      <c r="P54" s="237">
        <v>11</v>
      </c>
      <c r="Q54" s="237">
        <v>5</v>
      </c>
      <c r="R54" s="237">
        <v>55</v>
      </c>
      <c r="S54" s="237">
        <v>0</v>
      </c>
      <c r="T54" s="235">
        <f t="shared" si="116"/>
        <v>66</v>
      </c>
      <c r="U54" s="102">
        <v>72</v>
      </c>
      <c r="V54" s="102">
        <v>71</v>
      </c>
      <c r="W54" s="102">
        <v>10</v>
      </c>
      <c r="X54" s="102">
        <v>10</v>
      </c>
      <c r="Y54" s="241">
        <f t="shared" si="117"/>
        <v>82</v>
      </c>
      <c r="Z54" s="102">
        <v>81</v>
      </c>
      <c r="AA54" s="75">
        <v>0</v>
      </c>
    </row>
    <row r="55" spans="1:27" ht="10.5" customHeight="1">
      <c r="A55" s="82" t="s">
        <v>226</v>
      </c>
      <c r="B55" s="231">
        <v>213</v>
      </c>
      <c r="C55" s="231">
        <v>106</v>
      </c>
      <c r="D55" s="231">
        <v>248</v>
      </c>
      <c r="E55" s="231">
        <v>134</v>
      </c>
      <c r="F55" s="231">
        <v>274</v>
      </c>
      <c r="G55" s="231">
        <v>123</v>
      </c>
      <c r="H55" s="384">
        <f t="shared" si="122"/>
        <v>735</v>
      </c>
      <c r="I55" s="384">
        <f t="shared" si="123"/>
        <v>363</v>
      </c>
      <c r="J55" s="231">
        <f>IFERROR(VLOOKUP($A55,'[1]PRIVE OK'!$C$2:$AB$115,'[1]PRIVE OK'!N$1,FALSE),0)</f>
        <v>12</v>
      </c>
      <c r="K55" s="231">
        <f>IFERROR(VLOOKUP($A55,'[1]PRIVE OK'!$C$2:$AB$115,'[1]PRIVE OK'!O$1,FALSE),0)</f>
        <v>11</v>
      </c>
      <c r="L55" s="231">
        <f>IFERROR(VLOOKUP($A55,'[1]PRIVE OK'!$C$2:$AB$115,'[1]PRIVE OK'!P$1,FALSE),0)</f>
        <v>11</v>
      </c>
      <c r="M55" s="383">
        <f t="shared" si="113"/>
        <v>34</v>
      </c>
      <c r="N55" s="128"/>
      <c r="O55" s="82" t="s">
        <v>226</v>
      </c>
      <c r="P55" s="237">
        <v>4</v>
      </c>
      <c r="Q55" s="237">
        <v>4</v>
      </c>
      <c r="R55" s="237">
        <v>24</v>
      </c>
      <c r="S55" s="237">
        <v>0</v>
      </c>
      <c r="T55" s="235">
        <f>P55+R55</f>
        <v>28</v>
      </c>
      <c r="U55" s="102">
        <v>36</v>
      </c>
      <c r="V55" s="102">
        <v>30</v>
      </c>
      <c r="W55" s="102">
        <v>10</v>
      </c>
      <c r="X55" s="102">
        <v>4</v>
      </c>
      <c r="Y55" s="241">
        <f t="shared" si="117"/>
        <v>46</v>
      </c>
      <c r="Z55" s="102">
        <v>34</v>
      </c>
      <c r="AA55" s="75">
        <v>12</v>
      </c>
    </row>
    <row r="56" spans="1:27" ht="10.5" customHeight="1">
      <c r="A56" s="82" t="s">
        <v>30</v>
      </c>
      <c r="B56" s="231">
        <v>279</v>
      </c>
      <c r="C56" s="231">
        <v>138</v>
      </c>
      <c r="D56" s="231">
        <v>333</v>
      </c>
      <c r="E56" s="231">
        <v>174</v>
      </c>
      <c r="F56" s="231">
        <v>441</v>
      </c>
      <c r="G56" s="231">
        <v>211</v>
      </c>
      <c r="H56" s="384">
        <f t="shared" si="122"/>
        <v>1053</v>
      </c>
      <c r="I56" s="384">
        <f t="shared" si="123"/>
        <v>523</v>
      </c>
      <c r="J56" s="231">
        <f>IFERROR(VLOOKUP($A56,'[1]PRIVE OK'!$C$2:$AB$115,'[1]PRIVE OK'!N$1,FALSE),0)</f>
        <v>15</v>
      </c>
      <c r="K56" s="231">
        <f>IFERROR(VLOOKUP($A56,'[1]PRIVE OK'!$C$2:$AB$115,'[1]PRIVE OK'!O$1,FALSE),0)</f>
        <v>16</v>
      </c>
      <c r="L56" s="231">
        <f>IFERROR(VLOOKUP($A56,'[1]PRIVE OK'!$C$2:$AB$115,'[1]PRIVE OK'!P$1,FALSE),0)</f>
        <v>13</v>
      </c>
      <c r="M56" s="383">
        <f t="shared" si="113"/>
        <v>44</v>
      </c>
      <c r="N56" s="128"/>
      <c r="O56" s="82" t="s">
        <v>30</v>
      </c>
      <c r="P56" s="237">
        <v>0</v>
      </c>
      <c r="Q56" s="237">
        <v>0</v>
      </c>
      <c r="R56" s="237">
        <v>0</v>
      </c>
      <c r="S56" s="237">
        <v>0</v>
      </c>
      <c r="T56" s="235">
        <f t="shared" si="116"/>
        <v>0</v>
      </c>
      <c r="U56" s="102">
        <v>50</v>
      </c>
      <c r="V56" s="102">
        <v>40</v>
      </c>
      <c r="W56" s="102">
        <v>15</v>
      </c>
      <c r="X56" s="102">
        <v>5</v>
      </c>
      <c r="Y56" s="241">
        <f t="shared" si="117"/>
        <v>65</v>
      </c>
      <c r="Z56" s="102">
        <v>45</v>
      </c>
      <c r="AA56" s="75">
        <v>15</v>
      </c>
    </row>
    <row r="57" spans="1:27" ht="10.5" customHeight="1">
      <c r="A57" s="82" t="s">
        <v>227</v>
      </c>
      <c r="B57" s="231">
        <v>319</v>
      </c>
      <c r="C57" s="231">
        <v>171</v>
      </c>
      <c r="D57" s="231">
        <v>202</v>
      </c>
      <c r="E57" s="231">
        <v>108</v>
      </c>
      <c r="F57" s="231">
        <v>173</v>
      </c>
      <c r="G57" s="231">
        <v>74</v>
      </c>
      <c r="H57" s="384">
        <f t="shared" si="122"/>
        <v>694</v>
      </c>
      <c r="I57" s="384">
        <f t="shared" si="123"/>
        <v>353</v>
      </c>
      <c r="J57" s="231">
        <f>IFERROR(VLOOKUP($A57,'[1]PRIVE OK'!$C$2:$AB$115,'[1]PRIVE OK'!N$1,FALSE),0)</f>
        <v>13</v>
      </c>
      <c r="K57" s="231">
        <f>IFERROR(VLOOKUP($A57,'[1]PRIVE OK'!$C$2:$AB$115,'[1]PRIVE OK'!O$1,FALSE),0)</f>
        <v>8</v>
      </c>
      <c r="L57" s="231">
        <f>IFERROR(VLOOKUP($A57,'[1]PRIVE OK'!$C$2:$AB$115,'[1]PRIVE OK'!P$1,FALSE),0)</f>
        <v>8</v>
      </c>
      <c r="M57" s="383">
        <f t="shared" si="113"/>
        <v>29</v>
      </c>
      <c r="N57" s="128"/>
      <c r="O57" s="82" t="s">
        <v>227</v>
      </c>
      <c r="P57" s="237">
        <v>9</v>
      </c>
      <c r="Q57" s="237">
        <v>1</v>
      </c>
      <c r="R57" s="237">
        <v>32</v>
      </c>
      <c r="S57" s="237">
        <v>0</v>
      </c>
      <c r="T57" s="235">
        <f t="shared" si="116"/>
        <v>41</v>
      </c>
      <c r="U57" s="102">
        <v>36</v>
      </c>
      <c r="V57" s="102">
        <v>33</v>
      </c>
      <c r="W57" s="102">
        <v>6</v>
      </c>
      <c r="X57" s="102">
        <v>4</v>
      </c>
      <c r="Y57" s="241">
        <f t="shared" si="117"/>
        <v>42</v>
      </c>
      <c r="Z57" s="102">
        <v>37</v>
      </c>
      <c r="AA57" s="75">
        <v>11</v>
      </c>
    </row>
    <row r="58" spans="1:27" ht="10.5" customHeight="1">
      <c r="A58" s="82" t="s">
        <v>31</v>
      </c>
      <c r="B58" s="231">
        <v>147</v>
      </c>
      <c r="C58" s="231">
        <v>73</v>
      </c>
      <c r="D58" s="231">
        <v>117</v>
      </c>
      <c r="E58" s="231">
        <v>63</v>
      </c>
      <c r="F58" s="231">
        <v>190</v>
      </c>
      <c r="G58" s="231">
        <v>95</v>
      </c>
      <c r="H58" s="384">
        <f t="shared" si="122"/>
        <v>454</v>
      </c>
      <c r="I58" s="384">
        <f t="shared" si="123"/>
        <v>231</v>
      </c>
      <c r="J58" s="231">
        <f>IFERROR(VLOOKUP($A58,'[1]PRIVE OK'!$C$2:$AB$115,'[1]PRIVE OK'!N$1,FALSE),0)</f>
        <v>7</v>
      </c>
      <c r="K58" s="231">
        <f>IFERROR(VLOOKUP($A58,'[1]PRIVE OK'!$C$2:$AB$115,'[1]PRIVE OK'!O$1,FALSE),0)</f>
        <v>6</v>
      </c>
      <c r="L58" s="231">
        <f>IFERROR(VLOOKUP($A58,'[1]PRIVE OK'!$C$2:$AB$115,'[1]PRIVE OK'!P$1,FALSE),0)</f>
        <v>7</v>
      </c>
      <c r="M58" s="383">
        <f t="shared" si="113"/>
        <v>20</v>
      </c>
      <c r="N58" s="128"/>
      <c r="O58" s="82" t="s">
        <v>31</v>
      </c>
      <c r="P58" s="237">
        <v>0</v>
      </c>
      <c r="Q58" s="237">
        <v>0</v>
      </c>
      <c r="R58" s="237">
        <v>15</v>
      </c>
      <c r="S58" s="237">
        <v>0</v>
      </c>
      <c r="T58" s="235">
        <f t="shared" si="116"/>
        <v>15</v>
      </c>
      <c r="U58" s="102">
        <v>21</v>
      </c>
      <c r="V58" s="102">
        <v>21</v>
      </c>
      <c r="W58" s="102">
        <v>1</v>
      </c>
      <c r="X58" s="102">
        <v>1</v>
      </c>
      <c r="Y58" s="241">
        <f t="shared" si="117"/>
        <v>22</v>
      </c>
      <c r="Z58" s="102">
        <v>22</v>
      </c>
      <c r="AA58" s="75">
        <v>7</v>
      </c>
    </row>
    <row r="59" spans="1:27" ht="10.5" customHeight="1">
      <c r="A59" s="82" t="s">
        <v>32</v>
      </c>
      <c r="B59" s="231">
        <v>211</v>
      </c>
      <c r="C59" s="231">
        <v>100</v>
      </c>
      <c r="D59" s="231">
        <v>286</v>
      </c>
      <c r="E59" s="231">
        <v>135</v>
      </c>
      <c r="F59" s="231">
        <v>259</v>
      </c>
      <c r="G59" s="231">
        <v>143</v>
      </c>
      <c r="H59" s="384">
        <f t="shared" si="122"/>
        <v>756</v>
      </c>
      <c r="I59" s="384">
        <f t="shared" si="123"/>
        <v>378</v>
      </c>
      <c r="J59" s="231">
        <f>IFERROR(VLOOKUP($A59,'[1]PRIVE OK'!$C$2:$AB$115,'[1]PRIVE OK'!N$1,FALSE),0)</f>
        <v>13</v>
      </c>
      <c r="K59" s="231">
        <f>IFERROR(VLOOKUP($A59,'[1]PRIVE OK'!$C$2:$AB$115,'[1]PRIVE OK'!O$1,FALSE),0)</f>
        <v>12</v>
      </c>
      <c r="L59" s="231">
        <f>IFERROR(VLOOKUP($A59,'[1]PRIVE OK'!$C$2:$AB$115,'[1]PRIVE OK'!P$1,FALSE),0)</f>
        <v>11</v>
      </c>
      <c r="M59" s="383">
        <f t="shared" si="113"/>
        <v>36</v>
      </c>
      <c r="N59" s="128"/>
      <c r="O59" s="82" t="s">
        <v>32</v>
      </c>
      <c r="P59" s="237">
        <v>0</v>
      </c>
      <c r="Q59" s="237">
        <v>0</v>
      </c>
      <c r="R59" s="237">
        <v>23</v>
      </c>
      <c r="S59" s="237">
        <v>0</v>
      </c>
      <c r="T59" s="235">
        <f t="shared" si="116"/>
        <v>23</v>
      </c>
      <c r="U59" s="102">
        <v>34</v>
      </c>
      <c r="V59" s="102">
        <v>28</v>
      </c>
      <c r="W59" s="102">
        <v>8</v>
      </c>
      <c r="X59" s="102">
        <v>2</v>
      </c>
      <c r="Y59" s="241">
        <f t="shared" si="117"/>
        <v>42</v>
      </c>
      <c r="Z59" s="102">
        <v>30</v>
      </c>
      <c r="AA59" s="334">
        <v>13</v>
      </c>
    </row>
    <row r="60" spans="1:27" ht="10.5" customHeight="1">
      <c r="A60" s="78" t="s">
        <v>160</v>
      </c>
      <c r="B60" s="230"/>
      <c r="C60" s="230"/>
      <c r="D60" s="230"/>
      <c r="E60" s="230"/>
      <c r="F60" s="230"/>
      <c r="G60" s="230"/>
      <c r="H60" s="236"/>
      <c r="I60" s="236"/>
      <c r="J60" s="230"/>
      <c r="K60" s="230"/>
      <c r="L60" s="230"/>
      <c r="M60" s="227"/>
      <c r="N60" s="128"/>
      <c r="O60" s="78" t="s">
        <v>160</v>
      </c>
      <c r="P60" s="237"/>
      <c r="Q60" s="237"/>
      <c r="R60" s="237"/>
      <c r="S60" s="237"/>
      <c r="T60" s="235"/>
      <c r="U60" s="102"/>
      <c r="V60" s="102"/>
      <c r="W60" s="102"/>
      <c r="X60" s="102"/>
      <c r="Y60" s="241"/>
      <c r="Z60" s="102"/>
      <c r="AA60" s="334"/>
    </row>
    <row r="61" spans="1:27" ht="10.5" customHeight="1">
      <c r="A61" s="82" t="s">
        <v>228</v>
      </c>
      <c r="B61" s="231">
        <v>200</v>
      </c>
      <c r="C61" s="231">
        <v>103</v>
      </c>
      <c r="D61" s="231">
        <v>149</v>
      </c>
      <c r="E61" s="231">
        <v>85</v>
      </c>
      <c r="F61" s="231">
        <v>204</v>
      </c>
      <c r="G61" s="231">
        <v>107</v>
      </c>
      <c r="H61" s="384">
        <f t="shared" ref="H61:H64" si="124">+B61+D61+F61</f>
        <v>553</v>
      </c>
      <c r="I61" s="384">
        <f t="shared" ref="I61:I64" si="125">+C61+E61+G61</f>
        <v>295</v>
      </c>
      <c r="J61" s="231">
        <f>IFERROR(VLOOKUP($A61,'[1]PRIVE OK'!$C$2:$AB$115,'[1]PRIVE OK'!N$1,FALSE),0)</f>
        <v>5</v>
      </c>
      <c r="K61" s="231">
        <f>IFERROR(VLOOKUP($A61,'[1]PRIVE OK'!$C$2:$AB$115,'[1]PRIVE OK'!O$1,FALSE),0)</f>
        <v>3</v>
      </c>
      <c r="L61" s="231">
        <f>IFERROR(VLOOKUP($A61,'[1]PRIVE OK'!$C$2:$AB$115,'[1]PRIVE OK'!P$1,FALSE),0)</f>
        <v>5</v>
      </c>
      <c r="M61" s="383">
        <f t="shared" si="113"/>
        <v>13</v>
      </c>
      <c r="N61" s="128"/>
      <c r="O61" s="82" t="s">
        <v>228</v>
      </c>
      <c r="P61" s="237">
        <v>6</v>
      </c>
      <c r="Q61" s="237">
        <v>0</v>
      </c>
      <c r="R61" s="237">
        <v>17</v>
      </c>
      <c r="S61" s="237">
        <v>0</v>
      </c>
      <c r="T61" s="235">
        <f t="shared" si="116"/>
        <v>23</v>
      </c>
      <c r="U61" s="102">
        <v>17</v>
      </c>
      <c r="V61" s="102">
        <v>17</v>
      </c>
      <c r="W61" s="102">
        <v>1</v>
      </c>
      <c r="X61" s="102">
        <v>1</v>
      </c>
      <c r="Y61" s="241">
        <f t="shared" si="117"/>
        <v>18</v>
      </c>
      <c r="Z61" s="102">
        <v>18</v>
      </c>
      <c r="AA61" s="334">
        <v>6</v>
      </c>
    </row>
    <row r="62" spans="1:27" ht="10.5" customHeight="1">
      <c r="A62" s="82" t="s">
        <v>229</v>
      </c>
      <c r="B62" s="231">
        <v>0</v>
      </c>
      <c r="C62" s="231">
        <v>0</v>
      </c>
      <c r="D62" s="231">
        <v>0</v>
      </c>
      <c r="E62" s="231">
        <v>0</v>
      </c>
      <c r="F62" s="231">
        <v>0</v>
      </c>
      <c r="G62" s="231">
        <v>0</v>
      </c>
      <c r="H62" s="384">
        <f t="shared" si="124"/>
        <v>0</v>
      </c>
      <c r="I62" s="384">
        <f t="shared" si="125"/>
        <v>0</v>
      </c>
      <c r="J62" s="231">
        <f>IFERROR(VLOOKUP($A62,'[1]PRIVE OK'!$C$2:$AB$115,'[1]PRIVE OK'!N$1,FALSE),0)</f>
        <v>0</v>
      </c>
      <c r="K62" s="231">
        <f>IFERROR(VLOOKUP($A62,'[1]PRIVE OK'!$C$2:$AB$115,'[1]PRIVE OK'!O$1,FALSE),0)</f>
        <v>0</v>
      </c>
      <c r="L62" s="231">
        <f>IFERROR(VLOOKUP($A62,'[1]PRIVE OK'!$C$2:$AB$115,'[1]PRIVE OK'!P$1,FALSE),0)</f>
        <v>0</v>
      </c>
      <c r="M62" s="383">
        <f t="shared" si="113"/>
        <v>0</v>
      </c>
      <c r="N62" s="128"/>
      <c r="O62" s="82" t="s">
        <v>229</v>
      </c>
      <c r="P62" s="237">
        <v>0</v>
      </c>
      <c r="Q62" s="237">
        <v>0</v>
      </c>
      <c r="R62" s="237">
        <v>0</v>
      </c>
      <c r="S62" s="237">
        <v>0</v>
      </c>
      <c r="T62" s="235">
        <f t="shared" si="116"/>
        <v>0</v>
      </c>
      <c r="U62" s="102">
        <v>5</v>
      </c>
      <c r="V62" s="102">
        <v>5</v>
      </c>
      <c r="W62" s="102">
        <v>2</v>
      </c>
      <c r="X62" s="102">
        <v>2</v>
      </c>
      <c r="Y62" s="241">
        <f t="shared" si="117"/>
        <v>7</v>
      </c>
      <c r="Z62" s="102">
        <v>7</v>
      </c>
      <c r="AA62" s="334">
        <v>0</v>
      </c>
    </row>
    <row r="63" spans="1:27" ht="10.5" customHeight="1">
      <c r="A63" s="82" t="s">
        <v>230</v>
      </c>
      <c r="B63" s="231">
        <v>113</v>
      </c>
      <c r="C63" s="231">
        <v>64</v>
      </c>
      <c r="D63" s="231">
        <v>43</v>
      </c>
      <c r="E63" s="231">
        <v>22</v>
      </c>
      <c r="F63" s="231">
        <v>0</v>
      </c>
      <c r="G63" s="231">
        <v>0</v>
      </c>
      <c r="H63" s="384">
        <f t="shared" si="124"/>
        <v>156</v>
      </c>
      <c r="I63" s="384">
        <f t="shared" si="125"/>
        <v>86</v>
      </c>
      <c r="J63" s="231">
        <f>IFERROR(VLOOKUP($A63,'[1]PRIVE OK'!$C$2:$AB$115,'[1]PRIVE OK'!N$1,FALSE),0)</f>
        <v>2</v>
      </c>
      <c r="K63" s="231">
        <f>IFERROR(VLOOKUP($A63,'[1]PRIVE OK'!$C$2:$AB$115,'[1]PRIVE OK'!O$1,FALSE),0)</f>
        <v>1</v>
      </c>
      <c r="L63" s="231">
        <f>IFERROR(VLOOKUP($A63,'[1]PRIVE OK'!$C$2:$AB$115,'[1]PRIVE OK'!P$1,FALSE),0)</f>
        <v>0</v>
      </c>
      <c r="M63" s="383">
        <f t="shared" si="113"/>
        <v>3</v>
      </c>
      <c r="N63" s="128"/>
      <c r="O63" s="82" t="s">
        <v>230</v>
      </c>
      <c r="P63" s="237">
        <v>0</v>
      </c>
      <c r="Q63" s="237">
        <v>0</v>
      </c>
      <c r="R63" s="237">
        <v>3</v>
      </c>
      <c r="S63" s="237">
        <v>0</v>
      </c>
      <c r="T63" s="235">
        <f t="shared" si="116"/>
        <v>3</v>
      </c>
      <c r="U63" s="102"/>
      <c r="V63" s="102"/>
      <c r="W63" s="102"/>
      <c r="X63" s="102"/>
      <c r="Y63" s="241">
        <f t="shared" si="117"/>
        <v>0</v>
      </c>
      <c r="Z63" s="102"/>
      <c r="AA63" s="334">
        <v>2</v>
      </c>
    </row>
    <row r="64" spans="1:27" ht="10.5" customHeight="1" thickBot="1">
      <c r="A64" s="84" t="s">
        <v>231</v>
      </c>
      <c r="B64" s="85">
        <v>61</v>
      </c>
      <c r="C64" s="85">
        <v>25</v>
      </c>
      <c r="D64" s="85">
        <v>71</v>
      </c>
      <c r="E64" s="85">
        <v>36</v>
      </c>
      <c r="F64" s="85">
        <v>0</v>
      </c>
      <c r="G64" s="85">
        <v>0</v>
      </c>
      <c r="H64" s="384">
        <f t="shared" si="124"/>
        <v>132</v>
      </c>
      <c r="I64" s="384">
        <f t="shared" si="125"/>
        <v>61</v>
      </c>
      <c r="J64" s="86">
        <f>IFERROR(VLOOKUP($A64,'[1]PRIVE OK'!$C$2:$AB$115,'[1]PRIVE OK'!N$1,FALSE),0)</f>
        <v>1</v>
      </c>
      <c r="K64" s="86">
        <f>IFERROR(VLOOKUP($A64,'[1]PRIVE OK'!$C$2:$AB$115,'[1]PRIVE OK'!O$1,FALSE),0)</f>
        <v>1</v>
      </c>
      <c r="L64" s="86">
        <f>IFERROR(VLOOKUP($A64,'[1]PRIVE OK'!$C$2:$AB$115,'[1]PRIVE OK'!P$1,FALSE),0)</f>
        <v>0</v>
      </c>
      <c r="M64" s="383">
        <f t="shared" si="113"/>
        <v>2</v>
      </c>
      <c r="N64" s="129"/>
      <c r="O64" s="84" t="s">
        <v>231</v>
      </c>
      <c r="P64" s="85">
        <v>0</v>
      </c>
      <c r="Q64" s="85">
        <v>0</v>
      </c>
      <c r="R64" s="85">
        <v>0</v>
      </c>
      <c r="S64" s="85">
        <v>0</v>
      </c>
      <c r="T64" s="235">
        <f t="shared" si="116"/>
        <v>0</v>
      </c>
      <c r="U64" s="154">
        <v>3</v>
      </c>
      <c r="V64" s="154">
        <v>3</v>
      </c>
      <c r="W64" s="154">
        <v>1</v>
      </c>
      <c r="X64" s="154">
        <v>1</v>
      </c>
      <c r="Y64" s="241">
        <f t="shared" si="117"/>
        <v>4</v>
      </c>
      <c r="Z64" s="154">
        <v>4</v>
      </c>
      <c r="AA64" s="57">
        <v>1</v>
      </c>
    </row>
    <row r="65" spans="1:27" ht="10.5" customHeight="1">
      <c r="A65" s="461" t="s">
        <v>401</v>
      </c>
      <c r="B65" s="461"/>
      <c r="C65" s="461"/>
      <c r="D65" s="461"/>
      <c r="E65" s="461"/>
      <c r="F65" s="461"/>
      <c r="G65" s="461"/>
      <c r="H65" s="461"/>
      <c r="I65" s="461"/>
      <c r="J65" s="461"/>
      <c r="K65" s="461"/>
      <c r="L65" s="461"/>
      <c r="M65" s="461"/>
      <c r="N65" s="461"/>
      <c r="O65" s="461" t="s">
        <v>402</v>
      </c>
      <c r="P65" s="461"/>
      <c r="Q65" s="461"/>
      <c r="R65" s="461"/>
      <c r="S65" s="461"/>
      <c r="T65" s="461"/>
      <c r="U65" s="461"/>
      <c r="V65" s="461"/>
      <c r="W65" s="461"/>
      <c r="X65" s="461"/>
      <c r="Y65" s="461"/>
      <c r="Z65" s="461"/>
      <c r="AA65" s="461"/>
    </row>
    <row r="66" spans="1:27" ht="10.5" customHeight="1" thickBot="1">
      <c r="A66" s="462" t="s">
        <v>22</v>
      </c>
      <c r="B66" s="462"/>
      <c r="C66" s="462"/>
      <c r="D66" s="462"/>
      <c r="E66" s="462"/>
      <c r="F66" s="462"/>
      <c r="G66" s="462"/>
      <c r="H66" s="462"/>
      <c r="I66" s="462"/>
      <c r="J66" s="462"/>
      <c r="K66" s="462"/>
      <c r="L66" s="462"/>
      <c r="M66" s="462"/>
      <c r="N66" s="462"/>
      <c r="O66" s="461" t="s">
        <v>22</v>
      </c>
      <c r="P66" s="461"/>
      <c r="Q66" s="461"/>
      <c r="R66" s="461"/>
      <c r="S66" s="461"/>
      <c r="T66" s="461"/>
      <c r="U66" s="461"/>
      <c r="V66" s="461"/>
      <c r="W66" s="461"/>
      <c r="X66" s="461"/>
      <c r="Y66" s="461"/>
      <c r="Z66" s="461"/>
      <c r="AA66" s="461"/>
    </row>
    <row r="67" spans="1:27" ht="20.25" customHeight="1">
      <c r="A67" s="467" t="s">
        <v>137</v>
      </c>
      <c r="B67" s="469" t="s">
        <v>377</v>
      </c>
      <c r="C67" s="469"/>
      <c r="D67" s="469" t="s">
        <v>378</v>
      </c>
      <c r="E67" s="469"/>
      <c r="F67" s="469" t="s">
        <v>379</v>
      </c>
      <c r="G67" s="469"/>
      <c r="H67" s="470" t="s">
        <v>7</v>
      </c>
      <c r="I67" s="470"/>
      <c r="J67" s="470" t="s">
        <v>12</v>
      </c>
      <c r="K67" s="470"/>
      <c r="L67" s="470"/>
      <c r="M67" s="470"/>
      <c r="N67" s="127"/>
      <c r="O67" s="523" t="s">
        <v>137</v>
      </c>
      <c r="P67" s="469" t="s">
        <v>204</v>
      </c>
      <c r="Q67" s="469"/>
      <c r="R67" s="469"/>
      <c r="S67" s="469"/>
      <c r="T67" s="469"/>
      <c r="U67" s="469" t="s">
        <v>380</v>
      </c>
      <c r="V67" s="469"/>
      <c r="W67" s="469"/>
      <c r="X67" s="469"/>
      <c r="Y67" s="469"/>
      <c r="Z67" s="469"/>
      <c r="AA67" s="463" t="s">
        <v>460</v>
      </c>
    </row>
    <row r="68" spans="1:27" ht="37.5" customHeight="1">
      <c r="A68" s="471"/>
      <c r="B68" s="227" t="s">
        <v>154</v>
      </c>
      <c r="C68" s="227" t="s">
        <v>155</v>
      </c>
      <c r="D68" s="227" t="s">
        <v>154</v>
      </c>
      <c r="E68" s="227" t="s">
        <v>155</v>
      </c>
      <c r="F68" s="227" t="s">
        <v>154</v>
      </c>
      <c r="G68" s="227" t="s">
        <v>155</v>
      </c>
      <c r="H68" s="227" t="s">
        <v>154</v>
      </c>
      <c r="I68" s="227" t="s">
        <v>155</v>
      </c>
      <c r="J68" s="134" t="s">
        <v>398</v>
      </c>
      <c r="K68" s="134" t="s">
        <v>399</v>
      </c>
      <c r="L68" s="134" t="s">
        <v>400</v>
      </c>
      <c r="M68" s="230" t="s">
        <v>7</v>
      </c>
      <c r="N68" s="128"/>
      <c r="O68" s="524"/>
      <c r="P68" s="227" t="s">
        <v>450</v>
      </c>
      <c r="Q68" s="227" t="s">
        <v>13</v>
      </c>
      <c r="R68" s="328" t="s">
        <v>475</v>
      </c>
      <c r="S68" s="227" t="s">
        <v>13</v>
      </c>
      <c r="T68" s="337" t="s">
        <v>20</v>
      </c>
      <c r="U68" s="336" t="s">
        <v>18</v>
      </c>
      <c r="V68" s="136" t="s">
        <v>403</v>
      </c>
      <c r="W68" s="336" t="s">
        <v>481</v>
      </c>
      <c r="X68" s="136" t="s">
        <v>403</v>
      </c>
      <c r="Y68" s="136" t="s">
        <v>20</v>
      </c>
      <c r="Z68" s="136" t="s">
        <v>403</v>
      </c>
      <c r="AA68" s="464"/>
    </row>
    <row r="69" spans="1:27" ht="10.5" customHeight="1">
      <c r="A69" s="78" t="s">
        <v>161</v>
      </c>
      <c r="B69" s="88"/>
      <c r="C69" s="88"/>
      <c r="D69" s="88"/>
      <c r="E69" s="88"/>
      <c r="F69" s="88"/>
      <c r="G69" s="88"/>
      <c r="H69" s="58"/>
      <c r="I69" s="58"/>
      <c r="J69" s="81"/>
      <c r="K69" s="81"/>
      <c r="L69" s="81"/>
      <c r="M69" s="227"/>
      <c r="N69" s="128"/>
      <c r="O69" s="78" t="s">
        <v>161</v>
      </c>
      <c r="P69" s="231"/>
      <c r="Q69" s="231"/>
      <c r="R69" s="231"/>
      <c r="S69" s="231"/>
      <c r="T69" s="227"/>
      <c r="U69" s="231"/>
      <c r="V69" s="231"/>
      <c r="W69" s="231"/>
      <c r="X69" s="237"/>
      <c r="Y69" s="231"/>
      <c r="Z69" s="227"/>
      <c r="AA69" s="334"/>
    </row>
    <row r="70" spans="1:27" ht="10.5" customHeight="1">
      <c r="A70" s="82" t="s">
        <v>33</v>
      </c>
      <c r="B70" s="104">
        <v>56</v>
      </c>
      <c r="C70" s="104">
        <v>33</v>
      </c>
      <c r="D70" s="104">
        <v>171</v>
      </c>
      <c r="E70" s="104">
        <v>85</v>
      </c>
      <c r="F70" s="104">
        <v>183</v>
      </c>
      <c r="G70" s="104">
        <v>94</v>
      </c>
      <c r="H70" s="384">
        <f t="shared" ref="H70:H72" si="126">+B70+D70+F70</f>
        <v>410</v>
      </c>
      <c r="I70" s="384">
        <f t="shared" ref="I70:I72" si="127">+C70+E70+G70</f>
        <v>212</v>
      </c>
      <c r="J70" s="231">
        <f>IFERROR(VLOOKUP($A70,'[1]PRIVE OK'!$C$2:$AB$115,'[1]PRIVE OK'!N$1,FALSE),0)</f>
        <v>4</v>
      </c>
      <c r="K70" s="231">
        <f>IFERROR(VLOOKUP($A70,'[1]PRIVE OK'!$C$2:$AB$115,'[1]PRIVE OK'!O$1,FALSE),0)</f>
        <v>5</v>
      </c>
      <c r="L70" s="231">
        <f>IFERROR(VLOOKUP($A70,'[1]PRIVE OK'!$C$2:$AB$115,'[1]PRIVE OK'!P$1,FALSE),0)</f>
        <v>7</v>
      </c>
      <c r="M70" s="383">
        <f t="shared" ref="M70:M72" si="128">SUM(J70:L70)</f>
        <v>16</v>
      </c>
      <c r="N70" s="128"/>
      <c r="O70" s="82" t="s">
        <v>33</v>
      </c>
      <c r="P70" s="231">
        <v>0</v>
      </c>
      <c r="Q70" s="231">
        <v>0</v>
      </c>
      <c r="R70" s="231">
        <v>11</v>
      </c>
      <c r="S70" s="231">
        <v>11</v>
      </c>
      <c r="T70" s="227">
        <f>P70+R70</f>
        <v>11</v>
      </c>
      <c r="U70" s="102">
        <v>11</v>
      </c>
      <c r="V70" s="102">
        <v>11</v>
      </c>
      <c r="W70" s="102">
        <v>0</v>
      </c>
      <c r="X70" s="102">
        <v>0</v>
      </c>
      <c r="Y70" s="241">
        <f t="shared" ref="Y70:Y93" si="129">+U70+W70</f>
        <v>11</v>
      </c>
      <c r="Z70" s="102">
        <v>11</v>
      </c>
      <c r="AA70" s="334">
        <v>8</v>
      </c>
    </row>
    <row r="71" spans="1:27" ht="10.5" customHeight="1">
      <c r="A71" s="82" t="s">
        <v>232</v>
      </c>
      <c r="B71" s="104">
        <v>311</v>
      </c>
      <c r="C71" s="104">
        <v>159</v>
      </c>
      <c r="D71" s="104">
        <v>300</v>
      </c>
      <c r="E71" s="104">
        <v>143</v>
      </c>
      <c r="F71" s="104">
        <v>355</v>
      </c>
      <c r="G71" s="104">
        <v>198</v>
      </c>
      <c r="H71" s="384">
        <f t="shared" si="126"/>
        <v>966</v>
      </c>
      <c r="I71" s="384">
        <f t="shared" si="127"/>
        <v>500</v>
      </c>
      <c r="J71" s="231">
        <f>IFERROR(VLOOKUP($A71,'[1]PRIVE OK'!$C$2:$AB$115,'[1]PRIVE OK'!N$1,FALSE),0)</f>
        <v>11</v>
      </c>
      <c r="K71" s="231">
        <f>IFERROR(VLOOKUP($A71,'[1]PRIVE OK'!$C$2:$AB$115,'[1]PRIVE OK'!O$1,FALSE),0)</f>
        <v>11</v>
      </c>
      <c r="L71" s="231">
        <f>IFERROR(VLOOKUP($A71,'[1]PRIVE OK'!$C$2:$AB$115,'[1]PRIVE OK'!P$1,FALSE),0)</f>
        <v>13</v>
      </c>
      <c r="M71" s="383">
        <f t="shared" si="128"/>
        <v>35</v>
      </c>
      <c r="N71" s="128"/>
      <c r="O71" s="82" t="s">
        <v>232</v>
      </c>
      <c r="P71" s="231">
        <v>1</v>
      </c>
      <c r="Q71" s="231">
        <v>0</v>
      </c>
      <c r="R71" s="231">
        <v>34</v>
      </c>
      <c r="S71" s="231">
        <v>31</v>
      </c>
      <c r="T71" s="227">
        <f t="shared" ref="T71:T100" si="130">P71+R71</f>
        <v>35</v>
      </c>
      <c r="U71" s="102">
        <v>33</v>
      </c>
      <c r="V71" s="102">
        <v>31</v>
      </c>
      <c r="W71" s="102">
        <v>1</v>
      </c>
      <c r="X71" s="102">
        <v>0</v>
      </c>
      <c r="Y71" s="241">
        <f t="shared" si="129"/>
        <v>34</v>
      </c>
      <c r="Z71" s="102">
        <v>31</v>
      </c>
      <c r="AA71" s="334">
        <v>12</v>
      </c>
    </row>
    <row r="72" spans="1:27" ht="10.5" customHeight="1">
      <c r="A72" s="82" t="s">
        <v>34</v>
      </c>
      <c r="B72" s="104">
        <v>410</v>
      </c>
      <c r="C72" s="104">
        <v>200</v>
      </c>
      <c r="D72" s="104">
        <v>694</v>
      </c>
      <c r="E72" s="104">
        <v>377</v>
      </c>
      <c r="F72" s="104">
        <v>576</v>
      </c>
      <c r="G72" s="104">
        <v>292</v>
      </c>
      <c r="H72" s="384">
        <f t="shared" si="126"/>
        <v>1680</v>
      </c>
      <c r="I72" s="384">
        <f t="shared" si="127"/>
        <v>869</v>
      </c>
      <c r="J72" s="231">
        <f>IFERROR(VLOOKUP($A72,'[1]PRIVE OK'!$C$2:$AB$115,'[1]PRIVE OK'!N$1,FALSE),0)</f>
        <v>16</v>
      </c>
      <c r="K72" s="231">
        <f>IFERROR(VLOOKUP($A72,'[1]PRIVE OK'!$C$2:$AB$115,'[1]PRIVE OK'!O$1,FALSE),0)</f>
        <v>17</v>
      </c>
      <c r="L72" s="231">
        <f>IFERROR(VLOOKUP($A72,'[1]PRIVE OK'!$C$2:$AB$115,'[1]PRIVE OK'!P$1,FALSE),0)</f>
        <v>15</v>
      </c>
      <c r="M72" s="383">
        <f t="shared" si="128"/>
        <v>48</v>
      </c>
      <c r="N72" s="128"/>
      <c r="O72" s="82" t="s">
        <v>34</v>
      </c>
      <c r="P72" s="231">
        <v>5</v>
      </c>
      <c r="Q72" s="231">
        <v>3</v>
      </c>
      <c r="R72" s="231">
        <v>66</v>
      </c>
      <c r="S72" s="231">
        <v>59</v>
      </c>
      <c r="T72" s="227">
        <f t="shared" si="130"/>
        <v>71</v>
      </c>
      <c r="U72" s="102">
        <v>61</v>
      </c>
      <c r="V72" s="102">
        <v>56</v>
      </c>
      <c r="W72" s="102">
        <v>5</v>
      </c>
      <c r="X72" s="102">
        <v>3</v>
      </c>
      <c r="Y72" s="241">
        <f t="shared" si="129"/>
        <v>66</v>
      </c>
      <c r="Z72" s="102">
        <v>59</v>
      </c>
      <c r="AA72" s="334">
        <v>17</v>
      </c>
    </row>
    <row r="73" spans="1:27" ht="10.5" customHeight="1">
      <c r="A73" s="78" t="s">
        <v>162</v>
      </c>
      <c r="B73" s="105"/>
      <c r="C73" s="105"/>
      <c r="D73" s="105"/>
      <c r="E73" s="105"/>
      <c r="F73" s="105"/>
      <c r="G73" s="105"/>
      <c r="H73" s="236"/>
      <c r="I73" s="236"/>
      <c r="J73" s="230"/>
      <c r="K73" s="230"/>
      <c r="L73" s="230"/>
      <c r="M73" s="227"/>
      <c r="N73" s="128"/>
      <c r="O73" s="78" t="s">
        <v>162</v>
      </c>
      <c r="P73" s="231"/>
      <c r="Q73" s="231"/>
      <c r="R73" s="231"/>
      <c r="S73" s="231"/>
      <c r="T73" s="227"/>
      <c r="U73" s="102"/>
      <c r="V73" s="102"/>
      <c r="W73" s="102"/>
      <c r="X73" s="102"/>
      <c r="Y73" s="241"/>
      <c r="Z73" s="102"/>
      <c r="AA73" s="334"/>
    </row>
    <row r="74" spans="1:27" ht="10.5" customHeight="1">
      <c r="A74" s="82" t="s">
        <v>35</v>
      </c>
      <c r="B74" s="104">
        <v>201</v>
      </c>
      <c r="C74" s="104">
        <v>95</v>
      </c>
      <c r="D74" s="104">
        <v>249</v>
      </c>
      <c r="E74" s="104">
        <v>141</v>
      </c>
      <c r="F74" s="104">
        <v>323</v>
      </c>
      <c r="G74" s="104">
        <v>152</v>
      </c>
      <c r="H74" s="384">
        <f t="shared" ref="H74:H76" si="131">+B74+D74+F74</f>
        <v>773</v>
      </c>
      <c r="I74" s="384">
        <f t="shared" ref="I74:I76" si="132">+C74+E74+G74</f>
        <v>388</v>
      </c>
      <c r="J74" s="231">
        <f>IFERROR(VLOOKUP($A74,'[1]PRIVE OK'!$C$2:$AB$115,'[1]PRIVE OK'!N$1,FALSE),0)</f>
        <v>6</v>
      </c>
      <c r="K74" s="231">
        <f>IFERROR(VLOOKUP($A74,'[1]PRIVE OK'!$C$2:$AB$115,'[1]PRIVE OK'!O$1,FALSE),0)</f>
        <v>6</v>
      </c>
      <c r="L74" s="231">
        <f>IFERROR(VLOOKUP($A74,'[1]PRIVE OK'!$C$2:$AB$115,'[1]PRIVE OK'!P$1,FALSE),0)</f>
        <v>8</v>
      </c>
      <c r="M74" s="383">
        <f t="shared" ref="M74:M82" si="133">SUM(J74:L74)</f>
        <v>20</v>
      </c>
      <c r="N74" s="128"/>
      <c r="O74" s="82" t="s">
        <v>35</v>
      </c>
      <c r="P74" s="231">
        <v>4</v>
      </c>
      <c r="Q74" s="231">
        <v>3</v>
      </c>
      <c r="R74" s="231">
        <v>26</v>
      </c>
      <c r="S74" s="231">
        <v>22</v>
      </c>
      <c r="T74" s="227">
        <f t="shared" si="130"/>
        <v>30</v>
      </c>
      <c r="U74" s="102">
        <v>22</v>
      </c>
      <c r="V74" s="102">
        <v>19</v>
      </c>
      <c r="W74" s="102">
        <v>4</v>
      </c>
      <c r="X74" s="102">
        <v>3</v>
      </c>
      <c r="Y74" s="241">
        <f t="shared" si="129"/>
        <v>26</v>
      </c>
      <c r="Z74" s="102">
        <v>22</v>
      </c>
      <c r="AA74" s="334">
        <v>7</v>
      </c>
    </row>
    <row r="75" spans="1:27" ht="10.5" customHeight="1">
      <c r="A75" s="82" t="s">
        <v>233</v>
      </c>
      <c r="B75" s="104">
        <v>0</v>
      </c>
      <c r="C75" s="104">
        <v>0</v>
      </c>
      <c r="D75" s="104">
        <v>58</v>
      </c>
      <c r="E75" s="104">
        <v>24</v>
      </c>
      <c r="F75" s="104">
        <v>92</v>
      </c>
      <c r="G75" s="104">
        <v>46</v>
      </c>
      <c r="H75" s="384">
        <f t="shared" si="131"/>
        <v>150</v>
      </c>
      <c r="I75" s="384">
        <f t="shared" si="132"/>
        <v>70</v>
      </c>
      <c r="J75" s="231">
        <f>IFERROR(VLOOKUP($A75,'[1]PRIVE OK'!$C$2:$AB$115,'[1]PRIVE OK'!N$1,FALSE),0)</f>
        <v>0</v>
      </c>
      <c r="K75" s="231">
        <f>IFERROR(VLOOKUP($A75,'[1]PRIVE OK'!$C$2:$AB$115,'[1]PRIVE OK'!O$1,FALSE),0)</f>
        <v>2</v>
      </c>
      <c r="L75" s="231">
        <f>IFERROR(VLOOKUP($A75,'[1]PRIVE OK'!$C$2:$AB$115,'[1]PRIVE OK'!P$1,FALSE),0)</f>
        <v>2</v>
      </c>
      <c r="M75" s="383">
        <f t="shared" si="133"/>
        <v>4</v>
      </c>
      <c r="N75" s="128"/>
      <c r="O75" s="82" t="s">
        <v>233</v>
      </c>
      <c r="P75" s="231">
        <v>0</v>
      </c>
      <c r="Q75" s="231">
        <v>0</v>
      </c>
      <c r="R75" s="231">
        <v>4</v>
      </c>
      <c r="S75" s="231">
        <v>4</v>
      </c>
      <c r="T75" s="227">
        <f t="shared" si="130"/>
        <v>4</v>
      </c>
      <c r="U75" s="102">
        <v>4</v>
      </c>
      <c r="V75" s="102">
        <v>4</v>
      </c>
      <c r="W75" s="102">
        <v>0</v>
      </c>
      <c r="X75" s="102">
        <v>0</v>
      </c>
      <c r="Y75" s="241">
        <f t="shared" si="129"/>
        <v>4</v>
      </c>
      <c r="Z75" s="102">
        <v>4</v>
      </c>
      <c r="AA75" s="334">
        <v>1</v>
      </c>
    </row>
    <row r="76" spans="1:27" ht="10.5" customHeight="1">
      <c r="A76" s="82" t="s">
        <v>234</v>
      </c>
      <c r="B76" s="104">
        <v>44</v>
      </c>
      <c r="C76" s="104">
        <v>27</v>
      </c>
      <c r="D76" s="104">
        <v>0</v>
      </c>
      <c r="E76" s="104">
        <v>0</v>
      </c>
      <c r="F76" s="104">
        <v>51</v>
      </c>
      <c r="G76" s="104">
        <v>29</v>
      </c>
      <c r="H76" s="384">
        <f t="shared" si="131"/>
        <v>95</v>
      </c>
      <c r="I76" s="384">
        <f t="shared" si="132"/>
        <v>56</v>
      </c>
      <c r="J76" s="231">
        <f>IFERROR(VLOOKUP($A76,'[1]PRIVE OK'!$C$2:$AB$115,'[1]PRIVE OK'!N$1,FALSE),0)</f>
        <v>1</v>
      </c>
      <c r="K76" s="231">
        <f>IFERROR(VLOOKUP($A76,'[1]PRIVE OK'!$C$2:$AB$115,'[1]PRIVE OK'!O$1,FALSE),0)</f>
        <v>0</v>
      </c>
      <c r="L76" s="231">
        <f>IFERROR(VLOOKUP($A76,'[1]PRIVE OK'!$C$2:$AB$115,'[1]PRIVE OK'!P$1,FALSE),0)</f>
        <v>1</v>
      </c>
      <c r="M76" s="383">
        <f t="shared" si="133"/>
        <v>2</v>
      </c>
      <c r="N76" s="128"/>
      <c r="O76" s="82" t="s">
        <v>234</v>
      </c>
      <c r="P76" s="231">
        <v>0</v>
      </c>
      <c r="Q76" s="231">
        <v>0</v>
      </c>
      <c r="R76" s="231">
        <v>2</v>
      </c>
      <c r="S76" s="231">
        <v>2</v>
      </c>
      <c r="T76" s="227">
        <f t="shared" si="130"/>
        <v>2</v>
      </c>
      <c r="U76" s="102">
        <v>2</v>
      </c>
      <c r="V76" s="102">
        <v>2</v>
      </c>
      <c r="W76" s="102">
        <v>0</v>
      </c>
      <c r="X76" s="102">
        <v>0</v>
      </c>
      <c r="Y76" s="241">
        <f t="shared" si="129"/>
        <v>2</v>
      </c>
      <c r="Z76" s="102">
        <v>2</v>
      </c>
      <c r="AA76" s="334">
        <v>1</v>
      </c>
    </row>
    <row r="77" spans="1:27" ht="10.5" customHeight="1">
      <c r="A77" s="82" t="s">
        <v>235</v>
      </c>
      <c r="B77" s="104">
        <v>0</v>
      </c>
      <c r="C77" s="104">
        <v>0</v>
      </c>
      <c r="D77" s="104">
        <v>0</v>
      </c>
      <c r="E77" s="104">
        <v>0</v>
      </c>
      <c r="F77" s="104">
        <v>0</v>
      </c>
      <c r="G77" s="104">
        <v>0</v>
      </c>
      <c r="H77" s="236"/>
      <c r="I77" s="236"/>
      <c r="J77" s="231">
        <f>IFERROR(VLOOKUP($A77,'[1]PRIVE OK'!$C$2:$AB$115,'[1]PRIVE OK'!N$1,FALSE),0)</f>
        <v>0</v>
      </c>
      <c r="K77" s="231">
        <f>IFERROR(VLOOKUP($A77,'[1]PRIVE OK'!$C$2:$AB$115,'[1]PRIVE OK'!O$1,FALSE),0)</f>
        <v>0</v>
      </c>
      <c r="L77" s="231">
        <f>IFERROR(VLOOKUP($A77,'[1]PRIVE OK'!$C$2:$AB$115,'[1]PRIVE OK'!P$1,FALSE),0)</f>
        <v>0</v>
      </c>
      <c r="M77" s="383">
        <f t="shared" si="133"/>
        <v>0</v>
      </c>
      <c r="N77" s="128"/>
      <c r="O77" s="82" t="s">
        <v>235</v>
      </c>
      <c r="P77" s="231">
        <v>0</v>
      </c>
      <c r="Q77" s="231">
        <v>0</v>
      </c>
      <c r="R77" s="231">
        <v>0</v>
      </c>
      <c r="S77" s="231">
        <v>0</v>
      </c>
      <c r="T77" s="227">
        <f t="shared" si="130"/>
        <v>0</v>
      </c>
      <c r="U77" s="102"/>
      <c r="V77" s="102"/>
      <c r="W77" s="102"/>
      <c r="X77" s="102"/>
      <c r="Y77" s="241"/>
      <c r="Z77" s="102"/>
      <c r="AA77" s="334">
        <v>0</v>
      </c>
    </row>
    <row r="78" spans="1:27" ht="10.5" customHeight="1">
      <c r="A78" s="82" t="s">
        <v>36</v>
      </c>
      <c r="B78" s="104">
        <v>294</v>
      </c>
      <c r="C78" s="104">
        <v>147</v>
      </c>
      <c r="D78" s="104">
        <v>287</v>
      </c>
      <c r="E78" s="104">
        <v>150</v>
      </c>
      <c r="F78" s="104">
        <v>430</v>
      </c>
      <c r="G78" s="104">
        <v>223</v>
      </c>
      <c r="H78" s="384">
        <f t="shared" ref="H78:H82" si="134">+B78+D78+F78</f>
        <v>1011</v>
      </c>
      <c r="I78" s="384">
        <f t="shared" ref="I78:I82" si="135">+C78+E78+G78</f>
        <v>520</v>
      </c>
      <c r="J78" s="231">
        <f>IFERROR(VLOOKUP($A78,'[1]PRIVE OK'!$C$2:$AB$115,'[1]PRIVE OK'!N$1,FALSE),0)</f>
        <v>7</v>
      </c>
      <c r="K78" s="231">
        <f>IFERROR(VLOOKUP($A78,'[1]PRIVE OK'!$C$2:$AB$115,'[1]PRIVE OK'!O$1,FALSE),0)</f>
        <v>8</v>
      </c>
      <c r="L78" s="231">
        <f>IFERROR(VLOOKUP($A78,'[1]PRIVE OK'!$C$2:$AB$115,'[1]PRIVE OK'!P$1,FALSE),0)</f>
        <v>11</v>
      </c>
      <c r="M78" s="383">
        <f t="shared" si="133"/>
        <v>26</v>
      </c>
      <c r="N78" s="128"/>
      <c r="O78" s="82" t="s">
        <v>36</v>
      </c>
      <c r="P78" s="231">
        <v>2</v>
      </c>
      <c r="Q78" s="231">
        <v>2</v>
      </c>
      <c r="R78" s="231">
        <v>26</v>
      </c>
      <c r="S78" s="231">
        <v>23</v>
      </c>
      <c r="T78" s="227">
        <f t="shared" si="130"/>
        <v>28</v>
      </c>
      <c r="U78" s="102">
        <v>24</v>
      </c>
      <c r="V78" s="102">
        <v>21</v>
      </c>
      <c r="W78" s="102">
        <v>2</v>
      </c>
      <c r="X78" s="102">
        <v>2</v>
      </c>
      <c r="Y78" s="241">
        <f t="shared" si="129"/>
        <v>26</v>
      </c>
      <c r="Z78" s="102">
        <v>23</v>
      </c>
      <c r="AA78" s="334">
        <v>9</v>
      </c>
    </row>
    <row r="79" spans="1:27" ht="10.5" customHeight="1">
      <c r="A79" s="82" t="s">
        <v>37</v>
      </c>
      <c r="B79" s="104">
        <v>138</v>
      </c>
      <c r="C79" s="104">
        <v>68</v>
      </c>
      <c r="D79" s="104">
        <v>231</v>
      </c>
      <c r="E79" s="104">
        <v>122</v>
      </c>
      <c r="F79" s="104">
        <v>365</v>
      </c>
      <c r="G79" s="104">
        <v>198</v>
      </c>
      <c r="H79" s="384">
        <f t="shared" si="134"/>
        <v>734</v>
      </c>
      <c r="I79" s="384">
        <f t="shared" si="135"/>
        <v>388</v>
      </c>
      <c r="J79" s="231">
        <f>IFERROR(VLOOKUP($A79,'[1]PRIVE OK'!$C$2:$AB$115,'[1]PRIVE OK'!N$1,FALSE),0)</f>
        <v>4</v>
      </c>
      <c r="K79" s="231">
        <f>IFERROR(VLOOKUP($A79,'[1]PRIVE OK'!$C$2:$AB$115,'[1]PRIVE OK'!O$1,FALSE),0)</f>
        <v>6</v>
      </c>
      <c r="L79" s="231">
        <f>IFERROR(VLOOKUP($A79,'[1]PRIVE OK'!$C$2:$AB$115,'[1]PRIVE OK'!P$1,FALSE),0)</f>
        <v>9</v>
      </c>
      <c r="M79" s="383">
        <f t="shared" si="133"/>
        <v>19</v>
      </c>
      <c r="N79" s="128"/>
      <c r="O79" s="82" t="s">
        <v>37</v>
      </c>
      <c r="P79" s="231">
        <v>0</v>
      </c>
      <c r="Q79" s="231">
        <v>0</v>
      </c>
      <c r="R79" s="231">
        <v>20</v>
      </c>
      <c r="S79" s="231">
        <v>20</v>
      </c>
      <c r="T79" s="227">
        <f t="shared" si="130"/>
        <v>20</v>
      </c>
      <c r="U79" s="102">
        <v>20</v>
      </c>
      <c r="V79" s="102">
        <v>20</v>
      </c>
      <c r="W79" s="102">
        <v>0</v>
      </c>
      <c r="X79" s="102">
        <v>0</v>
      </c>
      <c r="Y79" s="241">
        <f t="shared" si="129"/>
        <v>20</v>
      </c>
      <c r="Z79" s="102">
        <v>20</v>
      </c>
      <c r="AA79" s="334">
        <v>8</v>
      </c>
    </row>
    <row r="80" spans="1:27" ht="10.5" customHeight="1">
      <c r="A80" s="82" t="s">
        <v>236</v>
      </c>
      <c r="B80" s="104">
        <v>353</v>
      </c>
      <c r="C80" s="104">
        <v>189</v>
      </c>
      <c r="D80" s="104">
        <v>285</v>
      </c>
      <c r="E80" s="104">
        <v>147</v>
      </c>
      <c r="F80" s="104">
        <v>435</v>
      </c>
      <c r="G80" s="104">
        <v>216</v>
      </c>
      <c r="H80" s="384">
        <f t="shared" si="134"/>
        <v>1073</v>
      </c>
      <c r="I80" s="384">
        <f t="shared" si="135"/>
        <v>552</v>
      </c>
      <c r="J80" s="231">
        <f>IFERROR(VLOOKUP($A80,'[1]PRIVE OK'!$C$2:$AB$115,'[1]PRIVE OK'!N$1,FALSE),0)</f>
        <v>9</v>
      </c>
      <c r="K80" s="231">
        <f>IFERROR(VLOOKUP($A80,'[1]PRIVE OK'!$C$2:$AB$115,'[1]PRIVE OK'!O$1,FALSE),0)</f>
        <v>7</v>
      </c>
      <c r="L80" s="231">
        <f>IFERROR(VLOOKUP($A80,'[1]PRIVE OK'!$C$2:$AB$115,'[1]PRIVE OK'!P$1,FALSE),0)</f>
        <v>46</v>
      </c>
      <c r="M80" s="383">
        <f t="shared" si="133"/>
        <v>62</v>
      </c>
      <c r="N80" s="128"/>
      <c r="O80" s="82" t="s">
        <v>236</v>
      </c>
      <c r="P80" s="231">
        <v>8</v>
      </c>
      <c r="Q80" s="231">
        <v>6</v>
      </c>
      <c r="R80" s="231">
        <v>41</v>
      </c>
      <c r="S80" s="231">
        <v>32</v>
      </c>
      <c r="T80" s="227">
        <f t="shared" si="130"/>
        <v>49</v>
      </c>
      <c r="U80" s="102">
        <v>33</v>
      </c>
      <c r="V80" s="102">
        <v>26</v>
      </c>
      <c r="W80" s="102">
        <v>8</v>
      </c>
      <c r="X80" s="102">
        <v>6</v>
      </c>
      <c r="Y80" s="241">
        <f t="shared" si="129"/>
        <v>41</v>
      </c>
      <c r="Z80" s="102">
        <v>32</v>
      </c>
      <c r="AA80" s="334">
        <v>9</v>
      </c>
    </row>
    <row r="81" spans="1:27" ht="10.5" customHeight="1">
      <c r="A81" s="82" t="s">
        <v>237</v>
      </c>
      <c r="B81" s="104">
        <v>1382</v>
      </c>
      <c r="C81" s="104">
        <v>705</v>
      </c>
      <c r="D81" s="104">
        <v>1574</v>
      </c>
      <c r="E81" s="104">
        <v>799</v>
      </c>
      <c r="F81" s="104">
        <v>2171</v>
      </c>
      <c r="G81" s="104">
        <v>1120</v>
      </c>
      <c r="H81" s="384">
        <f t="shared" si="134"/>
        <v>5127</v>
      </c>
      <c r="I81" s="384">
        <f t="shared" si="135"/>
        <v>2624</v>
      </c>
      <c r="J81" s="231">
        <f>IFERROR(VLOOKUP($A81,'[1]PRIVE OK'!$C$2:$AB$115,'[1]PRIVE OK'!N$1,FALSE),0)</f>
        <v>57</v>
      </c>
      <c r="K81" s="231">
        <f>IFERROR(VLOOKUP($A81,'[1]PRIVE OK'!$C$2:$AB$115,'[1]PRIVE OK'!O$1,FALSE),0)</f>
        <v>53</v>
      </c>
      <c r="L81" s="231">
        <f>IFERROR(VLOOKUP($A81,'[1]PRIVE OK'!$C$2:$AB$115,'[1]PRIVE OK'!P$1,FALSE),0)</f>
        <v>67</v>
      </c>
      <c r="M81" s="383">
        <f t="shared" si="133"/>
        <v>177</v>
      </c>
      <c r="N81" s="128"/>
      <c r="O81" s="82" t="s">
        <v>237</v>
      </c>
      <c r="P81" s="231">
        <v>26</v>
      </c>
      <c r="Q81" s="231">
        <v>16</v>
      </c>
      <c r="R81" s="231">
        <v>231</v>
      </c>
      <c r="S81" s="231">
        <v>201</v>
      </c>
      <c r="T81" s="227">
        <f t="shared" si="130"/>
        <v>257</v>
      </c>
      <c r="U81" s="102">
        <v>205</v>
      </c>
      <c r="V81" s="102">
        <v>185</v>
      </c>
      <c r="W81" s="102">
        <v>26</v>
      </c>
      <c r="X81" s="102">
        <v>16</v>
      </c>
      <c r="Y81" s="241">
        <f t="shared" si="129"/>
        <v>231</v>
      </c>
      <c r="Z81" s="102">
        <v>201</v>
      </c>
      <c r="AA81" s="334">
        <v>48</v>
      </c>
    </row>
    <row r="82" spans="1:27" ht="10.5" customHeight="1">
      <c r="A82" s="82" t="s">
        <v>238</v>
      </c>
      <c r="B82" s="104">
        <v>433</v>
      </c>
      <c r="C82" s="104">
        <v>213</v>
      </c>
      <c r="D82" s="104">
        <v>731</v>
      </c>
      <c r="E82" s="104">
        <v>362</v>
      </c>
      <c r="F82" s="104">
        <v>1222</v>
      </c>
      <c r="G82" s="104">
        <v>611</v>
      </c>
      <c r="H82" s="384">
        <f t="shared" si="134"/>
        <v>2386</v>
      </c>
      <c r="I82" s="384">
        <f t="shared" si="135"/>
        <v>1186</v>
      </c>
      <c r="J82" s="231">
        <f>IFERROR(VLOOKUP($A82,'[1]PRIVE OK'!$C$2:$AB$115,'[1]PRIVE OK'!N$1,FALSE),0)</f>
        <v>17</v>
      </c>
      <c r="K82" s="231">
        <f>IFERROR(VLOOKUP($A82,'[1]PRIVE OK'!$C$2:$AB$115,'[1]PRIVE OK'!O$1,FALSE),0)</f>
        <v>21</v>
      </c>
      <c r="L82" s="231">
        <f>IFERROR(VLOOKUP($A82,'[1]PRIVE OK'!$C$2:$AB$115,'[1]PRIVE OK'!P$1,FALSE),0)</f>
        <v>32</v>
      </c>
      <c r="M82" s="383">
        <f t="shared" si="133"/>
        <v>70</v>
      </c>
      <c r="N82" s="128"/>
      <c r="O82" s="82" t="s">
        <v>238</v>
      </c>
      <c r="P82" s="231">
        <v>7</v>
      </c>
      <c r="Q82" s="231">
        <v>4</v>
      </c>
      <c r="R82" s="231">
        <v>78</v>
      </c>
      <c r="S82" s="231">
        <v>61</v>
      </c>
      <c r="T82" s="227">
        <f t="shared" si="130"/>
        <v>85</v>
      </c>
      <c r="U82" s="102">
        <v>71</v>
      </c>
      <c r="V82" s="102">
        <v>57</v>
      </c>
      <c r="W82" s="102">
        <v>7</v>
      </c>
      <c r="X82" s="102">
        <v>4</v>
      </c>
      <c r="Y82" s="241">
        <f t="shared" si="129"/>
        <v>78</v>
      </c>
      <c r="Z82" s="102">
        <v>61</v>
      </c>
      <c r="AA82" s="334">
        <v>30</v>
      </c>
    </row>
    <row r="83" spans="1:27" ht="10.5" customHeight="1">
      <c r="A83" s="78" t="s">
        <v>163</v>
      </c>
      <c r="B83" s="105"/>
      <c r="C83" s="105"/>
      <c r="D83" s="105"/>
      <c r="E83" s="105"/>
      <c r="F83" s="105"/>
      <c r="G83" s="105"/>
      <c r="H83" s="236"/>
      <c r="I83" s="236"/>
      <c r="J83" s="230"/>
      <c r="K83" s="230"/>
      <c r="L83" s="230"/>
      <c r="M83" s="227"/>
      <c r="N83" s="128"/>
      <c r="O83" s="78" t="s">
        <v>163</v>
      </c>
      <c r="P83" s="231"/>
      <c r="Q83" s="231"/>
      <c r="R83" s="231"/>
      <c r="S83" s="231"/>
      <c r="T83" s="227"/>
      <c r="U83" s="102"/>
      <c r="V83" s="102"/>
      <c r="W83" s="102"/>
      <c r="X83" s="102"/>
      <c r="Y83" s="241"/>
      <c r="Z83" s="102"/>
      <c r="AA83" s="334"/>
    </row>
    <row r="84" spans="1:27" ht="10.5" customHeight="1">
      <c r="A84" s="82" t="s">
        <v>38</v>
      </c>
      <c r="B84" s="105">
        <v>13</v>
      </c>
      <c r="C84" s="105">
        <v>6</v>
      </c>
      <c r="D84" s="105">
        <v>18</v>
      </c>
      <c r="E84" s="105">
        <v>8</v>
      </c>
      <c r="F84" s="105">
        <v>25</v>
      </c>
      <c r="G84" s="105">
        <v>13</v>
      </c>
      <c r="H84" s="384">
        <f t="shared" ref="H84:H88" si="136">+B84+D84+F84</f>
        <v>56</v>
      </c>
      <c r="I84" s="384">
        <f t="shared" ref="I84:I88" si="137">+C84+E84+G84</f>
        <v>27</v>
      </c>
      <c r="J84" s="231">
        <f>IFERROR(VLOOKUP($A84,'[1]PRIVE OK'!$C$2:$AB$115,'[1]PRIVE OK'!N$1,FALSE),0)</f>
        <v>2</v>
      </c>
      <c r="K84" s="231">
        <f>IFERROR(VLOOKUP($A84,'[1]PRIVE OK'!$C$2:$AB$115,'[1]PRIVE OK'!O$1,FALSE),0)</f>
        <v>2</v>
      </c>
      <c r="L84" s="231">
        <f>IFERROR(VLOOKUP($A84,'[1]PRIVE OK'!$C$2:$AB$115,'[1]PRIVE OK'!P$1,FALSE),0)</f>
        <v>2</v>
      </c>
      <c r="M84" s="383">
        <f t="shared" ref="M84:M88" si="138">SUM(J84:L84)</f>
        <v>6</v>
      </c>
      <c r="N84" s="128"/>
      <c r="O84" s="82" t="s">
        <v>38</v>
      </c>
      <c r="P84" s="231">
        <v>1</v>
      </c>
      <c r="Q84" s="231">
        <v>0</v>
      </c>
      <c r="R84" s="231">
        <v>5</v>
      </c>
      <c r="S84" s="231">
        <v>2</v>
      </c>
      <c r="T84" s="227">
        <f t="shared" si="130"/>
        <v>6</v>
      </c>
      <c r="U84" s="102">
        <v>4</v>
      </c>
      <c r="V84" s="102">
        <v>2</v>
      </c>
      <c r="W84" s="102">
        <v>1</v>
      </c>
      <c r="X84" s="102">
        <v>0</v>
      </c>
      <c r="Y84" s="241">
        <f t="shared" si="129"/>
        <v>5</v>
      </c>
      <c r="Z84" s="102">
        <v>2</v>
      </c>
      <c r="AA84" s="334">
        <v>2</v>
      </c>
    </row>
    <row r="85" spans="1:27" ht="10.5" customHeight="1">
      <c r="A85" s="82" t="s">
        <v>239</v>
      </c>
      <c r="B85" s="104">
        <v>331</v>
      </c>
      <c r="C85" s="104">
        <v>160</v>
      </c>
      <c r="D85" s="104">
        <v>294</v>
      </c>
      <c r="E85" s="104">
        <v>142</v>
      </c>
      <c r="F85" s="104">
        <v>428</v>
      </c>
      <c r="G85" s="104">
        <v>218</v>
      </c>
      <c r="H85" s="384">
        <f t="shared" si="136"/>
        <v>1053</v>
      </c>
      <c r="I85" s="384">
        <f t="shared" si="137"/>
        <v>520</v>
      </c>
      <c r="J85" s="231">
        <f>IFERROR(VLOOKUP($A85,'[1]PRIVE OK'!$C$2:$AB$115,'[1]PRIVE OK'!N$1,FALSE),0)</f>
        <v>11</v>
      </c>
      <c r="K85" s="231">
        <f>IFERROR(VLOOKUP($A85,'[1]PRIVE OK'!$C$2:$AB$115,'[1]PRIVE OK'!O$1,FALSE),0)</f>
        <v>12</v>
      </c>
      <c r="L85" s="231">
        <f>IFERROR(VLOOKUP($A85,'[1]PRIVE OK'!$C$2:$AB$115,'[1]PRIVE OK'!P$1,FALSE),0)</f>
        <v>14</v>
      </c>
      <c r="M85" s="383">
        <f t="shared" si="138"/>
        <v>37</v>
      </c>
      <c r="N85" s="128"/>
      <c r="O85" s="82" t="s">
        <v>239</v>
      </c>
      <c r="P85" s="231">
        <v>11</v>
      </c>
      <c r="Q85" s="231">
        <v>8</v>
      </c>
      <c r="R85" s="231">
        <v>59</v>
      </c>
      <c r="S85" s="231">
        <v>53</v>
      </c>
      <c r="T85" s="227">
        <f t="shared" si="130"/>
        <v>70</v>
      </c>
      <c r="U85" s="102">
        <v>48</v>
      </c>
      <c r="V85" s="102">
        <v>45</v>
      </c>
      <c r="W85" s="102">
        <v>11</v>
      </c>
      <c r="X85" s="102">
        <v>8</v>
      </c>
      <c r="Y85" s="241">
        <f t="shared" si="129"/>
        <v>59</v>
      </c>
      <c r="Z85" s="102">
        <v>53</v>
      </c>
      <c r="AA85" s="334">
        <v>13</v>
      </c>
    </row>
    <row r="86" spans="1:27" ht="10.5" customHeight="1">
      <c r="A86" s="82" t="s">
        <v>240</v>
      </c>
      <c r="B86" s="104">
        <v>41</v>
      </c>
      <c r="C86" s="104">
        <v>22</v>
      </c>
      <c r="D86" s="104">
        <v>0</v>
      </c>
      <c r="E86" s="104">
        <v>0</v>
      </c>
      <c r="F86" s="104">
        <v>45</v>
      </c>
      <c r="G86" s="104">
        <v>29</v>
      </c>
      <c r="H86" s="384">
        <f t="shared" si="136"/>
        <v>86</v>
      </c>
      <c r="I86" s="384">
        <f t="shared" si="137"/>
        <v>51</v>
      </c>
      <c r="J86" s="231">
        <f>IFERROR(VLOOKUP($A86,'[1]PRIVE OK'!$C$2:$AB$115,'[1]PRIVE OK'!N$1,FALSE),0)</f>
        <v>1</v>
      </c>
      <c r="K86" s="231">
        <f>IFERROR(VLOOKUP($A86,'[1]PRIVE OK'!$C$2:$AB$115,'[1]PRIVE OK'!O$1,FALSE),0)</f>
        <v>0</v>
      </c>
      <c r="L86" s="231">
        <f>IFERROR(VLOOKUP($A86,'[1]PRIVE OK'!$C$2:$AB$115,'[1]PRIVE OK'!P$1,FALSE),0)</f>
        <v>1</v>
      </c>
      <c r="M86" s="383">
        <f t="shared" si="138"/>
        <v>2</v>
      </c>
      <c r="N86" s="128"/>
      <c r="O86" s="82" t="s">
        <v>240</v>
      </c>
      <c r="P86" s="231">
        <v>0</v>
      </c>
      <c r="Q86" s="231">
        <v>0</v>
      </c>
      <c r="R86" s="231">
        <v>3</v>
      </c>
      <c r="S86" s="231">
        <v>2</v>
      </c>
      <c r="T86" s="227">
        <f t="shared" si="130"/>
        <v>3</v>
      </c>
      <c r="U86" s="102">
        <v>3</v>
      </c>
      <c r="V86" s="102">
        <v>2</v>
      </c>
      <c r="W86" s="102">
        <v>0</v>
      </c>
      <c r="X86" s="102">
        <v>0</v>
      </c>
      <c r="Y86" s="241">
        <f t="shared" si="129"/>
        <v>3</v>
      </c>
      <c r="Z86" s="102">
        <v>2</v>
      </c>
      <c r="AA86" s="334">
        <v>1</v>
      </c>
    </row>
    <row r="87" spans="1:27" ht="10.5" customHeight="1">
      <c r="A87" s="82" t="s">
        <v>241</v>
      </c>
      <c r="B87" s="104">
        <v>161</v>
      </c>
      <c r="C87" s="104">
        <v>89</v>
      </c>
      <c r="D87" s="104">
        <v>255</v>
      </c>
      <c r="E87" s="104">
        <v>125</v>
      </c>
      <c r="F87" s="104">
        <v>307</v>
      </c>
      <c r="G87" s="104">
        <v>143</v>
      </c>
      <c r="H87" s="384">
        <f t="shared" si="136"/>
        <v>723</v>
      </c>
      <c r="I87" s="384">
        <f t="shared" si="137"/>
        <v>357</v>
      </c>
      <c r="J87" s="231">
        <f>IFERROR(VLOOKUP($A87,'[1]PRIVE OK'!$C$2:$AB$115,'[1]PRIVE OK'!N$1,FALSE),0)</f>
        <v>5</v>
      </c>
      <c r="K87" s="231">
        <f>IFERROR(VLOOKUP($A87,'[1]PRIVE OK'!$C$2:$AB$115,'[1]PRIVE OK'!O$1,FALSE),0)</f>
        <v>6</v>
      </c>
      <c r="L87" s="231">
        <f>IFERROR(VLOOKUP($A87,'[1]PRIVE OK'!$C$2:$AB$115,'[1]PRIVE OK'!P$1,FALSE),0)</f>
        <v>6</v>
      </c>
      <c r="M87" s="383">
        <f t="shared" si="138"/>
        <v>17</v>
      </c>
      <c r="N87" s="128"/>
      <c r="O87" s="82" t="s">
        <v>241</v>
      </c>
      <c r="P87" s="231">
        <v>0</v>
      </c>
      <c r="Q87" s="231">
        <v>0</v>
      </c>
      <c r="R87" s="231">
        <v>13</v>
      </c>
      <c r="S87" s="231">
        <v>13</v>
      </c>
      <c r="T87" s="227">
        <f t="shared" si="130"/>
        <v>13</v>
      </c>
      <c r="U87" s="102">
        <v>13</v>
      </c>
      <c r="V87" s="102">
        <v>13</v>
      </c>
      <c r="W87" s="102">
        <v>0</v>
      </c>
      <c r="X87" s="102">
        <v>0</v>
      </c>
      <c r="Y87" s="241">
        <f t="shared" si="129"/>
        <v>13</v>
      </c>
      <c r="Z87" s="102">
        <v>13</v>
      </c>
      <c r="AA87" s="334">
        <v>7</v>
      </c>
    </row>
    <row r="88" spans="1:27" ht="10.5" customHeight="1">
      <c r="A88" s="82" t="s">
        <v>39</v>
      </c>
      <c r="B88" s="104">
        <v>52</v>
      </c>
      <c r="C88" s="104">
        <v>29</v>
      </c>
      <c r="D88" s="104">
        <v>0</v>
      </c>
      <c r="E88" s="104">
        <v>0</v>
      </c>
      <c r="F88" s="104">
        <v>74</v>
      </c>
      <c r="G88" s="104">
        <v>46</v>
      </c>
      <c r="H88" s="384">
        <f t="shared" si="136"/>
        <v>126</v>
      </c>
      <c r="I88" s="384">
        <f t="shared" si="137"/>
        <v>75</v>
      </c>
      <c r="J88" s="231">
        <f>IFERROR(VLOOKUP($A88,'[1]PRIVE OK'!$C$2:$AB$115,'[1]PRIVE OK'!N$1,FALSE),0)</f>
        <v>1</v>
      </c>
      <c r="K88" s="231">
        <f>IFERROR(VLOOKUP($A88,'[1]PRIVE OK'!$C$2:$AB$115,'[1]PRIVE OK'!O$1,FALSE),0)</f>
        <v>0</v>
      </c>
      <c r="L88" s="231">
        <f>IFERROR(VLOOKUP($A88,'[1]PRIVE OK'!$C$2:$AB$115,'[1]PRIVE OK'!P$1,FALSE),0)</f>
        <v>4</v>
      </c>
      <c r="M88" s="383">
        <f t="shared" si="138"/>
        <v>5</v>
      </c>
      <c r="N88" s="128"/>
      <c r="O88" s="82" t="s">
        <v>39</v>
      </c>
      <c r="P88" s="231">
        <v>2</v>
      </c>
      <c r="Q88" s="231">
        <v>1</v>
      </c>
      <c r="R88" s="231">
        <v>9</v>
      </c>
      <c r="S88" s="231">
        <v>7</v>
      </c>
      <c r="T88" s="227">
        <f t="shared" si="130"/>
        <v>11</v>
      </c>
      <c r="U88" s="102">
        <v>7</v>
      </c>
      <c r="V88" s="102">
        <v>6</v>
      </c>
      <c r="W88" s="102">
        <v>2</v>
      </c>
      <c r="X88" s="102">
        <v>1</v>
      </c>
      <c r="Y88" s="241">
        <f t="shared" si="129"/>
        <v>9</v>
      </c>
      <c r="Z88" s="102">
        <v>7</v>
      </c>
      <c r="AA88" s="334">
        <v>3</v>
      </c>
    </row>
    <row r="89" spans="1:27" ht="10.5" customHeight="1">
      <c r="A89" s="78" t="s">
        <v>164</v>
      </c>
      <c r="B89" s="105"/>
      <c r="C89" s="105"/>
      <c r="D89" s="105"/>
      <c r="E89" s="105"/>
      <c r="F89" s="105"/>
      <c r="G89" s="105"/>
      <c r="H89" s="236"/>
      <c r="I89" s="236"/>
      <c r="J89" s="230"/>
      <c r="K89" s="230"/>
      <c r="L89" s="230"/>
      <c r="M89" s="227"/>
      <c r="N89" s="128"/>
      <c r="O89" s="78" t="s">
        <v>164</v>
      </c>
      <c r="P89" s="231"/>
      <c r="Q89" s="231"/>
      <c r="R89" s="231"/>
      <c r="S89" s="231"/>
      <c r="T89" s="227"/>
      <c r="U89" s="102"/>
      <c r="V89" s="102"/>
      <c r="W89" s="102"/>
      <c r="X89" s="102"/>
      <c r="Y89" s="241"/>
      <c r="Z89" s="102"/>
      <c r="AA89" s="334"/>
    </row>
    <row r="90" spans="1:27" ht="10.5" customHeight="1">
      <c r="A90" s="82" t="s">
        <v>242</v>
      </c>
      <c r="B90" s="104">
        <v>35</v>
      </c>
      <c r="C90" s="104">
        <v>17</v>
      </c>
      <c r="D90" s="104">
        <v>0</v>
      </c>
      <c r="E90" s="104">
        <v>0</v>
      </c>
      <c r="F90" s="104">
        <v>0</v>
      </c>
      <c r="G90" s="104">
        <v>0</v>
      </c>
      <c r="H90" s="384">
        <f t="shared" ref="H90:H96" si="139">+B90+D90+F90</f>
        <v>35</v>
      </c>
      <c r="I90" s="384">
        <f t="shared" ref="I90:I96" si="140">+C90+E90+G90</f>
        <v>17</v>
      </c>
      <c r="J90" s="231">
        <f>IFERROR(VLOOKUP($A90,'[1]PRIVE OK'!$C$2:$AB$115,'[1]PRIVE OK'!N$1,FALSE),0)</f>
        <v>1</v>
      </c>
      <c r="K90" s="231">
        <f>IFERROR(VLOOKUP($A90,'[1]PRIVE OK'!$C$2:$AB$115,'[1]PRIVE OK'!O$1,FALSE),0)</f>
        <v>0</v>
      </c>
      <c r="L90" s="231">
        <f>IFERROR(VLOOKUP($A90,'[1]PRIVE OK'!$C$2:$AB$115,'[1]PRIVE OK'!P$1,FALSE),0)</f>
        <v>0</v>
      </c>
      <c r="M90" s="383">
        <f t="shared" ref="M90:M96" si="141">SUM(J90:L90)</f>
        <v>1</v>
      </c>
      <c r="N90" s="128"/>
      <c r="O90" s="82" t="s">
        <v>242</v>
      </c>
      <c r="P90" s="231">
        <v>1</v>
      </c>
      <c r="Q90" s="231">
        <v>0</v>
      </c>
      <c r="R90" s="231">
        <v>4</v>
      </c>
      <c r="S90" s="231">
        <v>1</v>
      </c>
      <c r="T90" s="227">
        <f t="shared" si="130"/>
        <v>5</v>
      </c>
      <c r="U90" s="102">
        <v>3</v>
      </c>
      <c r="V90" s="102">
        <v>1</v>
      </c>
      <c r="W90" s="102">
        <v>1</v>
      </c>
      <c r="X90" s="102">
        <v>0</v>
      </c>
      <c r="Y90" s="241">
        <f t="shared" si="129"/>
        <v>4</v>
      </c>
      <c r="Z90" s="102">
        <v>1</v>
      </c>
      <c r="AA90" s="334">
        <v>1</v>
      </c>
    </row>
    <row r="91" spans="1:27" ht="10.5" customHeight="1">
      <c r="A91" s="82" t="s">
        <v>243</v>
      </c>
      <c r="B91" s="104">
        <v>184</v>
      </c>
      <c r="C91" s="104">
        <v>86</v>
      </c>
      <c r="D91" s="104">
        <v>124</v>
      </c>
      <c r="E91" s="104">
        <v>65</v>
      </c>
      <c r="F91" s="104">
        <v>273</v>
      </c>
      <c r="G91" s="104">
        <v>134</v>
      </c>
      <c r="H91" s="384">
        <f t="shared" si="139"/>
        <v>581</v>
      </c>
      <c r="I91" s="384">
        <f t="shared" si="140"/>
        <v>285</v>
      </c>
      <c r="J91" s="231">
        <f>IFERROR(VLOOKUP($A91,'[1]PRIVE OK'!$C$2:$AB$115,'[1]PRIVE OK'!N$1,FALSE),0)</f>
        <v>12</v>
      </c>
      <c r="K91" s="231">
        <f>IFERROR(VLOOKUP($A91,'[1]PRIVE OK'!$C$2:$AB$115,'[1]PRIVE OK'!O$1,FALSE),0)</f>
        <v>9</v>
      </c>
      <c r="L91" s="231">
        <f>IFERROR(VLOOKUP($A91,'[1]PRIVE OK'!$C$2:$AB$115,'[1]PRIVE OK'!P$1,FALSE),0)</f>
        <v>13</v>
      </c>
      <c r="M91" s="383">
        <f t="shared" si="141"/>
        <v>34</v>
      </c>
      <c r="N91" s="128"/>
      <c r="O91" s="82" t="s">
        <v>243</v>
      </c>
      <c r="P91" s="231">
        <v>9</v>
      </c>
      <c r="Q91" s="231">
        <v>6</v>
      </c>
      <c r="R91" s="231">
        <v>40</v>
      </c>
      <c r="S91" s="231">
        <v>29</v>
      </c>
      <c r="T91" s="227">
        <f t="shared" si="130"/>
        <v>49</v>
      </c>
      <c r="U91" s="102">
        <v>31</v>
      </c>
      <c r="V91" s="102">
        <v>23</v>
      </c>
      <c r="W91" s="102">
        <v>9</v>
      </c>
      <c r="X91" s="102">
        <v>6</v>
      </c>
      <c r="Y91" s="241">
        <f t="shared" si="129"/>
        <v>40</v>
      </c>
      <c r="Z91" s="102">
        <v>29</v>
      </c>
      <c r="AA91" s="334">
        <v>13</v>
      </c>
    </row>
    <row r="92" spans="1:27" ht="10.5" customHeight="1">
      <c r="A92" s="82" t="s">
        <v>244</v>
      </c>
      <c r="B92" s="104">
        <v>49</v>
      </c>
      <c r="C92" s="104">
        <v>25</v>
      </c>
      <c r="D92" s="104">
        <v>130</v>
      </c>
      <c r="E92" s="104">
        <v>62</v>
      </c>
      <c r="F92" s="104">
        <v>148</v>
      </c>
      <c r="G92" s="104">
        <v>80</v>
      </c>
      <c r="H92" s="384">
        <f t="shared" si="139"/>
        <v>327</v>
      </c>
      <c r="I92" s="384">
        <f t="shared" si="140"/>
        <v>167</v>
      </c>
      <c r="J92" s="231">
        <f>IFERROR(VLOOKUP($A92,'[1]PRIVE OK'!$C$2:$AB$115,'[1]PRIVE OK'!N$1,FALSE),0)</f>
        <v>3</v>
      </c>
      <c r="K92" s="231">
        <f>IFERROR(VLOOKUP($A92,'[1]PRIVE OK'!$C$2:$AB$115,'[1]PRIVE OK'!O$1,FALSE),0)</f>
        <v>5</v>
      </c>
      <c r="L92" s="231">
        <f>IFERROR(VLOOKUP($A92,'[1]PRIVE OK'!$C$2:$AB$115,'[1]PRIVE OK'!P$1,FALSE),0)</f>
        <v>5</v>
      </c>
      <c r="M92" s="383">
        <f t="shared" si="141"/>
        <v>13</v>
      </c>
      <c r="N92" s="128"/>
      <c r="O92" s="82" t="s">
        <v>244</v>
      </c>
      <c r="P92" s="231">
        <v>2</v>
      </c>
      <c r="Q92" s="231">
        <v>0</v>
      </c>
      <c r="R92" s="231">
        <v>16</v>
      </c>
      <c r="S92" s="231">
        <v>11</v>
      </c>
      <c r="T92" s="227">
        <f t="shared" si="130"/>
        <v>18</v>
      </c>
      <c r="U92" s="102">
        <v>14</v>
      </c>
      <c r="V92" s="102">
        <v>11</v>
      </c>
      <c r="W92" s="102">
        <v>2</v>
      </c>
      <c r="X92" s="102">
        <v>0</v>
      </c>
      <c r="Y92" s="241">
        <f t="shared" si="129"/>
        <v>16</v>
      </c>
      <c r="Z92" s="102">
        <v>11</v>
      </c>
      <c r="AA92" s="334">
        <v>5</v>
      </c>
    </row>
    <row r="93" spans="1:27" ht="10.5" customHeight="1">
      <c r="A93" s="82" t="s">
        <v>40</v>
      </c>
      <c r="B93" s="104">
        <v>13</v>
      </c>
      <c r="C93" s="104">
        <v>7</v>
      </c>
      <c r="D93" s="104">
        <v>43</v>
      </c>
      <c r="E93" s="104">
        <v>14</v>
      </c>
      <c r="F93" s="104">
        <v>31</v>
      </c>
      <c r="G93" s="104">
        <v>18</v>
      </c>
      <c r="H93" s="384">
        <f t="shared" si="139"/>
        <v>87</v>
      </c>
      <c r="I93" s="384">
        <f t="shared" si="140"/>
        <v>39</v>
      </c>
      <c r="J93" s="231">
        <f>IFERROR(VLOOKUP($A93,'[1]PRIVE OK'!$C$2:$AB$115,'[1]PRIVE OK'!N$1,FALSE),0)</f>
        <v>1</v>
      </c>
      <c r="K93" s="231">
        <f>IFERROR(VLOOKUP($A93,'[1]PRIVE OK'!$C$2:$AB$115,'[1]PRIVE OK'!O$1,FALSE),0)</f>
        <v>2</v>
      </c>
      <c r="L93" s="231">
        <f>IFERROR(VLOOKUP($A93,'[1]PRIVE OK'!$C$2:$AB$115,'[1]PRIVE OK'!P$1,FALSE),0)</f>
        <v>2</v>
      </c>
      <c r="M93" s="383">
        <f t="shared" si="141"/>
        <v>5</v>
      </c>
      <c r="N93" s="128"/>
      <c r="O93" s="82" t="s">
        <v>40</v>
      </c>
      <c r="P93" s="231">
        <v>2</v>
      </c>
      <c r="Q93" s="231">
        <v>0</v>
      </c>
      <c r="R93" s="231">
        <v>9</v>
      </c>
      <c r="S93" s="231">
        <v>4</v>
      </c>
      <c r="T93" s="227">
        <f t="shared" si="130"/>
        <v>11</v>
      </c>
      <c r="U93" s="102">
        <v>7</v>
      </c>
      <c r="V93" s="102">
        <v>4</v>
      </c>
      <c r="W93" s="102">
        <v>2</v>
      </c>
      <c r="X93" s="102">
        <v>0</v>
      </c>
      <c r="Y93" s="241">
        <f t="shared" si="129"/>
        <v>9</v>
      </c>
      <c r="Z93" s="102">
        <v>4</v>
      </c>
      <c r="AA93" s="334">
        <v>3</v>
      </c>
    </row>
    <row r="94" spans="1:27" ht="10.5" customHeight="1">
      <c r="A94" s="82" t="s">
        <v>41</v>
      </c>
      <c r="B94" s="104">
        <v>2921</v>
      </c>
      <c r="C94" s="104">
        <v>1511</v>
      </c>
      <c r="D94" s="104">
        <v>3447</v>
      </c>
      <c r="E94" s="104">
        <v>1702</v>
      </c>
      <c r="F94" s="104">
        <v>4351</v>
      </c>
      <c r="G94" s="104">
        <v>2167</v>
      </c>
      <c r="H94" s="384">
        <f t="shared" si="139"/>
        <v>10719</v>
      </c>
      <c r="I94" s="384">
        <f t="shared" si="140"/>
        <v>5380</v>
      </c>
      <c r="J94" s="231">
        <f>IFERROR(VLOOKUP($A94,'[1]PRIVE OK'!$C$2:$AB$115,'[1]PRIVE OK'!N$1,FALSE),0)</f>
        <v>120</v>
      </c>
      <c r="K94" s="231">
        <f>IFERROR(VLOOKUP($A94,'[1]PRIVE OK'!$C$2:$AB$115,'[1]PRIVE OK'!O$1,FALSE),0)</f>
        <v>125</v>
      </c>
      <c r="L94" s="231">
        <f>IFERROR(VLOOKUP($A94,'[1]PRIVE OK'!$C$2:$AB$115,'[1]PRIVE OK'!P$1,FALSE),0)</f>
        <v>137</v>
      </c>
      <c r="M94" s="383">
        <f t="shared" si="141"/>
        <v>382</v>
      </c>
      <c r="N94" s="128"/>
      <c r="O94" s="82" t="s">
        <v>41</v>
      </c>
      <c r="P94" s="231">
        <v>129</v>
      </c>
      <c r="Q94" s="231">
        <v>98</v>
      </c>
      <c r="R94" s="231">
        <v>700</v>
      </c>
      <c r="S94" s="231">
        <v>625</v>
      </c>
      <c r="T94" s="227">
        <f t="shared" si="130"/>
        <v>829</v>
      </c>
      <c r="U94" s="102">
        <v>571</v>
      </c>
      <c r="V94" s="102">
        <v>527</v>
      </c>
      <c r="W94" s="102">
        <v>129</v>
      </c>
      <c r="X94" s="102">
        <v>98</v>
      </c>
      <c r="Y94" s="241">
        <f>+U94+W94</f>
        <v>700</v>
      </c>
      <c r="Z94" s="102">
        <v>625</v>
      </c>
      <c r="AA94" s="334">
        <v>112</v>
      </c>
    </row>
    <row r="95" spans="1:27" ht="10.5" customHeight="1">
      <c r="A95" s="82" t="s">
        <v>245</v>
      </c>
      <c r="B95" s="104">
        <v>135</v>
      </c>
      <c r="C95" s="104">
        <v>68</v>
      </c>
      <c r="D95" s="104">
        <v>155</v>
      </c>
      <c r="E95" s="104">
        <v>71</v>
      </c>
      <c r="F95" s="104">
        <v>195</v>
      </c>
      <c r="G95" s="104">
        <v>105</v>
      </c>
      <c r="H95" s="384">
        <f t="shared" si="139"/>
        <v>485</v>
      </c>
      <c r="I95" s="384">
        <f t="shared" si="140"/>
        <v>244</v>
      </c>
      <c r="J95" s="231">
        <f>IFERROR(VLOOKUP($A95,'[1]PRIVE OK'!$C$2:$AB$115,'[1]PRIVE OK'!N$1,FALSE),0)</f>
        <v>7</v>
      </c>
      <c r="K95" s="231">
        <f>IFERROR(VLOOKUP($A95,'[1]PRIVE OK'!$C$2:$AB$115,'[1]PRIVE OK'!O$1,FALSE),0)</f>
        <v>7</v>
      </c>
      <c r="L95" s="231">
        <f>IFERROR(VLOOKUP($A95,'[1]PRIVE OK'!$C$2:$AB$115,'[1]PRIVE OK'!P$1,FALSE),0)</f>
        <v>8</v>
      </c>
      <c r="M95" s="383">
        <f t="shared" si="141"/>
        <v>22</v>
      </c>
      <c r="N95" s="128"/>
      <c r="O95" s="82" t="s">
        <v>245</v>
      </c>
      <c r="P95" s="231">
        <v>13</v>
      </c>
      <c r="Q95" s="231">
        <v>8</v>
      </c>
      <c r="R95" s="231">
        <v>46</v>
      </c>
      <c r="S95" s="231">
        <v>32</v>
      </c>
      <c r="T95" s="227">
        <f t="shared" si="130"/>
        <v>59</v>
      </c>
      <c r="U95" s="102">
        <v>33</v>
      </c>
      <c r="V95" s="102">
        <v>24</v>
      </c>
      <c r="W95" s="102">
        <v>13</v>
      </c>
      <c r="X95" s="102">
        <v>8</v>
      </c>
      <c r="Y95" s="241">
        <f t="shared" ref="Y95:Y100" si="142">+U95+W95</f>
        <v>46</v>
      </c>
      <c r="Z95" s="102">
        <v>32</v>
      </c>
      <c r="AA95" s="334">
        <v>8</v>
      </c>
    </row>
    <row r="96" spans="1:27" ht="10.5" customHeight="1">
      <c r="A96" s="82" t="s">
        <v>42</v>
      </c>
      <c r="B96" s="104">
        <v>115</v>
      </c>
      <c r="C96" s="104">
        <v>52</v>
      </c>
      <c r="D96" s="104">
        <v>163</v>
      </c>
      <c r="E96" s="104">
        <v>81</v>
      </c>
      <c r="F96" s="104">
        <v>274</v>
      </c>
      <c r="G96" s="104">
        <v>130</v>
      </c>
      <c r="H96" s="384">
        <f t="shared" si="139"/>
        <v>552</v>
      </c>
      <c r="I96" s="384">
        <f t="shared" si="140"/>
        <v>263</v>
      </c>
      <c r="J96" s="231">
        <f>IFERROR(VLOOKUP($A96,'[1]PRIVE OK'!$C$2:$AB$115,'[1]PRIVE OK'!N$1,FALSE),0)</f>
        <v>9</v>
      </c>
      <c r="K96" s="231">
        <f>IFERROR(VLOOKUP($A96,'[1]PRIVE OK'!$C$2:$AB$115,'[1]PRIVE OK'!O$1,FALSE),0)</f>
        <v>9</v>
      </c>
      <c r="L96" s="231">
        <f>IFERROR(VLOOKUP($A96,'[1]PRIVE OK'!$C$2:$AB$115,'[1]PRIVE OK'!P$1,FALSE),0)</f>
        <v>12</v>
      </c>
      <c r="M96" s="383">
        <f t="shared" si="141"/>
        <v>30</v>
      </c>
      <c r="N96" s="128"/>
      <c r="O96" s="82" t="s">
        <v>42</v>
      </c>
      <c r="P96" s="231">
        <v>0</v>
      </c>
      <c r="Q96" s="231">
        <v>0</v>
      </c>
      <c r="R96" s="231">
        <v>22</v>
      </c>
      <c r="S96" s="231">
        <v>20</v>
      </c>
      <c r="T96" s="227">
        <f t="shared" si="130"/>
        <v>22</v>
      </c>
      <c r="U96" s="102">
        <v>22</v>
      </c>
      <c r="V96" s="102">
        <v>20</v>
      </c>
      <c r="W96" s="102">
        <v>0</v>
      </c>
      <c r="X96" s="102">
        <v>0</v>
      </c>
      <c r="Y96" s="241">
        <f t="shared" si="142"/>
        <v>22</v>
      </c>
      <c r="Z96" s="102">
        <v>20</v>
      </c>
      <c r="AA96" s="334">
        <v>10</v>
      </c>
    </row>
    <row r="97" spans="1:27" ht="10.5" customHeight="1">
      <c r="A97" s="78" t="s">
        <v>165</v>
      </c>
      <c r="B97" s="105"/>
      <c r="C97" s="105"/>
      <c r="D97" s="105"/>
      <c r="E97" s="105"/>
      <c r="F97" s="105"/>
      <c r="G97" s="105"/>
      <c r="H97" s="236"/>
      <c r="I97" s="236"/>
      <c r="J97" s="230"/>
      <c r="K97" s="230"/>
      <c r="L97" s="230"/>
      <c r="M97" s="227"/>
      <c r="N97" s="128"/>
      <c r="O97" s="78" t="s">
        <v>165</v>
      </c>
      <c r="P97" s="231"/>
      <c r="Q97" s="231"/>
      <c r="R97" s="231"/>
      <c r="S97" s="231"/>
      <c r="T97" s="227"/>
      <c r="U97" s="102"/>
      <c r="V97" s="102"/>
      <c r="W97" s="102"/>
      <c r="X97" s="102"/>
      <c r="Y97" s="241"/>
      <c r="Z97" s="102"/>
      <c r="AA97" s="334"/>
    </row>
    <row r="98" spans="1:27" ht="10.5" customHeight="1">
      <c r="A98" s="82" t="s">
        <v>246</v>
      </c>
      <c r="B98" s="104">
        <v>0</v>
      </c>
      <c r="C98" s="104">
        <v>0</v>
      </c>
      <c r="D98" s="104">
        <v>23</v>
      </c>
      <c r="E98" s="104">
        <v>12</v>
      </c>
      <c r="F98" s="104">
        <v>23</v>
      </c>
      <c r="G98" s="104">
        <v>13</v>
      </c>
      <c r="H98" s="384">
        <f t="shared" ref="H98:H100" si="143">+B98+D98+F98</f>
        <v>46</v>
      </c>
      <c r="I98" s="384">
        <f t="shared" ref="I98:I100" si="144">+C98+E98+G98</f>
        <v>25</v>
      </c>
      <c r="J98" s="231">
        <f>IFERROR(VLOOKUP($A98,'[1]PRIVE OK'!$C$2:$AB$115,'[1]PRIVE OK'!N$1,FALSE),0)</f>
        <v>0</v>
      </c>
      <c r="K98" s="231">
        <f>IFERROR(VLOOKUP($A98,'[1]PRIVE OK'!$C$2:$AB$115,'[1]PRIVE OK'!O$1,FALSE),0)</f>
        <v>1</v>
      </c>
      <c r="L98" s="231">
        <f>IFERROR(VLOOKUP($A98,'[1]PRIVE OK'!$C$2:$AB$115,'[1]PRIVE OK'!P$1,FALSE),0)</f>
        <v>1</v>
      </c>
      <c r="M98" s="383">
        <f t="shared" ref="M98:M100" si="145">SUM(J98:L98)</f>
        <v>2</v>
      </c>
      <c r="N98" s="128"/>
      <c r="O98" s="82" t="s">
        <v>246</v>
      </c>
      <c r="P98" s="231">
        <v>1</v>
      </c>
      <c r="Q98" s="231">
        <v>1</v>
      </c>
      <c r="R98" s="231">
        <v>4</v>
      </c>
      <c r="S98" s="231">
        <v>3</v>
      </c>
      <c r="T98" s="227">
        <f t="shared" si="130"/>
        <v>5</v>
      </c>
      <c r="U98" s="102">
        <v>3</v>
      </c>
      <c r="V98" s="102">
        <v>2</v>
      </c>
      <c r="W98" s="102">
        <v>1</v>
      </c>
      <c r="X98" s="102">
        <v>1</v>
      </c>
      <c r="Y98" s="241">
        <f t="shared" si="142"/>
        <v>4</v>
      </c>
      <c r="Z98" s="102">
        <v>3</v>
      </c>
      <c r="AA98" s="334">
        <v>1</v>
      </c>
    </row>
    <row r="99" spans="1:27" ht="10.5" customHeight="1">
      <c r="A99" s="82" t="s">
        <v>43</v>
      </c>
      <c r="B99" s="104">
        <v>138</v>
      </c>
      <c r="C99" s="104">
        <v>76</v>
      </c>
      <c r="D99" s="104">
        <v>143</v>
      </c>
      <c r="E99" s="104">
        <v>84</v>
      </c>
      <c r="F99" s="104">
        <v>334</v>
      </c>
      <c r="G99" s="104">
        <v>163</v>
      </c>
      <c r="H99" s="384">
        <f t="shared" si="143"/>
        <v>615</v>
      </c>
      <c r="I99" s="384">
        <f t="shared" si="144"/>
        <v>323</v>
      </c>
      <c r="J99" s="231">
        <f>IFERROR(VLOOKUP($A99,'[1]PRIVE OK'!$C$2:$AB$115,'[1]PRIVE OK'!N$1,FALSE),0)</f>
        <v>7</v>
      </c>
      <c r="K99" s="231">
        <f>IFERROR(VLOOKUP($A99,'[1]PRIVE OK'!$C$2:$AB$115,'[1]PRIVE OK'!O$1,FALSE),0)</f>
        <v>8</v>
      </c>
      <c r="L99" s="231">
        <f>IFERROR(VLOOKUP($A99,'[1]PRIVE OK'!$C$2:$AB$115,'[1]PRIVE OK'!P$1,FALSE),0)</f>
        <v>13</v>
      </c>
      <c r="M99" s="383">
        <f t="shared" si="145"/>
        <v>28</v>
      </c>
      <c r="N99" s="128"/>
      <c r="O99" s="82" t="s">
        <v>43</v>
      </c>
      <c r="P99" s="231">
        <v>12</v>
      </c>
      <c r="Q99" s="231">
        <v>9</v>
      </c>
      <c r="R99" s="231">
        <v>45</v>
      </c>
      <c r="S99" s="231">
        <v>39</v>
      </c>
      <c r="T99" s="227">
        <f t="shared" si="130"/>
        <v>57</v>
      </c>
      <c r="U99" s="102">
        <v>33</v>
      </c>
      <c r="V99" s="102">
        <v>30</v>
      </c>
      <c r="W99" s="102">
        <v>12</v>
      </c>
      <c r="X99" s="102">
        <v>9</v>
      </c>
      <c r="Y99" s="241">
        <f t="shared" si="142"/>
        <v>45</v>
      </c>
      <c r="Z99" s="102">
        <v>39</v>
      </c>
      <c r="AA99" s="334">
        <v>15</v>
      </c>
    </row>
    <row r="100" spans="1:27" ht="10.5" customHeight="1" thickBot="1">
      <c r="A100" s="84" t="s">
        <v>247</v>
      </c>
      <c r="B100" s="106">
        <v>79</v>
      </c>
      <c r="C100" s="106">
        <v>44</v>
      </c>
      <c r="D100" s="106">
        <v>80</v>
      </c>
      <c r="E100" s="106">
        <v>43</v>
      </c>
      <c r="F100" s="106">
        <v>132</v>
      </c>
      <c r="G100" s="106">
        <v>63</v>
      </c>
      <c r="H100" s="384">
        <f t="shared" si="143"/>
        <v>291</v>
      </c>
      <c r="I100" s="384">
        <f t="shared" si="144"/>
        <v>150</v>
      </c>
      <c r="J100" s="85">
        <f>IFERROR(VLOOKUP($A100,'[1]PRIVE OK'!$C$2:$AB$115,'[1]PRIVE OK'!N$1,FALSE),0)</f>
        <v>5</v>
      </c>
      <c r="K100" s="85">
        <f>IFERROR(VLOOKUP($A100,'[1]PRIVE OK'!$C$2:$AB$115,'[1]PRIVE OK'!O$1,FALSE),0)</f>
        <v>4</v>
      </c>
      <c r="L100" s="85">
        <f>IFERROR(VLOOKUP($A100,'[1]PRIVE OK'!$C$2:$AB$115,'[1]PRIVE OK'!P$1,FALSE),0)</f>
        <v>6</v>
      </c>
      <c r="M100" s="383">
        <f t="shared" si="145"/>
        <v>15</v>
      </c>
      <c r="N100" s="129"/>
      <c r="O100" s="84" t="s">
        <v>247</v>
      </c>
      <c r="P100" s="85">
        <v>6</v>
      </c>
      <c r="Q100" s="85">
        <v>4</v>
      </c>
      <c r="R100" s="85">
        <v>15</v>
      </c>
      <c r="S100" s="85">
        <v>0</v>
      </c>
      <c r="T100" s="126">
        <f t="shared" si="130"/>
        <v>21</v>
      </c>
      <c r="U100" s="154">
        <v>13</v>
      </c>
      <c r="V100" s="154">
        <v>10</v>
      </c>
      <c r="W100" s="154">
        <v>3</v>
      </c>
      <c r="X100" s="154">
        <v>0</v>
      </c>
      <c r="Y100" s="241">
        <f t="shared" si="142"/>
        <v>16</v>
      </c>
      <c r="Z100" s="154">
        <v>10</v>
      </c>
      <c r="AA100" s="57">
        <v>7</v>
      </c>
    </row>
    <row r="101" spans="1:27" ht="10.5" customHeight="1">
      <c r="A101" s="461" t="s">
        <v>401</v>
      </c>
      <c r="B101" s="461"/>
      <c r="C101" s="461"/>
      <c r="D101" s="461"/>
      <c r="E101" s="461"/>
      <c r="F101" s="461"/>
      <c r="G101" s="461"/>
      <c r="H101" s="461"/>
      <c r="I101" s="461"/>
      <c r="J101" s="461"/>
      <c r="K101" s="461"/>
      <c r="L101" s="461"/>
      <c r="M101" s="461"/>
      <c r="N101" s="461"/>
      <c r="O101" s="461" t="s">
        <v>402</v>
      </c>
      <c r="P101" s="461"/>
      <c r="Q101" s="461"/>
      <c r="R101" s="461"/>
      <c r="S101" s="461"/>
      <c r="T101" s="461"/>
      <c r="U101" s="461"/>
      <c r="V101" s="461"/>
      <c r="W101" s="461"/>
      <c r="X101" s="461"/>
      <c r="Y101" s="461"/>
      <c r="Z101" s="461"/>
      <c r="AA101" s="461"/>
    </row>
    <row r="102" spans="1:27" ht="10.5" customHeight="1" thickBot="1">
      <c r="A102" s="462" t="s">
        <v>22</v>
      </c>
      <c r="B102" s="462"/>
      <c r="C102" s="462"/>
      <c r="D102" s="462"/>
      <c r="E102" s="462"/>
      <c r="F102" s="462"/>
      <c r="G102" s="462"/>
      <c r="H102" s="462"/>
      <c r="I102" s="462"/>
      <c r="J102" s="462"/>
      <c r="K102" s="462"/>
      <c r="L102" s="462"/>
      <c r="M102" s="462"/>
      <c r="N102" s="462"/>
      <c r="O102" s="461" t="s">
        <v>22</v>
      </c>
      <c r="P102" s="461"/>
      <c r="Q102" s="461"/>
      <c r="R102" s="461"/>
      <c r="S102" s="461"/>
      <c r="T102" s="461"/>
      <c r="U102" s="461"/>
      <c r="V102" s="461"/>
      <c r="W102" s="461"/>
      <c r="X102" s="461"/>
      <c r="Y102" s="461"/>
      <c r="Z102" s="461"/>
      <c r="AA102" s="461"/>
    </row>
    <row r="103" spans="1:27" ht="10.5" customHeight="1">
      <c r="A103" s="467" t="s">
        <v>137</v>
      </c>
      <c r="B103" s="469" t="s">
        <v>377</v>
      </c>
      <c r="C103" s="469"/>
      <c r="D103" s="469" t="s">
        <v>378</v>
      </c>
      <c r="E103" s="469"/>
      <c r="F103" s="469" t="s">
        <v>379</v>
      </c>
      <c r="G103" s="469"/>
      <c r="H103" s="470" t="s">
        <v>7</v>
      </c>
      <c r="I103" s="470"/>
      <c r="J103" s="470" t="s">
        <v>12</v>
      </c>
      <c r="K103" s="470"/>
      <c r="L103" s="470"/>
      <c r="M103" s="470"/>
      <c r="N103" s="127"/>
      <c r="O103" s="523" t="s">
        <v>137</v>
      </c>
      <c r="P103" s="469" t="s">
        <v>204</v>
      </c>
      <c r="Q103" s="469"/>
      <c r="R103" s="469"/>
      <c r="S103" s="469"/>
      <c r="T103" s="469"/>
      <c r="U103" s="469" t="s">
        <v>380</v>
      </c>
      <c r="V103" s="469"/>
      <c r="W103" s="469"/>
      <c r="X103" s="469"/>
      <c r="Y103" s="469"/>
      <c r="Z103" s="469"/>
      <c r="AA103" s="463" t="s">
        <v>460</v>
      </c>
    </row>
    <row r="104" spans="1:27" ht="39.75" customHeight="1">
      <c r="A104" s="471"/>
      <c r="B104" s="227" t="s">
        <v>154</v>
      </c>
      <c r="C104" s="227" t="s">
        <v>155</v>
      </c>
      <c r="D104" s="227" t="s">
        <v>154</v>
      </c>
      <c r="E104" s="227" t="s">
        <v>155</v>
      </c>
      <c r="F104" s="227" t="s">
        <v>154</v>
      </c>
      <c r="G104" s="227" t="s">
        <v>155</v>
      </c>
      <c r="H104" s="227" t="s">
        <v>154</v>
      </c>
      <c r="I104" s="227" t="s">
        <v>155</v>
      </c>
      <c r="J104" s="134" t="s">
        <v>398</v>
      </c>
      <c r="K104" s="134" t="s">
        <v>399</v>
      </c>
      <c r="L104" s="134" t="s">
        <v>400</v>
      </c>
      <c r="M104" s="230" t="s">
        <v>7</v>
      </c>
      <c r="N104" s="128"/>
      <c r="O104" s="524"/>
      <c r="P104" s="227" t="s">
        <v>450</v>
      </c>
      <c r="Q104" s="227" t="s">
        <v>13</v>
      </c>
      <c r="R104" s="328" t="s">
        <v>475</v>
      </c>
      <c r="S104" s="227" t="s">
        <v>13</v>
      </c>
      <c r="T104" s="337" t="s">
        <v>20</v>
      </c>
      <c r="U104" s="336" t="s">
        <v>18</v>
      </c>
      <c r="V104" s="136" t="s">
        <v>403</v>
      </c>
      <c r="W104" s="336" t="s">
        <v>481</v>
      </c>
      <c r="X104" s="136" t="s">
        <v>403</v>
      </c>
      <c r="Y104" s="136" t="s">
        <v>20</v>
      </c>
      <c r="Z104" s="136" t="s">
        <v>403</v>
      </c>
      <c r="AA104" s="464"/>
    </row>
    <row r="105" spans="1:27" ht="10.5" customHeight="1">
      <c r="A105" s="78" t="s">
        <v>166</v>
      </c>
      <c r="B105" s="58"/>
      <c r="C105" s="58"/>
      <c r="D105" s="58"/>
      <c r="E105" s="58"/>
      <c r="F105" s="58"/>
      <c r="G105" s="58"/>
      <c r="H105" s="58"/>
      <c r="I105" s="58"/>
      <c r="J105" s="231"/>
      <c r="K105" s="231"/>
      <c r="L105" s="231"/>
      <c r="M105" s="227"/>
      <c r="N105" s="128"/>
      <c r="O105" s="78" t="s">
        <v>166</v>
      </c>
      <c r="P105" s="231"/>
      <c r="Q105" s="231"/>
      <c r="R105" s="231"/>
      <c r="S105" s="231"/>
      <c r="T105" s="227"/>
      <c r="U105" s="231"/>
      <c r="V105" s="231"/>
      <c r="W105" s="231"/>
      <c r="X105" s="231"/>
      <c r="Y105" s="231"/>
      <c r="Z105" s="227"/>
      <c r="AA105" s="334"/>
    </row>
    <row r="106" spans="1:27" ht="10.5" customHeight="1">
      <c r="A106" s="82" t="s">
        <v>251</v>
      </c>
      <c r="B106" s="231">
        <v>226</v>
      </c>
      <c r="C106" s="231">
        <v>113</v>
      </c>
      <c r="D106" s="231">
        <v>334</v>
      </c>
      <c r="E106" s="231">
        <v>172</v>
      </c>
      <c r="F106" s="231">
        <v>642</v>
      </c>
      <c r="G106" s="231">
        <v>338</v>
      </c>
      <c r="H106" s="384">
        <f t="shared" ref="H106:H111" si="146">+B106+D106+F106</f>
        <v>1202</v>
      </c>
      <c r="I106" s="384">
        <f t="shared" ref="I106:I111" si="147">+C106+E106+G106</f>
        <v>623</v>
      </c>
      <c r="J106" s="231">
        <f>IFERROR(VLOOKUP($A106,'[1]PRIVE OK'!$C$2:$AB$115,'[1]PRIVE OK'!N$1,FALSE),0)</f>
        <v>24</v>
      </c>
      <c r="K106" s="231">
        <f>IFERROR(VLOOKUP($A106,'[1]PRIVE OK'!$C$2:$AB$115,'[1]PRIVE OK'!O$1,FALSE),0)</f>
        <v>46</v>
      </c>
      <c r="L106" s="231">
        <f>IFERROR(VLOOKUP($A106,'[1]PRIVE OK'!$C$2:$AB$115,'[1]PRIVE OK'!P$1,FALSE),0)</f>
        <v>63</v>
      </c>
      <c r="M106" s="383">
        <f t="shared" ref="M106:M111" si="148">SUM(J106:L106)</f>
        <v>133</v>
      </c>
      <c r="N106" s="128"/>
      <c r="O106" s="82" t="s">
        <v>251</v>
      </c>
      <c r="P106" s="231">
        <v>7</v>
      </c>
      <c r="Q106" s="231">
        <v>4</v>
      </c>
      <c r="R106" s="231">
        <v>49</v>
      </c>
      <c r="S106" s="231">
        <v>34</v>
      </c>
      <c r="T106" s="227">
        <f>P106+R106</f>
        <v>56</v>
      </c>
      <c r="U106" s="102">
        <v>42</v>
      </c>
      <c r="V106" s="102">
        <v>30</v>
      </c>
      <c r="W106" s="102">
        <v>7</v>
      </c>
      <c r="X106" s="102">
        <v>4</v>
      </c>
      <c r="Y106" s="241">
        <f t="shared" ref="Y106:Y142" si="149">+U106+W106</f>
        <v>49</v>
      </c>
      <c r="Z106" s="102">
        <v>34</v>
      </c>
      <c r="AA106" s="334">
        <v>25</v>
      </c>
    </row>
    <row r="107" spans="1:27" ht="10.5" customHeight="1">
      <c r="A107" s="82" t="s">
        <v>252</v>
      </c>
      <c r="B107" s="231">
        <v>1581</v>
      </c>
      <c r="C107" s="231">
        <v>838</v>
      </c>
      <c r="D107" s="231">
        <v>2142</v>
      </c>
      <c r="E107" s="231">
        <v>1123</v>
      </c>
      <c r="F107" s="231">
        <v>2692</v>
      </c>
      <c r="G107" s="231">
        <v>1372</v>
      </c>
      <c r="H107" s="384">
        <f t="shared" si="146"/>
        <v>6415</v>
      </c>
      <c r="I107" s="384">
        <f t="shared" si="147"/>
        <v>3333</v>
      </c>
      <c r="J107" s="231">
        <f>IFERROR(VLOOKUP($A107,'[1]PRIVE OK'!$C$2:$AB$115,'[1]PRIVE OK'!N$1,FALSE),0)</f>
        <v>78</v>
      </c>
      <c r="K107" s="231">
        <f>IFERROR(VLOOKUP($A107,'[1]PRIVE OK'!$C$2:$AB$115,'[1]PRIVE OK'!O$1,FALSE),0)</f>
        <v>87</v>
      </c>
      <c r="L107" s="231">
        <f>IFERROR(VLOOKUP($A107,'[1]PRIVE OK'!$C$2:$AB$115,'[1]PRIVE OK'!P$1,FALSE),0)</f>
        <v>97</v>
      </c>
      <c r="M107" s="383">
        <f t="shared" si="148"/>
        <v>262</v>
      </c>
      <c r="N107" s="128"/>
      <c r="O107" s="82" t="s">
        <v>252</v>
      </c>
      <c r="P107" s="231">
        <v>52</v>
      </c>
      <c r="Q107" s="231">
        <v>37</v>
      </c>
      <c r="R107" s="231">
        <v>340</v>
      </c>
      <c r="S107" s="231">
        <v>294</v>
      </c>
      <c r="T107" s="227">
        <f t="shared" ref="T107:T142" si="150">P107+R107</f>
        <v>392</v>
      </c>
      <c r="U107" s="102">
        <v>288</v>
      </c>
      <c r="V107" s="102">
        <v>257</v>
      </c>
      <c r="W107" s="102">
        <v>52</v>
      </c>
      <c r="X107" s="102">
        <v>37</v>
      </c>
      <c r="Y107" s="241">
        <f t="shared" si="149"/>
        <v>340</v>
      </c>
      <c r="Z107" s="102">
        <v>294</v>
      </c>
      <c r="AA107" s="334">
        <v>94</v>
      </c>
    </row>
    <row r="108" spans="1:27" ht="10.5" customHeight="1">
      <c r="A108" s="82" t="s">
        <v>253</v>
      </c>
      <c r="B108" s="231">
        <v>76</v>
      </c>
      <c r="C108" s="231">
        <v>40</v>
      </c>
      <c r="D108" s="231">
        <v>105</v>
      </c>
      <c r="E108" s="231">
        <v>57</v>
      </c>
      <c r="F108" s="231">
        <v>114</v>
      </c>
      <c r="G108" s="231">
        <v>59</v>
      </c>
      <c r="H108" s="384">
        <f t="shared" si="146"/>
        <v>295</v>
      </c>
      <c r="I108" s="384">
        <f t="shared" si="147"/>
        <v>156</v>
      </c>
      <c r="J108" s="231">
        <f>IFERROR(VLOOKUP($A108,'[1]PRIVE OK'!$C$2:$AB$115,'[1]PRIVE OK'!N$1,FALSE),0)</f>
        <v>4</v>
      </c>
      <c r="K108" s="231">
        <f>IFERROR(VLOOKUP($A108,'[1]PRIVE OK'!$C$2:$AB$115,'[1]PRIVE OK'!O$1,FALSE),0)</f>
        <v>4</v>
      </c>
      <c r="L108" s="231">
        <f>IFERROR(VLOOKUP($A108,'[1]PRIVE OK'!$C$2:$AB$115,'[1]PRIVE OK'!P$1,FALSE),0)</f>
        <v>5</v>
      </c>
      <c r="M108" s="383">
        <f t="shared" si="148"/>
        <v>13</v>
      </c>
      <c r="N108" s="128"/>
      <c r="O108" s="82" t="s">
        <v>253</v>
      </c>
      <c r="P108" s="231">
        <v>0</v>
      </c>
      <c r="Q108" s="231">
        <v>0</v>
      </c>
      <c r="R108" s="231">
        <v>10</v>
      </c>
      <c r="S108" s="231">
        <v>9</v>
      </c>
      <c r="T108" s="227">
        <f t="shared" si="150"/>
        <v>10</v>
      </c>
      <c r="U108" s="102">
        <v>10</v>
      </c>
      <c r="V108" s="102">
        <v>9</v>
      </c>
      <c r="W108" s="102">
        <v>0</v>
      </c>
      <c r="X108" s="102">
        <v>0</v>
      </c>
      <c r="Y108" s="241">
        <f t="shared" si="149"/>
        <v>10</v>
      </c>
      <c r="Z108" s="102">
        <v>9</v>
      </c>
      <c r="AA108" s="334">
        <v>5</v>
      </c>
    </row>
    <row r="109" spans="1:27" ht="10.5" customHeight="1">
      <c r="A109" s="82" t="s">
        <v>254</v>
      </c>
      <c r="B109" s="79">
        <v>122</v>
      </c>
      <c r="C109" s="79">
        <v>66</v>
      </c>
      <c r="D109" s="79">
        <v>211</v>
      </c>
      <c r="E109" s="79">
        <v>97</v>
      </c>
      <c r="F109" s="79">
        <v>455</v>
      </c>
      <c r="G109" s="79">
        <v>242</v>
      </c>
      <c r="H109" s="384">
        <f t="shared" si="146"/>
        <v>788</v>
      </c>
      <c r="I109" s="384">
        <f t="shared" si="147"/>
        <v>405</v>
      </c>
      <c r="J109" s="231">
        <f>IFERROR(VLOOKUP($A109,'[1]PRIVE OK'!$C$2:$AB$115,'[1]PRIVE OK'!N$1,FALSE),0)</f>
        <v>10</v>
      </c>
      <c r="K109" s="231">
        <f>IFERROR(VLOOKUP($A109,'[1]PRIVE OK'!$C$2:$AB$115,'[1]PRIVE OK'!O$1,FALSE),0)</f>
        <v>11</v>
      </c>
      <c r="L109" s="231">
        <f>IFERROR(VLOOKUP($A109,'[1]PRIVE OK'!$C$2:$AB$115,'[1]PRIVE OK'!P$1,FALSE),0)</f>
        <v>18</v>
      </c>
      <c r="M109" s="383">
        <f t="shared" si="148"/>
        <v>39</v>
      </c>
      <c r="N109" s="128"/>
      <c r="O109" s="82" t="s">
        <v>254</v>
      </c>
      <c r="P109" s="231">
        <v>2</v>
      </c>
      <c r="Q109" s="231">
        <v>2</v>
      </c>
      <c r="R109" s="231">
        <v>36</v>
      </c>
      <c r="S109" s="231">
        <v>35</v>
      </c>
      <c r="T109" s="227">
        <f t="shared" si="150"/>
        <v>38</v>
      </c>
      <c r="U109" s="102">
        <v>34</v>
      </c>
      <c r="V109" s="102">
        <v>33</v>
      </c>
      <c r="W109" s="102">
        <v>2</v>
      </c>
      <c r="X109" s="102">
        <v>2</v>
      </c>
      <c r="Y109" s="241">
        <f t="shared" si="149"/>
        <v>36</v>
      </c>
      <c r="Z109" s="102">
        <v>35</v>
      </c>
      <c r="AA109" s="334">
        <v>19</v>
      </c>
    </row>
    <row r="110" spans="1:27" ht="10.5" customHeight="1">
      <c r="A110" s="82" t="s">
        <v>255</v>
      </c>
      <c r="B110" s="79">
        <v>133</v>
      </c>
      <c r="C110" s="79">
        <v>70</v>
      </c>
      <c r="D110" s="79">
        <v>28</v>
      </c>
      <c r="E110" s="79">
        <v>20</v>
      </c>
      <c r="F110" s="79">
        <v>173</v>
      </c>
      <c r="G110" s="79">
        <v>81</v>
      </c>
      <c r="H110" s="384">
        <f t="shared" si="146"/>
        <v>334</v>
      </c>
      <c r="I110" s="384">
        <f t="shared" si="147"/>
        <v>171</v>
      </c>
      <c r="J110" s="231">
        <f>IFERROR(VLOOKUP($A110,'[1]PRIVE OK'!$C$2:$AB$115,'[1]PRIVE OK'!N$1,FALSE),0)</f>
        <v>8</v>
      </c>
      <c r="K110" s="231">
        <f>IFERROR(VLOOKUP($A110,'[1]PRIVE OK'!$C$2:$AB$115,'[1]PRIVE OK'!O$1,FALSE),0)</f>
        <v>9</v>
      </c>
      <c r="L110" s="231">
        <f>IFERROR(VLOOKUP($A110,'[1]PRIVE OK'!$C$2:$AB$115,'[1]PRIVE OK'!P$1,FALSE),0)</f>
        <v>6</v>
      </c>
      <c r="M110" s="383">
        <f t="shared" si="148"/>
        <v>23</v>
      </c>
      <c r="N110" s="128"/>
      <c r="O110" s="82" t="s">
        <v>255</v>
      </c>
      <c r="P110" s="231">
        <v>4</v>
      </c>
      <c r="Q110" s="231">
        <v>3</v>
      </c>
      <c r="R110" s="231">
        <v>19</v>
      </c>
      <c r="S110" s="231">
        <v>17</v>
      </c>
      <c r="T110" s="227">
        <f t="shared" si="150"/>
        <v>23</v>
      </c>
      <c r="U110" s="102">
        <v>15</v>
      </c>
      <c r="V110" s="102">
        <v>14</v>
      </c>
      <c r="W110" s="102">
        <v>4</v>
      </c>
      <c r="X110" s="102">
        <v>3</v>
      </c>
      <c r="Y110" s="241">
        <f t="shared" si="149"/>
        <v>19</v>
      </c>
      <c r="Z110" s="102">
        <v>17</v>
      </c>
      <c r="AA110" s="334">
        <v>6</v>
      </c>
    </row>
    <row r="111" spans="1:27" ht="10.5" customHeight="1">
      <c r="A111" s="82" t="s">
        <v>44</v>
      </c>
      <c r="B111" s="231">
        <v>26</v>
      </c>
      <c r="C111" s="231">
        <v>10</v>
      </c>
      <c r="D111" s="231">
        <v>25</v>
      </c>
      <c r="E111" s="231">
        <v>12</v>
      </c>
      <c r="F111" s="231">
        <v>54</v>
      </c>
      <c r="G111" s="231">
        <v>26</v>
      </c>
      <c r="H111" s="384">
        <f t="shared" si="146"/>
        <v>105</v>
      </c>
      <c r="I111" s="384">
        <f t="shared" si="147"/>
        <v>48</v>
      </c>
      <c r="J111" s="231">
        <f>IFERROR(VLOOKUP($A111,'[1]PRIVE OK'!$C$2:$AB$115,'[1]PRIVE OK'!N$1,FALSE),0)</f>
        <v>2</v>
      </c>
      <c r="K111" s="231">
        <f>IFERROR(VLOOKUP($A111,'[1]PRIVE OK'!$C$2:$AB$115,'[1]PRIVE OK'!O$1,FALSE),0)</f>
        <v>15</v>
      </c>
      <c r="L111" s="231">
        <f>IFERROR(VLOOKUP($A111,'[1]PRIVE OK'!$C$2:$AB$115,'[1]PRIVE OK'!P$1,FALSE),0)</f>
        <v>21</v>
      </c>
      <c r="M111" s="383">
        <f t="shared" si="148"/>
        <v>38</v>
      </c>
      <c r="N111" s="128"/>
      <c r="O111" s="82" t="s">
        <v>44</v>
      </c>
      <c r="P111" s="231">
        <v>1</v>
      </c>
      <c r="Q111" s="231">
        <v>0</v>
      </c>
      <c r="R111" s="231">
        <v>9</v>
      </c>
      <c r="S111" s="231">
        <v>5</v>
      </c>
      <c r="T111" s="227">
        <f t="shared" si="150"/>
        <v>10</v>
      </c>
      <c r="U111" s="102">
        <v>8</v>
      </c>
      <c r="V111" s="102">
        <v>5</v>
      </c>
      <c r="W111" s="102">
        <v>1</v>
      </c>
      <c r="X111" s="102">
        <v>0</v>
      </c>
      <c r="Y111" s="241">
        <f t="shared" si="149"/>
        <v>9</v>
      </c>
      <c r="Z111" s="102">
        <v>5</v>
      </c>
      <c r="AA111" s="334">
        <v>5</v>
      </c>
    </row>
    <row r="112" spans="1:27" ht="10.5" customHeight="1">
      <c r="A112" s="78" t="s">
        <v>167</v>
      </c>
      <c r="B112" s="230"/>
      <c r="C112" s="230"/>
      <c r="D112" s="230"/>
      <c r="E112" s="230"/>
      <c r="F112" s="230"/>
      <c r="G112" s="230"/>
      <c r="H112" s="236"/>
      <c r="I112" s="236"/>
      <c r="J112" s="231"/>
      <c r="K112" s="231"/>
      <c r="L112" s="231"/>
      <c r="M112" s="227"/>
      <c r="N112" s="128"/>
      <c r="O112" s="78" t="s">
        <v>167</v>
      </c>
      <c r="P112" s="231"/>
      <c r="Q112" s="231"/>
      <c r="R112" s="231"/>
      <c r="S112" s="231"/>
      <c r="T112" s="227"/>
      <c r="U112" s="102"/>
      <c r="V112" s="102"/>
      <c r="W112" s="102"/>
      <c r="X112" s="102"/>
      <c r="Y112" s="241"/>
      <c r="Z112" s="102"/>
      <c r="AA112" s="334"/>
    </row>
    <row r="113" spans="1:27" ht="10.5" customHeight="1">
      <c r="A113" s="82" t="s">
        <v>256</v>
      </c>
      <c r="B113" s="79">
        <v>52</v>
      </c>
      <c r="C113" s="79">
        <v>30</v>
      </c>
      <c r="D113" s="79">
        <v>139</v>
      </c>
      <c r="E113" s="79">
        <v>70</v>
      </c>
      <c r="F113" s="79">
        <v>225</v>
      </c>
      <c r="G113" s="79">
        <v>109</v>
      </c>
      <c r="H113" s="384">
        <f t="shared" ref="H113:H114" si="151">+B113+D113+F113</f>
        <v>416</v>
      </c>
      <c r="I113" s="384">
        <f t="shared" ref="I113:I114" si="152">+C113+E113+G113</f>
        <v>209</v>
      </c>
      <c r="J113" s="231">
        <f>IFERROR(VLOOKUP($A113,'[1]PRIVE OK'!$C$2:$AB$115,'[1]PRIVE OK'!N$1,FALSE),0)</f>
        <v>5</v>
      </c>
      <c r="K113" s="231">
        <f>IFERROR(VLOOKUP($A113,'[1]PRIVE OK'!$C$2:$AB$115,'[1]PRIVE OK'!O$1,FALSE),0)</f>
        <v>8</v>
      </c>
      <c r="L113" s="231">
        <f>IFERROR(VLOOKUP($A113,'[1]PRIVE OK'!$C$2:$AB$115,'[1]PRIVE OK'!P$1,FALSE),0)</f>
        <v>8</v>
      </c>
      <c r="M113" s="383">
        <f t="shared" ref="M113:M114" si="153">SUM(J113:L113)</f>
        <v>21</v>
      </c>
      <c r="N113" s="128"/>
      <c r="O113" s="82" t="s">
        <v>256</v>
      </c>
      <c r="P113" s="231">
        <v>3</v>
      </c>
      <c r="Q113" s="231">
        <v>2</v>
      </c>
      <c r="R113" s="231">
        <v>23</v>
      </c>
      <c r="S113" s="231">
        <v>19</v>
      </c>
      <c r="T113" s="227">
        <f t="shared" si="150"/>
        <v>26</v>
      </c>
      <c r="U113" s="102">
        <v>20</v>
      </c>
      <c r="V113" s="102">
        <v>17</v>
      </c>
      <c r="W113" s="102">
        <v>3</v>
      </c>
      <c r="X113" s="102">
        <v>2</v>
      </c>
      <c r="Y113" s="241">
        <f t="shared" si="149"/>
        <v>23</v>
      </c>
      <c r="Z113" s="102">
        <v>19</v>
      </c>
      <c r="AA113" s="334">
        <v>9</v>
      </c>
    </row>
    <row r="114" spans="1:27" ht="10.5" customHeight="1">
      <c r="A114" s="82" t="s">
        <v>45</v>
      </c>
      <c r="B114" s="79">
        <v>314</v>
      </c>
      <c r="C114" s="79">
        <v>160</v>
      </c>
      <c r="D114" s="79">
        <v>744</v>
      </c>
      <c r="E114" s="79">
        <v>365</v>
      </c>
      <c r="F114" s="231">
        <v>1334</v>
      </c>
      <c r="G114" s="231">
        <v>656</v>
      </c>
      <c r="H114" s="384">
        <f t="shared" si="151"/>
        <v>2392</v>
      </c>
      <c r="I114" s="384">
        <f t="shared" si="152"/>
        <v>1181</v>
      </c>
      <c r="J114" s="231">
        <f>IFERROR(VLOOKUP($A114,'[1]PRIVE OK'!$C$2:$AB$115,'[1]PRIVE OK'!N$1,FALSE),0)</f>
        <v>16</v>
      </c>
      <c r="K114" s="231">
        <f>IFERROR(VLOOKUP($A114,'[1]PRIVE OK'!$C$2:$AB$115,'[1]PRIVE OK'!O$1,FALSE),0)</f>
        <v>24</v>
      </c>
      <c r="L114" s="231">
        <f>IFERROR(VLOOKUP($A114,'[1]PRIVE OK'!$C$2:$AB$115,'[1]PRIVE OK'!P$1,FALSE),0)</f>
        <v>40</v>
      </c>
      <c r="M114" s="383">
        <f t="shared" si="153"/>
        <v>80</v>
      </c>
      <c r="N114" s="128"/>
      <c r="O114" s="82" t="s">
        <v>45</v>
      </c>
      <c r="P114" s="231">
        <v>14</v>
      </c>
      <c r="Q114" s="231">
        <v>12</v>
      </c>
      <c r="R114" s="231">
        <v>106</v>
      </c>
      <c r="S114" s="231">
        <v>93</v>
      </c>
      <c r="T114" s="227">
        <f t="shared" si="150"/>
        <v>120</v>
      </c>
      <c r="U114" s="102">
        <v>92</v>
      </c>
      <c r="V114" s="102">
        <v>81</v>
      </c>
      <c r="W114" s="102">
        <v>14</v>
      </c>
      <c r="X114" s="102">
        <v>12</v>
      </c>
      <c r="Y114" s="241">
        <f t="shared" si="149"/>
        <v>106</v>
      </c>
      <c r="Z114" s="102">
        <v>93</v>
      </c>
      <c r="AA114" s="334">
        <v>39</v>
      </c>
    </row>
    <row r="115" spans="1:27" ht="10.5" customHeight="1">
      <c r="A115" s="78" t="s">
        <v>168</v>
      </c>
      <c r="B115" s="230"/>
      <c r="C115" s="230"/>
      <c r="D115" s="230"/>
      <c r="E115" s="230"/>
      <c r="F115" s="230"/>
      <c r="G115" s="230"/>
      <c r="H115" s="236"/>
      <c r="I115" s="236"/>
      <c r="J115" s="231"/>
      <c r="K115" s="231"/>
      <c r="L115" s="231"/>
      <c r="M115" s="227"/>
      <c r="N115" s="128"/>
      <c r="O115" s="78" t="s">
        <v>168</v>
      </c>
      <c r="P115" s="231"/>
      <c r="Q115" s="231"/>
      <c r="R115" s="231"/>
      <c r="S115" s="231"/>
      <c r="T115" s="227"/>
      <c r="U115" s="102"/>
      <c r="V115" s="102"/>
      <c r="W115" s="102"/>
      <c r="X115" s="102"/>
      <c r="Y115" s="241"/>
      <c r="Z115" s="102"/>
      <c r="AA115" s="334"/>
    </row>
    <row r="116" spans="1:27" ht="10.5" customHeight="1">
      <c r="A116" s="82" t="s">
        <v>257</v>
      </c>
      <c r="B116" s="231">
        <v>304</v>
      </c>
      <c r="C116" s="231">
        <v>149</v>
      </c>
      <c r="D116" s="231">
        <v>499</v>
      </c>
      <c r="E116" s="231">
        <v>243</v>
      </c>
      <c r="F116" s="231">
        <v>788</v>
      </c>
      <c r="G116" s="231">
        <v>396</v>
      </c>
      <c r="H116" s="384">
        <f t="shared" ref="H116:H120" si="154">+B116+D116+F116</f>
        <v>1591</v>
      </c>
      <c r="I116" s="384">
        <f t="shared" ref="I116:I120" si="155">+C116+E116+G116</f>
        <v>788</v>
      </c>
      <c r="J116" s="231">
        <f>IFERROR(VLOOKUP($A116,'[1]PRIVE OK'!$C$2:$AB$115,'[1]PRIVE OK'!N$1,FALSE),0)</f>
        <v>21</v>
      </c>
      <c r="K116" s="231">
        <f>IFERROR(VLOOKUP($A116,'[1]PRIVE OK'!$C$2:$AB$115,'[1]PRIVE OK'!O$1,FALSE),0)</f>
        <v>26</v>
      </c>
      <c r="L116" s="231">
        <f>IFERROR(VLOOKUP($A116,'[1]PRIVE OK'!$C$2:$AB$115,'[1]PRIVE OK'!P$1,FALSE),0)</f>
        <v>33</v>
      </c>
      <c r="M116" s="383">
        <f t="shared" ref="M116:M120" si="156">SUM(J116:L116)</f>
        <v>80</v>
      </c>
      <c r="N116" s="128"/>
      <c r="O116" s="82" t="s">
        <v>257</v>
      </c>
      <c r="P116" s="231">
        <v>12</v>
      </c>
      <c r="Q116" s="231">
        <v>5</v>
      </c>
      <c r="R116" s="231">
        <v>82</v>
      </c>
      <c r="S116" s="231">
        <v>62</v>
      </c>
      <c r="T116" s="227">
        <f t="shared" si="150"/>
        <v>94</v>
      </c>
      <c r="U116" s="102">
        <v>70</v>
      </c>
      <c r="V116" s="102">
        <v>57</v>
      </c>
      <c r="W116" s="102">
        <v>12</v>
      </c>
      <c r="X116" s="102">
        <v>5</v>
      </c>
      <c r="Y116" s="241">
        <f t="shared" si="149"/>
        <v>82</v>
      </c>
      <c r="Z116" s="102">
        <v>62</v>
      </c>
      <c r="AA116" s="334">
        <v>35</v>
      </c>
    </row>
    <row r="117" spans="1:27" ht="10.5" customHeight="1">
      <c r="A117" s="82" t="s">
        <v>46</v>
      </c>
      <c r="B117" s="231">
        <v>335</v>
      </c>
      <c r="C117" s="231">
        <v>169</v>
      </c>
      <c r="D117" s="231">
        <v>702</v>
      </c>
      <c r="E117" s="231">
        <v>369</v>
      </c>
      <c r="F117" s="231">
        <v>889</v>
      </c>
      <c r="G117" s="231">
        <v>440</v>
      </c>
      <c r="H117" s="384">
        <f t="shared" si="154"/>
        <v>1926</v>
      </c>
      <c r="I117" s="384">
        <f t="shared" si="155"/>
        <v>978</v>
      </c>
      <c r="J117" s="231">
        <f>IFERROR(VLOOKUP($A117,'[1]PRIVE OK'!$C$2:$AB$115,'[1]PRIVE OK'!N$1,FALSE),0)</f>
        <v>51</v>
      </c>
      <c r="K117" s="231">
        <f>IFERROR(VLOOKUP($A117,'[1]PRIVE OK'!$C$2:$AB$115,'[1]PRIVE OK'!O$1,FALSE),0)</f>
        <v>63</v>
      </c>
      <c r="L117" s="231">
        <f>IFERROR(VLOOKUP($A117,'[1]PRIVE OK'!$C$2:$AB$115,'[1]PRIVE OK'!P$1,FALSE),0)</f>
        <v>37</v>
      </c>
      <c r="M117" s="383">
        <f t="shared" si="156"/>
        <v>151</v>
      </c>
      <c r="N117" s="128"/>
      <c r="O117" s="82" t="s">
        <v>46</v>
      </c>
      <c r="P117" s="231">
        <v>14</v>
      </c>
      <c r="Q117" s="231">
        <v>7</v>
      </c>
      <c r="R117" s="231">
        <v>97</v>
      </c>
      <c r="S117" s="231">
        <v>80</v>
      </c>
      <c r="T117" s="227">
        <f t="shared" si="150"/>
        <v>111</v>
      </c>
      <c r="U117" s="102">
        <v>83</v>
      </c>
      <c r="V117" s="102">
        <v>73</v>
      </c>
      <c r="W117" s="102">
        <v>14</v>
      </c>
      <c r="X117" s="102">
        <v>7</v>
      </c>
      <c r="Y117" s="241">
        <f t="shared" si="149"/>
        <v>97</v>
      </c>
      <c r="Z117" s="102">
        <v>80</v>
      </c>
      <c r="AA117" s="334">
        <v>46</v>
      </c>
    </row>
    <row r="118" spans="1:27" ht="10.5" customHeight="1">
      <c r="A118" s="82" t="s">
        <v>258</v>
      </c>
      <c r="B118" s="231">
        <v>1336</v>
      </c>
      <c r="C118" s="231">
        <v>684</v>
      </c>
      <c r="D118" s="231">
        <v>1720</v>
      </c>
      <c r="E118" s="231">
        <v>851</v>
      </c>
      <c r="F118" s="231">
        <v>1618</v>
      </c>
      <c r="G118" s="231">
        <v>802</v>
      </c>
      <c r="H118" s="384">
        <f t="shared" si="154"/>
        <v>4674</v>
      </c>
      <c r="I118" s="384">
        <f t="shared" si="155"/>
        <v>2337</v>
      </c>
      <c r="J118" s="231">
        <f>IFERROR(VLOOKUP($A118,'[1]PRIVE OK'!$C$2:$AB$115,'[1]PRIVE OK'!N$1,FALSE),0)</f>
        <v>69</v>
      </c>
      <c r="K118" s="231">
        <f>IFERROR(VLOOKUP($A118,'[1]PRIVE OK'!$C$2:$AB$115,'[1]PRIVE OK'!O$1,FALSE),0)</f>
        <v>74</v>
      </c>
      <c r="L118" s="231">
        <f>IFERROR(VLOOKUP($A118,'[1]PRIVE OK'!$C$2:$AB$115,'[1]PRIVE OK'!P$1,FALSE),0)</f>
        <v>67</v>
      </c>
      <c r="M118" s="383">
        <f t="shared" si="156"/>
        <v>210</v>
      </c>
      <c r="N118" s="128"/>
      <c r="O118" s="82" t="s">
        <v>258</v>
      </c>
      <c r="P118" s="231">
        <v>30</v>
      </c>
      <c r="Q118" s="231">
        <v>20</v>
      </c>
      <c r="R118" s="231">
        <v>233</v>
      </c>
      <c r="S118" s="231">
        <v>204</v>
      </c>
      <c r="T118" s="227">
        <f t="shared" si="150"/>
        <v>263</v>
      </c>
      <c r="U118" s="102">
        <v>203</v>
      </c>
      <c r="V118" s="102">
        <v>184</v>
      </c>
      <c r="W118" s="102">
        <v>30</v>
      </c>
      <c r="X118" s="102">
        <v>20</v>
      </c>
      <c r="Y118" s="241">
        <f t="shared" si="149"/>
        <v>233</v>
      </c>
      <c r="Z118" s="102">
        <v>204</v>
      </c>
      <c r="AA118" s="334">
        <v>70</v>
      </c>
    </row>
    <row r="119" spans="1:27" ht="10.5" customHeight="1">
      <c r="A119" s="82" t="s">
        <v>259</v>
      </c>
      <c r="B119" s="231">
        <v>128</v>
      </c>
      <c r="C119" s="231">
        <v>66</v>
      </c>
      <c r="D119" s="231">
        <v>230</v>
      </c>
      <c r="E119" s="231">
        <v>124</v>
      </c>
      <c r="F119" s="231">
        <v>295</v>
      </c>
      <c r="G119" s="231">
        <v>145</v>
      </c>
      <c r="H119" s="384">
        <f t="shared" si="154"/>
        <v>653</v>
      </c>
      <c r="I119" s="384">
        <f t="shared" si="155"/>
        <v>335</v>
      </c>
      <c r="J119" s="231">
        <f>IFERROR(VLOOKUP($A119,'[1]PRIVE OK'!$C$2:$AB$115,'[1]PRIVE OK'!N$1,FALSE),0)</f>
        <v>12</v>
      </c>
      <c r="K119" s="231">
        <f>IFERROR(VLOOKUP($A119,'[1]PRIVE OK'!$C$2:$AB$115,'[1]PRIVE OK'!O$1,FALSE),0)</f>
        <v>16</v>
      </c>
      <c r="L119" s="231">
        <f>IFERROR(VLOOKUP($A119,'[1]PRIVE OK'!$C$2:$AB$115,'[1]PRIVE OK'!P$1,FALSE),0)</f>
        <v>18</v>
      </c>
      <c r="M119" s="383">
        <f t="shared" si="156"/>
        <v>46</v>
      </c>
      <c r="N119" s="128"/>
      <c r="O119" s="82" t="s">
        <v>259</v>
      </c>
      <c r="P119" s="231">
        <v>5</v>
      </c>
      <c r="Q119" s="231">
        <v>4</v>
      </c>
      <c r="R119" s="231">
        <v>39</v>
      </c>
      <c r="S119" s="231">
        <v>34</v>
      </c>
      <c r="T119" s="227">
        <f t="shared" si="150"/>
        <v>44</v>
      </c>
      <c r="U119" s="102">
        <v>34</v>
      </c>
      <c r="V119" s="102">
        <v>30</v>
      </c>
      <c r="W119" s="102">
        <v>5</v>
      </c>
      <c r="X119" s="102">
        <v>4</v>
      </c>
      <c r="Y119" s="241">
        <f t="shared" si="149"/>
        <v>39</v>
      </c>
      <c r="Z119" s="102">
        <v>34</v>
      </c>
      <c r="AA119" s="334">
        <v>20</v>
      </c>
    </row>
    <row r="120" spans="1:27" ht="10.5" customHeight="1">
      <c r="A120" s="82" t="s">
        <v>260</v>
      </c>
      <c r="B120" s="231">
        <v>474</v>
      </c>
      <c r="C120" s="231">
        <v>258</v>
      </c>
      <c r="D120" s="231">
        <v>680</v>
      </c>
      <c r="E120" s="231">
        <v>334</v>
      </c>
      <c r="F120" s="231">
        <v>975</v>
      </c>
      <c r="G120" s="231">
        <v>529</v>
      </c>
      <c r="H120" s="384">
        <f t="shared" si="154"/>
        <v>2129</v>
      </c>
      <c r="I120" s="384">
        <f t="shared" si="155"/>
        <v>1121</v>
      </c>
      <c r="J120" s="231">
        <f>IFERROR(VLOOKUP($A120,'[1]PRIVE OK'!$C$2:$AB$115,'[1]PRIVE OK'!N$1,FALSE),0)</f>
        <v>19</v>
      </c>
      <c r="K120" s="231">
        <f>IFERROR(VLOOKUP($A120,'[1]PRIVE OK'!$C$2:$AB$115,'[1]PRIVE OK'!O$1,FALSE),0)</f>
        <v>24</v>
      </c>
      <c r="L120" s="231">
        <f>IFERROR(VLOOKUP($A120,'[1]PRIVE OK'!$C$2:$AB$115,'[1]PRIVE OK'!P$1,FALSE),0)</f>
        <v>27</v>
      </c>
      <c r="M120" s="383">
        <f t="shared" si="156"/>
        <v>70</v>
      </c>
      <c r="N120" s="128"/>
      <c r="O120" s="82" t="s">
        <v>260</v>
      </c>
      <c r="P120" s="231">
        <v>10</v>
      </c>
      <c r="Q120" s="231">
        <v>8</v>
      </c>
      <c r="R120" s="231">
        <v>86</v>
      </c>
      <c r="S120" s="231">
        <v>80</v>
      </c>
      <c r="T120" s="227">
        <f t="shared" si="150"/>
        <v>96</v>
      </c>
      <c r="U120" s="102">
        <v>76</v>
      </c>
      <c r="V120" s="102">
        <v>72</v>
      </c>
      <c r="W120" s="102">
        <v>10</v>
      </c>
      <c r="X120" s="102">
        <v>8</v>
      </c>
      <c r="Y120" s="241">
        <f t="shared" si="149"/>
        <v>86</v>
      </c>
      <c r="Z120" s="102">
        <v>80</v>
      </c>
      <c r="AA120" s="334">
        <v>26</v>
      </c>
    </row>
    <row r="121" spans="1:27" ht="10.5" customHeight="1">
      <c r="A121" s="78" t="s">
        <v>169</v>
      </c>
      <c r="B121" s="230"/>
      <c r="C121" s="230"/>
      <c r="D121" s="230"/>
      <c r="E121" s="230"/>
      <c r="F121" s="230"/>
      <c r="G121" s="230"/>
      <c r="H121" s="236"/>
      <c r="I121" s="236"/>
      <c r="J121" s="231"/>
      <c r="K121" s="231"/>
      <c r="L121" s="231"/>
      <c r="M121" s="227"/>
      <c r="N121" s="128"/>
      <c r="O121" s="78" t="s">
        <v>169</v>
      </c>
      <c r="P121" s="231"/>
      <c r="Q121" s="231"/>
      <c r="R121" s="231"/>
      <c r="S121" s="231"/>
      <c r="T121" s="227"/>
      <c r="U121" s="102"/>
      <c r="V121" s="102"/>
      <c r="W121" s="102"/>
      <c r="X121" s="102"/>
      <c r="Y121" s="241"/>
      <c r="Z121" s="102"/>
      <c r="AA121" s="334"/>
    </row>
    <row r="122" spans="1:27" ht="10.5" customHeight="1">
      <c r="A122" s="82" t="s">
        <v>261</v>
      </c>
      <c r="B122" s="231">
        <v>155</v>
      </c>
      <c r="C122" s="231">
        <v>72</v>
      </c>
      <c r="D122" s="231">
        <v>579</v>
      </c>
      <c r="E122" s="231">
        <v>288</v>
      </c>
      <c r="F122" s="231">
        <v>931</v>
      </c>
      <c r="G122" s="231">
        <v>460</v>
      </c>
      <c r="H122" s="384">
        <f t="shared" ref="H122:H128" si="157">+B122+D122+F122</f>
        <v>1665</v>
      </c>
      <c r="I122" s="384">
        <f t="shared" ref="I122:I128" si="158">+C122+E122+G122</f>
        <v>820</v>
      </c>
      <c r="J122" s="231">
        <f>IFERROR(VLOOKUP($A122,'[1]PRIVE OK'!$C$2:$AB$115,'[1]PRIVE OK'!N$1,FALSE),0)</f>
        <v>7</v>
      </c>
      <c r="K122" s="231">
        <f>IFERROR(VLOOKUP($A122,'[1]PRIVE OK'!$C$2:$AB$115,'[1]PRIVE OK'!O$1,FALSE),0)</f>
        <v>11</v>
      </c>
      <c r="L122" s="231">
        <f>IFERROR(VLOOKUP($A122,'[1]PRIVE OK'!$C$2:$AB$115,'[1]PRIVE OK'!P$1,FALSE),0)</f>
        <v>22</v>
      </c>
      <c r="M122" s="383">
        <f t="shared" ref="M122:M128" si="159">SUM(J122:L122)</f>
        <v>40</v>
      </c>
      <c r="N122" s="128"/>
      <c r="O122" s="82" t="s">
        <v>261</v>
      </c>
      <c r="P122" s="231">
        <v>10</v>
      </c>
      <c r="Q122" s="231">
        <v>5</v>
      </c>
      <c r="R122" s="231">
        <v>64</v>
      </c>
      <c r="S122" s="231">
        <v>49</v>
      </c>
      <c r="T122" s="227">
        <f t="shared" si="150"/>
        <v>74</v>
      </c>
      <c r="U122" s="102">
        <v>54</v>
      </c>
      <c r="V122" s="102">
        <v>44</v>
      </c>
      <c r="W122" s="102">
        <v>10</v>
      </c>
      <c r="X122" s="102">
        <v>5</v>
      </c>
      <c r="Y122" s="241">
        <f t="shared" si="149"/>
        <v>64</v>
      </c>
      <c r="Z122" s="102">
        <v>49</v>
      </c>
      <c r="AA122" s="334">
        <v>17</v>
      </c>
    </row>
    <row r="123" spans="1:27" ht="10.5" customHeight="1">
      <c r="A123" s="82" t="s">
        <v>262</v>
      </c>
      <c r="B123" s="231">
        <v>72</v>
      </c>
      <c r="C123" s="231">
        <v>42</v>
      </c>
      <c r="D123" s="231">
        <v>78</v>
      </c>
      <c r="E123" s="231">
        <v>36</v>
      </c>
      <c r="F123" s="231">
        <v>265</v>
      </c>
      <c r="G123" s="231">
        <v>120</v>
      </c>
      <c r="H123" s="384">
        <f t="shared" si="157"/>
        <v>415</v>
      </c>
      <c r="I123" s="384">
        <f t="shared" si="158"/>
        <v>198</v>
      </c>
      <c r="J123" s="231">
        <f>IFERROR(VLOOKUP($A123,'[1]PRIVE OK'!$C$2:$AB$115,'[1]PRIVE OK'!N$1,FALSE),0)</f>
        <v>5</v>
      </c>
      <c r="K123" s="231">
        <f>IFERROR(VLOOKUP($A123,'[1]PRIVE OK'!$C$2:$AB$115,'[1]PRIVE OK'!O$1,FALSE),0)</f>
        <v>3</v>
      </c>
      <c r="L123" s="231">
        <f>IFERROR(VLOOKUP($A123,'[1]PRIVE OK'!$C$2:$AB$115,'[1]PRIVE OK'!P$1,FALSE),0)</f>
        <v>8</v>
      </c>
      <c r="M123" s="383">
        <f t="shared" si="159"/>
        <v>16</v>
      </c>
      <c r="N123" s="128"/>
      <c r="O123" s="82" t="s">
        <v>262</v>
      </c>
      <c r="P123" s="231">
        <v>4</v>
      </c>
      <c r="Q123" s="231">
        <v>3</v>
      </c>
      <c r="R123" s="231">
        <v>23</v>
      </c>
      <c r="S123" s="231">
        <v>19</v>
      </c>
      <c r="T123" s="227">
        <f t="shared" si="150"/>
        <v>27</v>
      </c>
      <c r="U123" s="102">
        <v>19</v>
      </c>
      <c r="V123" s="102">
        <v>16</v>
      </c>
      <c r="W123" s="102">
        <v>4</v>
      </c>
      <c r="X123" s="102">
        <v>3</v>
      </c>
      <c r="Y123" s="241">
        <f t="shared" si="149"/>
        <v>23</v>
      </c>
      <c r="Z123" s="102">
        <v>19</v>
      </c>
      <c r="AA123" s="334">
        <v>7</v>
      </c>
    </row>
    <row r="124" spans="1:27" ht="10.5" customHeight="1">
      <c r="A124" s="82" t="s">
        <v>263</v>
      </c>
      <c r="B124" s="231">
        <v>1037</v>
      </c>
      <c r="C124" s="231">
        <v>548</v>
      </c>
      <c r="D124" s="231">
        <v>1341</v>
      </c>
      <c r="E124" s="231">
        <v>682</v>
      </c>
      <c r="F124" s="231">
        <v>2175</v>
      </c>
      <c r="G124" s="231">
        <v>1102</v>
      </c>
      <c r="H124" s="384">
        <f t="shared" si="157"/>
        <v>4553</v>
      </c>
      <c r="I124" s="384">
        <f t="shared" si="158"/>
        <v>2332</v>
      </c>
      <c r="J124" s="231">
        <f>IFERROR(VLOOKUP($A124,'[1]PRIVE OK'!$C$2:$AB$115,'[1]PRIVE OK'!N$1,FALSE),0)</f>
        <v>53</v>
      </c>
      <c r="K124" s="231">
        <f>IFERROR(VLOOKUP($A124,'[1]PRIVE OK'!$C$2:$AB$115,'[1]PRIVE OK'!O$1,FALSE),0)</f>
        <v>64</v>
      </c>
      <c r="L124" s="231">
        <f>IFERROR(VLOOKUP($A124,'[1]PRIVE OK'!$C$2:$AB$115,'[1]PRIVE OK'!P$1,FALSE),0)</f>
        <v>95</v>
      </c>
      <c r="M124" s="383">
        <f t="shared" si="159"/>
        <v>212</v>
      </c>
      <c r="N124" s="128"/>
      <c r="O124" s="82" t="s">
        <v>263</v>
      </c>
      <c r="P124" s="231">
        <v>21</v>
      </c>
      <c r="Q124" s="231">
        <v>16</v>
      </c>
      <c r="R124" s="231">
        <v>230</v>
      </c>
      <c r="S124" s="231">
        <v>211</v>
      </c>
      <c r="T124" s="227">
        <f t="shared" si="150"/>
        <v>251</v>
      </c>
      <c r="U124" s="102">
        <v>209</v>
      </c>
      <c r="V124" s="102">
        <v>195</v>
      </c>
      <c r="W124" s="102">
        <v>21</v>
      </c>
      <c r="X124" s="102">
        <v>16</v>
      </c>
      <c r="Y124" s="241">
        <f t="shared" si="149"/>
        <v>230</v>
      </c>
      <c r="Z124" s="102">
        <v>211</v>
      </c>
      <c r="AA124" s="334">
        <v>67</v>
      </c>
    </row>
    <row r="125" spans="1:27" ht="10.5" customHeight="1">
      <c r="A125" s="82" t="s">
        <v>47</v>
      </c>
      <c r="B125" s="231">
        <v>17</v>
      </c>
      <c r="C125" s="231">
        <v>7</v>
      </c>
      <c r="D125" s="231">
        <v>88</v>
      </c>
      <c r="E125" s="231">
        <v>45</v>
      </c>
      <c r="F125" s="231">
        <v>220</v>
      </c>
      <c r="G125" s="231">
        <v>115</v>
      </c>
      <c r="H125" s="384">
        <f t="shared" si="157"/>
        <v>325</v>
      </c>
      <c r="I125" s="384">
        <f t="shared" si="158"/>
        <v>167</v>
      </c>
      <c r="J125" s="231">
        <f>IFERROR(VLOOKUP($A125,'[1]PRIVE OK'!$C$2:$AB$115,'[1]PRIVE OK'!N$1,FALSE),0)</f>
        <v>1</v>
      </c>
      <c r="K125" s="231">
        <f>IFERROR(VLOOKUP($A125,'[1]PRIVE OK'!$C$2:$AB$115,'[1]PRIVE OK'!O$1,FALSE),0)</f>
        <v>3</v>
      </c>
      <c r="L125" s="231">
        <f>IFERROR(VLOOKUP($A125,'[1]PRIVE OK'!$C$2:$AB$115,'[1]PRIVE OK'!P$1,FALSE),0)</f>
        <v>6</v>
      </c>
      <c r="M125" s="383">
        <f t="shared" si="159"/>
        <v>10</v>
      </c>
      <c r="N125" s="128"/>
      <c r="O125" s="82" t="s">
        <v>47</v>
      </c>
      <c r="P125" s="231">
        <v>0</v>
      </c>
      <c r="Q125" s="231">
        <v>0</v>
      </c>
      <c r="R125" s="231">
        <v>10</v>
      </c>
      <c r="S125" s="231">
        <v>9</v>
      </c>
      <c r="T125" s="227">
        <f t="shared" si="150"/>
        <v>10</v>
      </c>
      <c r="U125" s="102">
        <v>10</v>
      </c>
      <c r="V125" s="102">
        <v>9</v>
      </c>
      <c r="W125" s="102">
        <v>0</v>
      </c>
      <c r="X125" s="102">
        <v>0</v>
      </c>
      <c r="Y125" s="241">
        <f t="shared" si="149"/>
        <v>10</v>
      </c>
      <c r="Z125" s="102">
        <v>9</v>
      </c>
      <c r="AA125" s="334">
        <v>7</v>
      </c>
    </row>
    <row r="126" spans="1:27" ht="10.5" customHeight="1">
      <c r="A126" s="82" t="s">
        <v>48</v>
      </c>
      <c r="B126" s="231">
        <v>31</v>
      </c>
      <c r="C126" s="231">
        <v>12</v>
      </c>
      <c r="D126" s="231">
        <v>76</v>
      </c>
      <c r="E126" s="231">
        <v>31</v>
      </c>
      <c r="F126" s="231">
        <v>233</v>
      </c>
      <c r="G126" s="231">
        <v>111</v>
      </c>
      <c r="H126" s="384">
        <f t="shared" si="157"/>
        <v>340</v>
      </c>
      <c r="I126" s="384">
        <f t="shared" si="158"/>
        <v>154</v>
      </c>
      <c r="J126" s="231">
        <f>IFERROR(VLOOKUP($A126,'[1]PRIVE OK'!$C$2:$AB$115,'[1]PRIVE OK'!N$1,FALSE),0)</f>
        <v>2</v>
      </c>
      <c r="K126" s="231">
        <f>IFERROR(VLOOKUP($A126,'[1]PRIVE OK'!$C$2:$AB$115,'[1]PRIVE OK'!O$1,FALSE),0)</f>
        <v>3</v>
      </c>
      <c r="L126" s="231">
        <f>IFERROR(VLOOKUP($A126,'[1]PRIVE OK'!$C$2:$AB$115,'[1]PRIVE OK'!P$1,FALSE),0)</f>
        <v>7</v>
      </c>
      <c r="M126" s="383">
        <f t="shared" si="159"/>
        <v>12</v>
      </c>
      <c r="N126" s="128"/>
      <c r="O126" s="82" t="s">
        <v>48</v>
      </c>
      <c r="P126" s="231">
        <v>2</v>
      </c>
      <c r="Q126" s="231">
        <v>2</v>
      </c>
      <c r="R126" s="231">
        <v>15</v>
      </c>
      <c r="S126" s="231">
        <v>14</v>
      </c>
      <c r="T126" s="227">
        <f t="shared" si="150"/>
        <v>17</v>
      </c>
      <c r="U126" s="102">
        <v>13</v>
      </c>
      <c r="V126" s="102">
        <v>12</v>
      </c>
      <c r="W126" s="102">
        <v>2</v>
      </c>
      <c r="X126" s="102">
        <v>2</v>
      </c>
      <c r="Y126" s="241">
        <f t="shared" si="149"/>
        <v>15</v>
      </c>
      <c r="Z126" s="102">
        <v>14</v>
      </c>
      <c r="AA126" s="334">
        <v>7</v>
      </c>
    </row>
    <row r="127" spans="1:27" ht="10.5" customHeight="1">
      <c r="A127" s="82" t="s">
        <v>264</v>
      </c>
      <c r="B127" s="231">
        <v>97</v>
      </c>
      <c r="C127" s="231">
        <v>50</v>
      </c>
      <c r="D127" s="231">
        <v>86</v>
      </c>
      <c r="E127" s="231">
        <v>44</v>
      </c>
      <c r="F127" s="231">
        <v>182</v>
      </c>
      <c r="G127" s="231">
        <v>94</v>
      </c>
      <c r="H127" s="384">
        <f t="shared" si="157"/>
        <v>365</v>
      </c>
      <c r="I127" s="384">
        <f t="shared" si="158"/>
        <v>188</v>
      </c>
      <c r="J127" s="231">
        <f>IFERROR(VLOOKUP($A127,'[1]PRIVE OK'!$C$2:$AB$115,'[1]PRIVE OK'!N$1,FALSE),0)</f>
        <v>5</v>
      </c>
      <c r="K127" s="231">
        <f>IFERROR(VLOOKUP($A127,'[1]PRIVE OK'!$C$2:$AB$115,'[1]PRIVE OK'!O$1,FALSE),0)</f>
        <v>5</v>
      </c>
      <c r="L127" s="231">
        <f>IFERROR(VLOOKUP($A127,'[1]PRIVE OK'!$C$2:$AB$115,'[1]PRIVE OK'!P$1,FALSE),0)</f>
        <v>9</v>
      </c>
      <c r="M127" s="383">
        <f t="shared" si="159"/>
        <v>19</v>
      </c>
      <c r="N127" s="128"/>
      <c r="O127" s="82" t="s">
        <v>264</v>
      </c>
      <c r="P127" s="231">
        <v>2</v>
      </c>
      <c r="Q127" s="231">
        <v>1</v>
      </c>
      <c r="R127" s="231">
        <v>19</v>
      </c>
      <c r="S127" s="231">
        <v>13</v>
      </c>
      <c r="T127" s="227">
        <f t="shared" si="150"/>
        <v>21</v>
      </c>
      <c r="U127" s="102">
        <v>17</v>
      </c>
      <c r="V127" s="102">
        <v>12</v>
      </c>
      <c r="W127" s="102">
        <v>2</v>
      </c>
      <c r="X127" s="102">
        <v>1</v>
      </c>
      <c r="Y127" s="241">
        <f t="shared" si="149"/>
        <v>19</v>
      </c>
      <c r="Z127" s="102">
        <v>13</v>
      </c>
      <c r="AA127" s="334">
        <v>8</v>
      </c>
    </row>
    <row r="128" spans="1:27" ht="10.5" customHeight="1">
      <c r="A128" s="82" t="s">
        <v>265</v>
      </c>
      <c r="B128" s="231">
        <v>25</v>
      </c>
      <c r="C128" s="231">
        <v>17</v>
      </c>
      <c r="D128" s="231">
        <v>136</v>
      </c>
      <c r="E128" s="231">
        <v>68</v>
      </c>
      <c r="F128" s="231">
        <v>587</v>
      </c>
      <c r="G128" s="231">
        <v>284</v>
      </c>
      <c r="H128" s="384">
        <f t="shared" si="157"/>
        <v>748</v>
      </c>
      <c r="I128" s="384">
        <f t="shared" si="158"/>
        <v>369</v>
      </c>
      <c r="J128" s="231">
        <f>IFERROR(VLOOKUP($A128,'[1]PRIVE OK'!$C$2:$AB$115,'[1]PRIVE OK'!N$1,FALSE),0)</f>
        <v>1</v>
      </c>
      <c r="K128" s="231">
        <f>IFERROR(VLOOKUP($A128,'[1]PRIVE OK'!$C$2:$AB$115,'[1]PRIVE OK'!O$1,FALSE),0)</f>
        <v>4</v>
      </c>
      <c r="L128" s="231">
        <f>IFERROR(VLOOKUP($A128,'[1]PRIVE OK'!$C$2:$AB$115,'[1]PRIVE OK'!P$1,FALSE),0)</f>
        <v>17</v>
      </c>
      <c r="M128" s="383">
        <f t="shared" si="159"/>
        <v>22</v>
      </c>
      <c r="N128" s="128"/>
      <c r="O128" s="82" t="s">
        <v>265</v>
      </c>
      <c r="P128" s="231">
        <v>1</v>
      </c>
      <c r="Q128" s="231">
        <v>1</v>
      </c>
      <c r="R128" s="231">
        <v>25</v>
      </c>
      <c r="S128" s="231">
        <v>24</v>
      </c>
      <c r="T128" s="227">
        <f t="shared" si="150"/>
        <v>26</v>
      </c>
      <c r="U128" s="102">
        <v>24</v>
      </c>
      <c r="V128" s="102">
        <v>23</v>
      </c>
      <c r="W128" s="102">
        <v>1</v>
      </c>
      <c r="X128" s="102">
        <v>1</v>
      </c>
      <c r="Y128" s="241">
        <f t="shared" si="149"/>
        <v>25</v>
      </c>
      <c r="Z128" s="102">
        <v>24</v>
      </c>
      <c r="AA128" s="334">
        <v>18</v>
      </c>
    </row>
    <row r="129" spans="1:27" ht="10.5" customHeight="1">
      <c r="A129" s="78" t="s">
        <v>170</v>
      </c>
      <c r="B129" s="231"/>
      <c r="C129" s="231"/>
      <c r="D129" s="231"/>
      <c r="E129" s="231"/>
      <c r="F129" s="231"/>
      <c r="G129" s="231"/>
      <c r="H129" s="236"/>
      <c r="I129" s="236"/>
      <c r="J129" s="231"/>
      <c r="K129" s="231"/>
      <c r="L129" s="231"/>
      <c r="M129" s="227"/>
      <c r="N129" s="128"/>
      <c r="O129" s="78" t="s">
        <v>170</v>
      </c>
      <c r="P129" s="231"/>
      <c r="Q129" s="231"/>
      <c r="R129" s="231"/>
      <c r="S129" s="231"/>
      <c r="T129" s="227"/>
      <c r="U129" s="102"/>
      <c r="V129" s="102"/>
      <c r="W129" s="102"/>
      <c r="X129" s="102"/>
      <c r="Y129" s="241"/>
      <c r="Z129" s="102"/>
      <c r="AA129" s="334"/>
    </row>
    <row r="130" spans="1:27" ht="10.5" customHeight="1">
      <c r="A130" s="82" t="s">
        <v>266</v>
      </c>
      <c r="B130" s="79">
        <v>62</v>
      </c>
      <c r="C130" s="79">
        <v>39</v>
      </c>
      <c r="D130" s="79">
        <v>85</v>
      </c>
      <c r="E130" s="79">
        <v>41</v>
      </c>
      <c r="F130" s="79">
        <v>112</v>
      </c>
      <c r="G130" s="79">
        <v>49</v>
      </c>
      <c r="H130" s="384">
        <f t="shared" ref="H130:H132" si="160">+B130+D130+F130</f>
        <v>259</v>
      </c>
      <c r="I130" s="384">
        <f t="shared" ref="I130:I132" si="161">+C130+E130+G130</f>
        <v>129</v>
      </c>
      <c r="J130" s="231">
        <f>IFERROR(VLOOKUP($A130,'[1]PRIVE OK'!$C$2:$AB$115,'[1]PRIVE OK'!N$1,FALSE),0)</f>
        <v>2</v>
      </c>
      <c r="K130" s="231">
        <f>IFERROR(VLOOKUP($A130,'[1]PRIVE OK'!$C$2:$AB$115,'[1]PRIVE OK'!O$1,FALSE),0)</f>
        <v>2</v>
      </c>
      <c r="L130" s="231">
        <f>IFERROR(VLOOKUP($A130,'[1]PRIVE OK'!$C$2:$AB$115,'[1]PRIVE OK'!P$1,FALSE),0)</f>
        <v>2</v>
      </c>
      <c r="M130" s="383">
        <f t="shared" ref="M130:M132" si="162">SUM(J130:L130)</f>
        <v>6</v>
      </c>
      <c r="N130" s="128"/>
      <c r="O130" s="82" t="s">
        <v>266</v>
      </c>
      <c r="P130" s="231">
        <v>1</v>
      </c>
      <c r="Q130" s="231">
        <v>1</v>
      </c>
      <c r="R130" s="231">
        <v>8</v>
      </c>
      <c r="S130" s="231">
        <v>7</v>
      </c>
      <c r="T130" s="227">
        <f t="shared" si="150"/>
        <v>9</v>
      </c>
      <c r="U130" s="102">
        <v>7</v>
      </c>
      <c r="V130" s="102">
        <v>6</v>
      </c>
      <c r="W130" s="102">
        <v>1</v>
      </c>
      <c r="X130" s="102">
        <v>1</v>
      </c>
      <c r="Y130" s="241">
        <f t="shared" si="149"/>
        <v>8</v>
      </c>
      <c r="Z130" s="102">
        <v>7</v>
      </c>
      <c r="AA130" s="334">
        <v>2</v>
      </c>
    </row>
    <row r="131" spans="1:27" ht="10.5" customHeight="1">
      <c r="A131" s="82" t="s">
        <v>267</v>
      </c>
      <c r="B131" s="79">
        <v>672</v>
      </c>
      <c r="C131" s="79">
        <v>327</v>
      </c>
      <c r="D131" s="79">
        <v>942</v>
      </c>
      <c r="E131" s="79">
        <v>492</v>
      </c>
      <c r="F131" s="79">
        <v>1471</v>
      </c>
      <c r="G131" s="79">
        <v>741</v>
      </c>
      <c r="H131" s="384">
        <f t="shared" si="160"/>
        <v>3085</v>
      </c>
      <c r="I131" s="384">
        <f t="shared" si="161"/>
        <v>1560</v>
      </c>
      <c r="J131" s="388">
        <v>24</v>
      </c>
      <c r="K131" s="388">
        <v>29</v>
      </c>
      <c r="L131" s="388">
        <v>40</v>
      </c>
      <c r="M131" s="389">
        <f t="shared" si="162"/>
        <v>93</v>
      </c>
      <c r="N131" s="128"/>
      <c r="O131" s="82" t="s">
        <v>267</v>
      </c>
      <c r="P131" s="231">
        <v>13</v>
      </c>
      <c r="Q131" s="231">
        <v>10</v>
      </c>
      <c r="R131" s="231">
        <v>101</v>
      </c>
      <c r="S131" s="231">
        <v>91</v>
      </c>
      <c r="T131" s="227">
        <f t="shared" si="150"/>
        <v>114</v>
      </c>
      <c r="U131" s="102">
        <v>88</v>
      </c>
      <c r="V131" s="102">
        <v>81</v>
      </c>
      <c r="W131" s="102">
        <v>13</v>
      </c>
      <c r="X131" s="102">
        <v>10</v>
      </c>
      <c r="Y131" s="241">
        <f t="shared" si="149"/>
        <v>101</v>
      </c>
      <c r="Z131" s="102">
        <v>91</v>
      </c>
      <c r="AA131" s="334">
        <v>31</v>
      </c>
    </row>
    <row r="132" spans="1:27" ht="10.5" customHeight="1">
      <c r="A132" s="82" t="s">
        <v>268</v>
      </c>
      <c r="B132" s="79">
        <v>54</v>
      </c>
      <c r="C132" s="79">
        <v>30</v>
      </c>
      <c r="D132" s="79">
        <v>83</v>
      </c>
      <c r="E132" s="79">
        <v>45</v>
      </c>
      <c r="F132" s="79">
        <v>128</v>
      </c>
      <c r="G132" s="79">
        <v>71</v>
      </c>
      <c r="H132" s="384">
        <f t="shared" si="160"/>
        <v>265</v>
      </c>
      <c r="I132" s="384">
        <f t="shared" si="161"/>
        <v>146</v>
      </c>
      <c r="J132" s="231">
        <f>IFERROR(VLOOKUP($A132,'[1]PRIVE OK'!$C$2:$AB$115,'[1]PRIVE OK'!N$1,FALSE),0)</f>
        <v>1</v>
      </c>
      <c r="K132" s="231">
        <f>IFERROR(VLOOKUP($A132,'[1]PRIVE OK'!$C$2:$AB$115,'[1]PRIVE OK'!O$1,FALSE),0)</f>
        <v>2</v>
      </c>
      <c r="L132" s="231">
        <f>IFERROR(VLOOKUP($A132,'[1]PRIVE OK'!$C$2:$AB$115,'[1]PRIVE OK'!P$1,FALSE),0)</f>
        <v>3</v>
      </c>
      <c r="M132" s="383">
        <f t="shared" si="162"/>
        <v>6</v>
      </c>
      <c r="N132" s="128"/>
      <c r="O132" s="82" t="s">
        <v>268</v>
      </c>
      <c r="P132" s="231">
        <v>1</v>
      </c>
      <c r="Q132" s="231">
        <v>0</v>
      </c>
      <c r="R132" s="231">
        <v>8</v>
      </c>
      <c r="S132" s="231">
        <v>6</v>
      </c>
      <c r="T132" s="227">
        <f t="shared" si="150"/>
        <v>9</v>
      </c>
      <c r="U132" s="102">
        <v>7</v>
      </c>
      <c r="V132" s="102">
        <v>6</v>
      </c>
      <c r="W132" s="102">
        <v>1</v>
      </c>
      <c r="X132" s="102">
        <v>0</v>
      </c>
      <c r="Y132" s="241">
        <f t="shared" si="149"/>
        <v>8</v>
      </c>
      <c r="Z132" s="102">
        <v>6</v>
      </c>
      <c r="AA132" s="334">
        <v>3</v>
      </c>
    </row>
    <row r="133" spans="1:27" ht="10.5" customHeight="1">
      <c r="A133" s="78" t="s">
        <v>171</v>
      </c>
      <c r="B133" s="230"/>
      <c r="C133" s="230"/>
      <c r="D133" s="230"/>
      <c r="E133" s="230"/>
      <c r="F133" s="230"/>
      <c r="G133" s="230"/>
      <c r="H133" s="236"/>
      <c r="I133" s="236"/>
      <c r="J133" s="231"/>
      <c r="K133" s="231"/>
      <c r="L133" s="231"/>
      <c r="M133" s="227"/>
      <c r="N133" s="128"/>
      <c r="O133" s="78" t="s">
        <v>171</v>
      </c>
      <c r="P133" s="231"/>
      <c r="Q133" s="231"/>
      <c r="R133" s="231"/>
      <c r="S133" s="231"/>
      <c r="T133" s="227"/>
      <c r="U133" s="102"/>
      <c r="V133" s="102"/>
      <c r="W133" s="102"/>
      <c r="X133" s="102"/>
      <c r="Y133" s="241">
        <f t="shared" si="149"/>
        <v>0</v>
      </c>
      <c r="Z133" s="102"/>
      <c r="AA133" s="334"/>
    </row>
    <row r="134" spans="1:27" ht="10.5" customHeight="1">
      <c r="A134" s="82" t="s">
        <v>269</v>
      </c>
      <c r="B134" s="79">
        <v>246</v>
      </c>
      <c r="C134" s="79">
        <v>128</v>
      </c>
      <c r="D134" s="79">
        <v>606</v>
      </c>
      <c r="E134" s="79">
        <v>297</v>
      </c>
      <c r="F134" s="79">
        <v>719</v>
      </c>
      <c r="G134" s="79">
        <v>333</v>
      </c>
      <c r="H134" s="384">
        <f t="shared" ref="H134:H136" si="163">+B134+D134+F134</f>
        <v>1571</v>
      </c>
      <c r="I134" s="384">
        <f t="shared" ref="I134:I136" si="164">+C134+E134+G134</f>
        <v>758</v>
      </c>
      <c r="J134" s="231">
        <f>IFERROR(VLOOKUP($A134,'[1]PRIVE OK'!$C$2:$AB$115,'[1]PRIVE OK'!N$1,FALSE),0)</f>
        <v>18</v>
      </c>
      <c r="K134" s="231">
        <f>IFERROR(VLOOKUP($A134,'[1]PRIVE OK'!$C$2:$AB$115,'[1]PRIVE OK'!O$1,FALSE),0)</f>
        <v>21</v>
      </c>
      <c r="L134" s="231">
        <f>IFERROR(VLOOKUP($A134,'[1]PRIVE OK'!$C$2:$AB$115,'[1]PRIVE OK'!P$1,FALSE),0)</f>
        <v>23</v>
      </c>
      <c r="M134" s="383">
        <f t="shared" ref="M134:M136" si="165">SUM(J134:L134)</f>
        <v>62</v>
      </c>
      <c r="N134" s="128"/>
      <c r="O134" s="82" t="s">
        <v>269</v>
      </c>
      <c r="P134" s="231">
        <v>19</v>
      </c>
      <c r="Q134" s="231">
        <v>8</v>
      </c>
      <c r="R134" s="231">
        <v>95</v>
      </c>
      <c r="S134" s="231">
        <v>69</v>
      </c>
      <c r="T134" s="227">
        <f t="shared" si="150"/>
        <v>114</v>
      </c>
      <c r="U134" s="102">
        <v>76</v>
      </c>
      <c r="V134" s="102">
        <v>61</v>
      </c>
      <c r="W134" s="102">
        <v>19</v>
      </c>
      <c r="X134" s="102">
        <v>8</v>
      </c>
      <c r="Y134" s="241">
        <f t="shared" si="149"/>
        <v>95</v>
      </c>
      <c r="Z134" s="102">
        <v>69</v>
      </c>
      <c r="AA134" s="334">
        <v>31</v>
      </c>
    </row>
    <row r="135" spans="1:27" s="45" customFormat="1" ht="10.5" customHeight="1">
      <c r="A135" s="82" t="s">
        <v>49</v>
      </c>
      <c r="B135" s="79">
        <v>292</v>
      </c>
      <c r="C135" s="79">
        <v>148</v>
      </c>
      <c r="D135" s="79">
        <v>363</v>
      </c>
      <c r="E135" s="79">
        <v>173</v>
      </c>
      <c r="F135" s="79">
        <v>794</v>
      </c>
      <c r="G135" s="79">
        <v>406</v>
      </c>
      <c r="H135" s="384">
        <f t="shared" si="163"/>
        <v>1449</v>
      </c>
      <c r="I135" s="384">
        <f t="shared" si="164"/>
        <v>727</v>
      </c>
      <c r="J135" s="231">
        <f>IFERROR(VLOOKUP($A135,'[1]PRIVE OK'!$C$2:$AB$115,'[1]PRIVE OK'!N$1,FALSE),0)</f>
        <v>62</v>
      </c>
      <c r="K135" s="231">
        <f>IFERROR(VLOOKUP($A135,'[1]PRIVE OK'!$C$2:$AB$115,'[1]PRIVE OK'!O$1,FALSE),0)</f>
        <v>19</v>
      </c>
      <c r="L135" s="231">
        <f>IFERROR(VLOOKUP($A135,'[1]PRIVE OK'!$C$2:$AB$115,'[1]PRIVE OK'!P$1,FALSE),0)</f>
        <v>77</v>
      </c>
      <c r="M135" s="383">
        <f t="shared" si="165"/>
        <v>158</v>
      </c>
      <c r="N135" s="128"/>
      <c r="O135" s="82" t="s">
        <v>49</v>
      </c>
      <c r="P135" s="3">
        <v>49</v>
      </c>
      <c r="Q135" s="3">
        <v>47</v>
      </c>
      <c r="R135" s="231">
        <v>6</v>
      </c>
      <c r="S135" s="231">
        <v>1</v>
      </c>
      <c r="T135" s="227">
        <f t="shared" si="150"/>
        <v>55</v>
      </c>
      <c r="U135" s="69">
        <v>62</v>
      </c>
      <c r="V135" s="69">
        <v>58</v>
      </c>
      <c r="W135" s="69">
        <v>25</v>
      </c>
      <c r="X135" s="69">
        <v>15</v>
      </c>
      <c r="Y135" s="241">
        <f t="shared" si="149"/>
        <v>87</v>
      </c>
      <c r="Z135" s="102">
        <v>73</v>
      </c>
      <c r="AA135" s="334">
        <v>34</v>
      </c>
    </row>
    <row r="136" spans="1:27" ht="10.5" customHeight="1">
      <c r="A136" s="82" t="s">
        <v>270</v>
      </c>
      <c r="B136" s="231">
        <v>71</v>
      </c>
      <c r="C136" s="231">
        <v>41</v>
      </c>
      <c r="D136" s="231">
        <v>198</v>
      </c>
      <c r="E136" s="231">
        <v>96</v>
      </c>
      <c r="F136" s="231">
        <v>446</v>
      </c>
      <c r="G136" s="231">
        <v>213</v>
      </c>
      <c r="H136" s="384">
        <f t="shared" si="163"/>
        <v>715</v>
      </c>
      <c r="I136" s="384">
        <f t="shared" si="164"/>
        <v>350</v>
      </c>
      <c r="J136" s="231">
        <f>IFERROR(VLOOKUP($A136,'[1]PRIVE OK'!$C$2:$AB$115,'[1]PRIVE OK'!N$1,FALSE),0)</f>
        <v>8</v>
      </c>
      <c r="K136" s="231">
        <f>IFERROR(VLOOKUP($A136,'[1]PRIVE OK'!$C$2:$AB$115,'[1]PRIVE OK'!O$1,FALSE),0)</f>
        <v>12</v>
      </c>
      <c r="L136" s="231">
        <f>IFERROR(VLOOKUP($A136,'[1]PRIVE OK'!$C$2:$AB$115,'[1]PRIVE OK'!P$1,FALSE),0)</f>
        <v>21</v>
      </c>
      <c r="M136" s="383">
        <f t="shared" si="165"/>
        <v>41</v>
      </c>
      <c r="N136" s="128"/>
      <c r="O136" s="82" t="s">
        <v>270</v>
      </c>
      <c r="P136" s="231">
        <v>11</v>
      </c>
      <c r="Q136" s="231">
        <v>7</v>
      </c>
      <c r="R136" s="231">
        <v>52</v>
      </c>
      <c r="S136" s="231">
        <v>43</v>
      </c>
      <c r="T136" s="227">
        <f t="shared" si="150"/>
        <v>63</v>
      </c>
      <c r="U136" s="102">
        <v>41</v>
      </c>
      <c r="V136" s="102">
        <v>36</v>
      </c>
      <c r="W136" s="102">
        <v>11</v>
      </c>
      <c r="X136" s="102">
        <v>7</v>
      </c>
      <c r="Y136" s="241">
        <f t="shared" si="149"/>
        <v>52</v>
      </c>
      <c r="Z136" s="102">
        <v>43</v>
      </c>
      <c r="AA136" s="334">
        <v>20</v>
      </c>
    </row>
    <row r="137" spans="1:27" ht="10.5" customHeight="1">
      <c r="A137" s="78" t="s">
        <v>172</v>
      </c>
      <c r="B137" s="231"/>
      <c r="C137" s="231"/>
      <c r="D137" s="231"/>
      <c r="E137" s="231"/>
      <c r="F137" s="231"/>
      <c r="G137" s="231"/>
      <c r="H137" s="236"/>
      <c r="I137" s="236"/>
      <c r="J137" s="231"/>
      <c r="K137" s="231"/>
      <c r="L137" s="231"/>
      <c r="M137" s="227"/>
      <c r="N137" s="128"/>
      <c r="O137" s="78" t="s">
        <v>172</v>
      </c>
      <c r="P137" s="231"/>
      <c r="Q137" s="231"/>
      <c r="R137" s="231"/>
      <c r="S137" s="231"/>
      <c r="T137" s="227"/>
      <c r="U137" s="102"/>
      <c r="V137" s="102"/>
      <c r="W137" s="102"/>
      <c r="X137" s="102"/>
      <c r="Y137" s="241"/>
      <c r="Z137" s="102"/>
      <c r="AA137" s="334"/>
    </row>
    <row r="138" spans="1:27" ht="10.5" customHeight="1">
      <c r="A138" s="82" t="s">
        <v>271</v>
      </c>
      <c r="B138" s="79">
        <v>0</v>
      </c>
      <c r="C138" s="79">
        <v>0</v>
      </c>
      <c r="D138" s="79">
        <v>0</v>
      </c>
      <c r="E138" s="79">
        <v>0</v>
      </c>
      <c r="F138" s="79">
        <v>25</v>
      </c>
      <c r="G138" s="79">
        <v>15</v>
      </c>
      <c r="H138" s="384">
        <f t="shared" ref="H138:H142" si="166">+B138+D138+F138</f>
        <v>25</v>
      </c>
      <c r="I138" s="384">
        <f t="shared" ref="I138:I142" si="167">+C138+E138+G138</f>
        <v>15</v>
      </c>
      <c r="J138" s="231">
        <f>IFERROR(VLOOKUP($A138,'[1]PRIVE OK'!$C$2:$AB$115,'[1]PRIVE OK'!N$1,FALSE),0)</f>
        <v>0</v>
      </c>
      <c r="K138" s="231">
        <f>IFERROR(VLOOKUP($A138,'[1]PRIVE OK'!$C$2:$AB$115,'[1]PRIVE OK'!O$1,FALSE),0)</f>
        <v>0</v>
      </c>
      <c r="L138" s="231">
        <f>IFERROR(VLOOKUP($A138,'[1]PRIVE OK'!$C$2:$AB$115,'[1]PRIVE OK'!P$1,FALSE),0)</f>
        <v>1</v>
      </c>
      <c r="M138" s="383">
        <f t="shared" ref="M138:M142" si="168">SUM(J138:L138)</f>
        <v>1</v>
      </c>
      <c r="N138" s="128"/>
      <c r="O138" s="82" t="s">
        <v>271</v>
      </c>
      <c r="P138" s="231">
        <v>0</v>
      </c>
      <c r="Q138" s="231">
        <v>0</v>
      </c>
      <c r="R138" s="231">
        <v>2</v>
      </c>
      <c r="S138" s="231">
        <v>1</v>
      </c>
      <c r="T138" s="227">
        <f t="shared" si="150"/>
        <v>2</v>
      </c>
      <c r="U138" s="102">
        <v>2</v>
      </c>
      <c r="V138" s="102">
        <v>1</v>
      </c>
      <c r="W138" s="102">
        <v>0</v>
      </c>
      <c r="X138" s="102">
        <v>0</v>
      </c>
      <c r="Y138" s="241">
        <f t="shared" si="149"/>
        <v>2</v>
      </c>
      <c r="Z138" s="102">
        <v>1</v>
      </c>
      <c r="AA138" s="334">
        <v>1</v>
      </c>
    </row>
    <row r="139" spans="1:27" ht="10.5" customHeight="1">
      <c r="A139" s="82" t="s">
        <v>50</v>
      </c>
      <c r="B139" s="79">
        <v>0</v>
      </c>
      <c r="C139" s="79">
        <v>0</v>
      </c>
      <c r="D139" s="79">
        <v>77</v>
      </c>
      <c r="E139" s="79">
        <v>35</v>
      </c>
      <c r="F139" s="79">
        <v>75</v>
      </c>
      <c r="G139" s="79">
        <v>37</v>
      </c>
      <c r="H139" s="384">
        <f t="shared" si="166"/>
        <v>152</v>
      </c>
      <c r="I139" s="384">
        <f t="shared" si="167"/>
        <v>72</v>
      </c>
      <c r="J139" s="231">
        <f>IFERROR(VLOOKUP($A139,'[1]PRIVE OK'!$C$2:$AB$115,'[1]PRIVE OK'!N$1,FALSE),0)</f>
        <v>0</v>
      </c>
      <c r="K139" s="231">
        <f>IFERROR(VLOOKUP($A139,'[1]PRIVE OK'!$C$2:$AB$115,'[1]PRIVE OK'!O$1,FALSE),0)</f>
        <v>2</v>
      </c>
      <c r="L139" s="231">
        <f>IFERROR(VLOOKUP($A139,'[1]PRIVE OK'!$C$2:$AB$115,'[1]PRIVE OK'!P$1,FALSE),0)</f>
        <v>2</v>
      </c>
      <c r="M139" s="383">
        <f t="shared" si="168"/>
        <v>4</v>
      </c>
      <c r="N139" s="128"/>
      <c r="O139" s="82" t="s">
        <v>50</v>
      </c>
      <c r="P139" s="231">
        <v>0</v>
      </c>
      <c r="Q139" s="231">
        <v>0</v>
      </c>
      <c r="R139" s="231">
        <v>3</v>
      </c>
      <c r="S139" s="231">
        <v>3</v>
      </c>
      <c r="T139" s="227">
        <f t="shared" si="150"/>
        <v>3</v>
      </c>
      <c r="U139" s="102">
        <v>3</v>
      </c>
      <c r="V139" s="102">
        <v>3</v>
      </c>
      <c r="W139" s="102">
        <v>0</v>
      </c>
      <c r="X139" s="102">
        <v>0</v>
      </c>
      <c r="Y139" s="241">
        <f t="shared" si="149"/>
        <v>3</v>
      </c>
      <c r="Z139" s="102">
        <v>3</v>
      </c>
      <c r="AA139" s="334">
        <v>2</v>
      </c>
    </row>
    <row r="140" spans="1:27" ht="10.5" customHeight="1">
      <c r="A140" s="82" t="s">
        <v>272</v>
      </c>
      <c r="B140" s="79">
        <v>36</v>
      </c>
      <c r="C140" s="79">
        <v>20</v>
      </c>
      <c r="D140" s="79">
        <v>66</v>
      </c>
      <c r="E140" s="79">
        <v>35</v>
      </c>
      <c r="F140" s="79">
        <v>79</v>
      </c>
      <c r="G140" s="79">
        <v>38</v>
      </c>
      <c r="H140" s="384">
        <f t="shared" si="166"/>
        <v>181</v>
      </c>
      <c r="I140" s="384">
        <f t="shared" si="167"/>
        <v>93</v>
      </c>
      <c r="J140" s="231">
        <f>IFERROR(VLOOKUP($A140,'[1]PRIVE OK'!$C$2:$AB$115,'[1]PRIVE OK'!N$1,FALSE),0)</f>
        <v>2</v>
      </c>
      <c r="K140" s="231">
        <f>IFERROR(VLOOKUP($A140,'[1]PRIVE OK'!$C$2:$AB$115,'[1]PRIVE OK'!O$1,FALSE),0)</f>
        <v>2</v>
      </c>
      <c r="L140" s="231">
        <f>IFERROR(VLOOKUP($A140,'[1]PRIVE OK'!$C$2:$AB$115,'[1]PRIVE OK'!P$1,FALSE),0)</f>
        <v>2</v>
      </c>
      <c r="M140" s="383">
        <f t="shared" si="168"/>
        <v>6</v>
      </c>
      <c r="N140" s="128"/>
      <c r="O140" s="82" t="s">
        <v>272</v>
      </c>
      <c r="P140" s="231">
        <v>0</v>
      </c>
      <c r="Q140" s="231">
        <v>0</v>
      </c>
      <c r="R140" s="231">
        <v>2</v>
      </c>
      <c r="S140" s="231">
        <v>1</v>
      </c>
      <c r="T140" s="227">
        <f t="shared" si="150"/>
        <v>2</v>
      </c>
      <c r="U140" s="102">
        <v>2</v>
      </c>
      <c r="V140" s="102">
        <v>1</v>
      </c>
      <c r="W140" s="102">
        <v>0</v>
      </c>
      <c r="X140" s="102">
        <v>0</v>
      </c>
      <c r="Y140" s="241">
        <f t="shared" si="149"/>
        <v>2</v>
      </c>
      <c r="Z140" s="102">
        <v>1</v>
      </c>
      <c r="AA140" s="343">
        <v>2</v>
      </c>
    </row>
    <row r="141" spans="1:27" ht="10.5" customHeight="1">
      <c r="A141" s="82" t="s">
        <v>51</v>
      </c>
      <c r="B141" s="79">
        <v>34</v>
      </c>
      <c r="C141" s="79">
        <v>22</v>
      </c>
      <c r="D141" s="79">
        <v>110</v>
      </c>
      <c r="E141" s="79">
        <v>59</v>
      </c>
      <c r="F141" s="79">
        <v>144</v>
      </c>
      <c r="G141" s="79">
        <v>78</v>
      </c>
      <c r="H141" s="384">
        <f t="shared" si="166"/>
        <v>288</v>
      </c>
      <c r="I141" s="384">
        <f t="shared" si="167"/>
        <v>159</v>
      </c>
      <c r="J141" s="231">
        <f>IFERROR(VLOOKUP($A141,'[1]PRIVE OK'!$C$2:$AB$115,'[1]PRIVE OK'!N$1,FALSE),0)</f>
        <v>1</v>
      </c>
      <c r="K141" s="231">
        <f>IFERROR(VLOOKUP($A141,'[1]PRIVE OK'!$C$2:$AB$115,'[1]PRIVE OK'!O$1,FALSE),0)</f>
        <v>4</v>
      </c>
      <c r="L141" s="231">
        <f>IFERROR(VLOOKUP($A141,'[1]PRIVE OK'!$C$2:$AB$115,'[1]PRIVE OK'!P$1,FALSE),0)</f>
        <v>4</v>
      </c>
      <c r="M141" s="383">
        <f t="shared" si="168"/>
        <v>9</v>
      </c>
      <c r="N141" s="128"/>
      <c r="O141" s="82" t="s">
        <v>51</v>
      </c>
      <c r="P141" s="231">
        <v>0</v>
      </c>
      <c r="Q141" s="231">
        <v>0</v>
      </c>
      <c r="R141" s="231">
        <v>10</v>
      </c>
      <c r="S141" s="231">
        <v>10</v>
      </c>
      <c r="T141" s="227">
        <f>P141+R141</f>
        <v>10</v>
      </c>
      <c r="U141" s="102">
        <v>10</v>
      </c>
      <c r="V141" s="102">
        <v>10</v>
      </c>
      <c r="W141" s="102">
        <v>0</v>
      </c>
      <c r="X141" s="102">
        <v>0</v>
      </c>
      <c r="Y141" s="241">
        <f t="shared" si="149"/>
        <v>10</v>
      </c>
      <c r="Z141" s="102">
        <v>10</v>
      </c>
      <c r="AA141" s="334">
        <v>3</v>
      </c>
    </row>
    <row r="142" spans="1:27" ht="10.5" customHeight="1" thickBot="1">
      <c r="A142" s="84" t="s">
        <v>273</v>
      </c>
      <c r="B142" s="86">
        <v>18</v>
      </c>
      <c r="C142" s="86">
        <v>10</v>
      </c>
      <c r="D142" s="86">
        <v>55</v>
      </c>
      <c r="E142" s="86">
        <v>30</v>
      </c>
      <c r="F142" s="86">
        <v>45</v>
      </c>
      <c r="G142" s="86">
        <v>19</v>
      </c>
      <c r="H142" s="384">
        <f t="shared" si="166"/>
        <v>118</v>
      </c>
      <c r="I142" s="384">
        <f t="shared" si="167"/>
        <v>59</v>
      </c>
      <c r="J142" s="85">
        <f>IFERROR(VLOOKUP($A142,'[1]PRIVE OK'!$C$2:$AB$115,'[1]PRIVE OK'!N$1,FALSE),0)</f>
        <v>1</v>
      </c>
      <c r="K142" s="85">
        <f>IFERROR(VLOOKUP($A142,'[1]PRIVE OK'!$C$2:$AB$115,'[1]PRIVE OK'!O$1,FALSE),0)</f>
        <v>1</v>
      </c>
      <c r="L142" s="85">
        <f>IFERROR(VLOOKUP($A142,'[1]PRIVE OK'!$C$2:$AB$115,'[1]PRIVE OK'!P$1,FALSE),0)</f>
        <v>1</v>
      </c>
      <c r="M142" s="383">
        <f t="shared" si="168"/>
        <v>3</v>
      </c>
      <c r="N142" s="129"/>
      <c r="O142" s="84" t="s">
        <v>273</v>
      </c>
      <c r="P142" s="85">
        <v>0</v>
      </c>
      <c r="Q142" s="85">
        <v>0</v>
      </c>
      <c r="R142" s="85">
        <v>2</v>
      </c>
      <c r="S142" s="85">
        <v>0</v>
      </c>
      <c r="T142" s="126">
        <f t="shared" si="150"/>
        <v>2</v>
      </c>
      <c r="U142" s="154">
        <v>3</v>
      </c>
      <c r="V142" s="154">
        <v>3</v>
      </c>
      <c r="W142" s="154">
        <v>0</v>
      </c>
      <c r="X142" s="154">
        <v>0</v>
      </c>
      <c r="Y142" s="241">
        <f t="shared" si="149"/>
        <v>3</v>
      </c>
      <c r="Z142" s="154">
        <v>3</v>
      </c>
      <c r="AA142" s="57">
        <v>1</v>
      </c>
    </row>
    <row r="143" spans="1:27" ht="10.5" customHeight="1">
      <c r="A143" s="461" t="s">
        <v>401</v>
      </c>
      <c r="B143" s="461"/>
      <c r="C143" s="461"/>
      <c r="D143" s="461"/>
      <c r="E143" s="461"/>
      <c r="F143" s="461"/>
      <c r="G143" s="461"/>
      <c r="H143" s="461"/>
      <c r="I143" s="461"/>
      <c r="J143" s="461"/>
      <c r="K143" s="461"/>
      <c r="L143" s="461"/>
      <c r="M143" s="461"/>
      <c r="N143" s="461"/>
      <c r="O143" s="461" t="s">
        <v>402</v>
      </c>
      <c r="P143" s="461"/>
      <c r="Q143" s="461"/>
      <c r="R143" s="461"/>
      <c r="S143" s="461"/>
      <c r="T143" s="461"/>
      <c r="U143" s="461"/>
      <c r="V143" s="461"/>
      <c r="W143" s="461"/>
      <c r="X143" s="461"/>
      <c r="Y143" s="461"/>
      <c r="Z143" s="461"/>
      <c r="AA143" s="461"/>
    </row>
    <row r="144" spans="1:27" ht="10.5" customHeight="1" thickBot="1">
      <c r="A144" s="462" t="s">
        <v>22</v>
      </c>
      <c r="B144" s="462"/>
      <c r="C144" s="462"/>
      <c r="D144" s="462"/>
      <c r="E144" s="462"/>
      <c r="F144" s="462"/>
      <c r="G144" s="462"/>
      <c r="H144" s="462"/>
      <c r="I144" s="462"/>
      <c r="J144" s="462"/>
      <c r="K144" s="462"/>
      <c r="L144" s="462"/>
      <c r="M144" s="462"/>
      <c r="N144" s="462"/>
      <c r="O144" s="461" t="s">
        <v>22</v>
      </c>
      <c r="P144" s="461"/>
      <c r="Q144" s="461"/>
      <c r="R144" s="461"/>
      <c r="S144" s="461"/>
      <c r="T144" s="461"/>
      <c r="U144" s="461"/>
      <c r="V144" s="461"/>
      <c r="W144" s="461"/>
      <c r="X144" s="461"/>
      <c r="Y144" s="461"/>
      <c r="Z144" s="461"/>
      <c r="AA144" s="461"/>
    </row>
    <row r="145" spans="1:27" ht="10.5" customHeight="1">
      <c r="A145" s="467" t="s">
        <v>137</v>
      </c>
      <c r="B145" s="469" t="s">
        <v>377</v>
      </c>
      <c r="C145" s="469"/>
      <c r="D145" s="469" t="s">
        <v>378</v>
      </c>
      <c r="E145" s="469"/>
      <c r="F145" s="469" t="s">
        <v>379</v>
      </c>
      <c r="G145" s="469"/>
      <c r="H145" s="470" t="s">
        <v>7</v>
      </c>
      <c r="I145" s="470"/>
      <c r="J145" s="470" t="s">
        <v>12</v>
      </c>
      <c r="K145" s="470"/>
      <c r="L145" s="470"/>
      <c r="M145" s="470"/>
      <c r="N145" s="127"/>
      <c r="O145" s="520" t="s">
        <v>137</v>
      </c>
      <c r="P145" s="518" t="s">
        <v>204</v>
      </c>
      <c r="Q145" s="518"/>
      <c r="R145" s="518"/>
      <c r="S145" s="518"/>
      <c r="T145" s="518"/>
      <c r="U145" s="518" t="s">
        <v>380</v>
      </c>
      <c r="V145" s="518"/>
      <c r="W145" s="518"/>
      <c r="X145" s="518"/>
      <c r="Y145" s="518"/>
      <c r="Z145" s="518"/>
      <c r="AA145" s="463" t="s">
        <v>460</v>
      </c>
    </row>
    <row r="146" spans="1:27" ht="41.25" customHeight="1">
      <c r="A146" s="471"/>
      <c r="B146" s="227" t="s">
        <v>154</v>
      </c>
      <c r="C146" s="227" t="s">
        <v>155</v>
      </c>
      <c r="D146" s="227" t="s">
        <v>154</v>
      </c>
      <c r="E146" s="227" t="s">
        <v>155</v>
      </c>
      <c r="F146" s="227" t="s">
        <v>154</v>
      </c>
      <c r="G146" s="227" t="s">
        <v>155</v>
      </c>
      <c r="H146" s="227" t="s">
        <v>154</v>
      </c>
      <c r="I146" s="227" t="s">
        <v>155</v>
      </c>
      <c r="J146" s="134" t="s">
        <v>398</v>
      </c>
      <c r="K146" s="134" t="s">
        <v>399</v>
      </c>
      <c r="L146" s="134" t="s">
        <v>400</v>
      </c>
      <c r="M146" s="230" t="s">
        <v>7</v>
      </c>
      <c r="N146" s="128"/>
      <c r="O146" s="520"/>
      <c r="P146" s="227" t="s">
        <v>450</v>
      </c>
      <c r="Q146" s="227" t="s">
        <v>13</v>
      </c>
      <c r="R146" s="328" t="s">
        <v>475</v>
      </c>
      <c r="S146" s="227" t="s">
        <v>13</v>
      </c>
      <c r="T146" s="337" t="s">
        <v>20</v>
      </c>
      <c r="U146" s="336" t="s">
        <v>18</v>
      </c>
      <c r="V146" s="136" t="s">
        <v>403</v>
      </c>
      <c r="W146" s="336" t="s">
        <v>481</v>
      </c>
      <c r="X146" s="136" t="s">
        <v>403</v>
      </c>
      <c r="Y146" s="136" t="s">
        <v>20</v>
      </c>
      <c r="Z146" s="136" t="s">
        <v>403</v>
      </c>
      <c r="AA146" s="464"/>
    </row>
    <row r="147" spans="1:27" ht="10.5" customHeight="1">
      <c r="A147" s="33" t="s">
        <v>173</v>
      </c>
      <c r="B147" s="58"/>
      <c r="C147" s="58"/>
      <c r="D147" s="58"/>
      <c r="E147" s="58"/>
      <c r="F147" s="58"/>
      <c r="G147" s="58"/>
      <c r="H147" s="58"/>
      <c r="I147" s="58"/>
      <c r="J147" s="90"/>
      <c r="K147" s="90"/>
      <c r="L147" s="90"/>
      <c r="M147" s="227"/>
      <c r="N147" s="128"/>
      <c r="O147" s="90" t="s">
        <v>173</v>
      </c>
      <c r="P147" s="231"/>
      <c r="Q147" s="231"/>
      <c r="R147" s="231"/>
      <c r="S147" s="231"/>
      <c r="T147" s="227"/>
      <c r="U147" s="231"/>
      <c r="V147" s="231"/>
      <c r="W147" s="231"/>
      <c r="X147" s="231"/>
      <c r="Y147" s="231"/>
      <c r="Z147" s="227"/>
      <c r="AA147" s="337"/>
    </row>
    <row r="148" spans="1:27" ht="10.5" customHeight="1">
      <c r="A148" s="82" t="s">
        <v>392</v>
      </c>
      <c r="B148" s="231">
        <v>86</v>
      </c>
      <c r="C148" s="231">
        <v>48</v>
      </c>
      <c r="D148" s="231">
        <v>302</v>
      </c>
      <c r="E148" s="231">
        <v>147</v>
      </c>
      <c r="F148" s="231">
        <v>448</v>
      </c>
      <c r="G148" s="231">
        <v>222</v>
      </c>
      <c r="H148" s="384">
        <f t="shared" ref="H148:H152" si="169">+B148+D148+F148</f>
        <v>836</v>
      </c>
      <c r="I148" s="384">
        <f t="shared" ref="I148:I152" si="170">+C148+E148+G148</f>
        <v>417</v>
      </c>
      <c r="J148" s="231">
        <f>IFERROR(VLOOKUP($A148,'[1]PRIVE OK'!$C$2:$AB$115,'[1]PRIVE OK'!N$1,FALSE),0)</f>
        <v>3</v>
      </c>
      <c r="K148" s="231">
        <f>IFERROR(VLOOKUP($A148,'[1]PRIVE OK'!$C$2:$AB$115,'[1]PRIVE OK'!O$1,FALSE),0)</f>
        <v>7</v>
      </c>
      <c r="L148" s="231">
        <f>IFERROR(VLOOKUP($A148,'[1]PRIVE OK'!$C$2:$AB$115,'[1]PRIVE OK'!P$1,FALSE),0)</f>
        <v>16</v>
      </c>
      <c r="M148" s="383">
        <f t="shared" ref="M148:M152" si="171">SUM(J148:L148)</f>
        <v>26</v>
      </c>
      <c r="N148" s="128"/>
      <c r="O148" s="83" t="s">
        <v>392</v>
      </c>
      <c r="P148" s="231">
        <v>2</v>
      </c>
      <c r="Q148" s="231">
        <v>1</v>
      </c>
      <c r="R148" s="231">
        <v>23</v>
      </c>
      <c r="S148" s="231">
        <v>19</v>
      </c>
      <c r="T148" s="227">
        <f>+P148+R148</f>
        <v>25</v>
      </c>
      <c r="U148" s="102">
        <v>21</v>
      </c>
      <c r="V148" s="102">
        <v>18</v>
      </c>
      <c r="W148" s="102">
        <v>2</v>
      </c>
      <c r="X148" s="102">
        <v>1</v>
      </c>
      <c r="Y148" s="241">
        <f t="shared" ref="Y148:Y180" si="172">+U148+W148</f>
        <v>23</v>
      </c>
      <c r="Z148" s="102">
        <v>19</v>
      </c>
      <c r="AA148" s="337">
        <v>0</v>
      </c>
    </row>
    <row r="149" spans="1:27" ht="10.5" customHeight="1">
      <c r="A149" s="82" t="s">
        <v>52</v>
      </c>
      <c r="B149" s="231">
        <v>132</v>
      </c>
      <c r="C149" s="231">
        <v>74</v>
      </c>
      <c r="D149" s="231">
        <v>211</v>
      </c>
      <c r="E149" s="231">
        <v>113</v>
      </c>
      <c r="F149" s="231">
        <v>393</v>
      </c>
      <c r="G149" s="231">
        <v>193</v>
      </c>
      <c r="H149" s="384">
        <f t="shared" si="169"/>
        <v>736</v>
      </c>
      <c r="I149" s="384">
        <f t="shared" si="170"/>
        <v>380</v>
      </c>
      <c r="J149" s="231">
        <f>IFERROR(VLOOKUP($A149,'[1]PRIVE OK'!$C$2:$AB$115,'[1]PRIVE OK'!N$1,FALSE),0)</f>
        <v>7</v>
      </c>
      <c r="K149" s="231">
        <f>IFERROR(VLOOKUP($A149,'[1]PRIVE OK'!$C$2:$AB$115,'[1]PRIVE OK'!O$1,FALSE),0)</f>
        <v>8</v>
      </c>
      <c r="L149" s="231">
        <f>IFERROR(VLOOKUP($A149,'[1]PRIVE OK'!$C$2:$AB$115,'[1]PRIVE OK'!P$1,FALSE),0)</f>
        <v>15</v>
      </c>
      <c r="M149" s="383">
        <f t="shared" si="171"/>
        <v>30</v>
      </c>
      <c r="N149" s="128"/>
      <c r="O149" s="83" t="s">
        <v>52</v>
      </c>
      <c r="P149" s="231">
        <v>1</v>
      </c>
      <c r="Q149" s="231">
        <v>1</v>
      </c>
      <c r="R149" s="231">
        <v>19</v>
      </c>
      <c r="S149" s="231">
        <v>15</v>
      </c>
      <c r="T149" s="227">
        <f t="shared" ref="T149:T180" si="173">+P149+R149</f>
        <v>20</v>
      </c>
      <c r="U149" s="102">
        <v>18</v>
      </c>
      <c r="V149" s="102">
        <v>14</v>
      </c>
      <c r="W149" s="102">
        <v>1</v>
      </c>
      <c r="X149" s="102">
        <v>1</v>
      </c>
      <c r="Y149" s="241">
        <f t="shared" si="172"/>
        <v>19</v>
      </c>
      <c r="Z149" s="102">
        <v>15</v>
      </c>
      <c r="AA149" s="337">
        <v>12</v>
      </c>
    </row>
    <row r="150" spans="1:27" ht="10.5" customHeight="1">
      <c r="A150" s="82" t="s">
        <v>276</v>
      </c>
      <c r="B150" s="231">
        <v>19</v>
      </c>
      <c r="C150" s="231">
        <v>10</v>
      </c>
      <c r="D150" s="231">
        <v>79</v>
      </c>
      <c r="E150" s="231">
        <v>35</v>
      </c>
      <c r="F150" s="231">
        <v>83</v>
      </c>
      <c r="G150" s="231">
        <v>42</v>
      </c>
      <c r="H150" s="384">
        <f t="shared" si="169"/>
        <v>181</v>
      </c>
      <c r="I150" s="384">
        <f t="shared" si="170"/>
        <v>87</v>
      </c>
      <c r="J150" s="231">
        <f>IFERROR(VLOOKUP($A150,'[1]PRIVE OK'!$C$2:$AB$115,'[1]PRIVE OK'!N$1,FALSE),0)</f>
        <v>1</v>
      </c>
      <c r="K150" s="231">
        <f>IFERROR(VLOOKUP($A150,'[1]PRIVE OK'!$C$2:$AB$115,'[1]PRIVE OK'!O$1,FALSE),0)</f>
        <v>2</v>
      </c>
      <c r="L150" s="231">
        <f>IFERROR(VLOOKUP($A150,'[1]PRIVE OK'!$C$2:$AB$115,'[1]PRIVE OK'!P$1,FALSE),0)</f>
        <v>2</v>
      </c>
      <c r="M150" s="383">
        <f t="shared" si="171"/>
        <v>5</v>
      </c>
      <c r="N150" s="128"/>
      <c r="O150" s="83" t="s">
        <v>276</v>
      </c>
      <c r="P150" s="231">
        <v>0</v>
      </c>
      <c r="Q150" s="231">
        <v>0</v>
      </c>
      <c r="R150" s="231">
        <v>5</v>
      </c>
      <c r="S150" s="231">
        <v>5</v>
      </c>
      <c r="T150" s="227">
        <f t="shared" si="173"/>
        <v>5</v>
      </c>
      <c r="U150" s="102">
        <v>5</v>
      </c>
      <c r="V150" s="102">
        <v>5</v>
      </c>
      <c r="W150" s="102">
        <v>0</v>
      </c>
      <c r="X150" s="102">
        <v>0</v>
      </c>
      <c r="Y150" s="241">
        <f t="shared" si="172"/>
        <v>5</v>
      </c>
      <c r="Z150" s="102">
        <v>5</v>
      </c>
      <c r="AA150" s="337">
        <v>2</v>
      </c>
    </row>
    <row r="151" spans="1:27" ht="10.5" customHeight="1">
      <c r="A151" s="82" t="s">
        <v>277</v>
      </c>
      <c r="B151" s="231">
        <v>171</v>
      </c>
      <c r="C151" s="231">
        <v>83</v>
      </c>
      <c r="D151" s="231">
        <v>223</v>
      </c>
      <c r="E151" s="231">
        <v>103</v>
      </c>
      <c r="F151" s="231">
        <v>363</v>
      </c>
      <c r="G151" s="231">
        <v>170</v>
      </c>
      <c r="H151" s="384">
        <f t="shared" si="169"/>
        <v>757</v>
      </c>
      <c r="I151" s="384">
        <f t="shared" si="170"/>
        <v>356</v>
      </c>
      <c r="J151" s="231">
        <f>IFERROR(VLOOKUP($A151,'[1]PRIVE OK'!$C$2:$AB$115,'[1]PRIVE OK'!N$1,FALSE),0)</f>
        <v>5</v>
      </c>
      <c r="K151" s="231">
        <f>IFERROR(VLOOKUP($A151,'[1]PRIVE OK'!$C$2:$AB$115,'[1]PRIVE OK'!O$1,FALSE),0)</f>
        <v>9</v>
      </c>
      <c r="L151" s="231">
        <f>IFERROR(VLOOKUP($A151,'[1]PRIVE OK'!$C$2:$AB$115,'[1]PRIVE OK'!P$1,FALSE),0)</f>
        <v>11</v>
      </c>
      <c r="M151" s="383">
        <f t="shared" si="171"/>
        <v>25</v>
      </c>
      <c r="N151" s="128"/>
      <c r="O151" s="83" t="s">
        <v>277</v>
      </c>
      <c r="P151" s="231">
        <v>9</v>
      </c>
      <c r="Q151" s="231">
        <v>9</v>
      </c>
      <c r="R151" s="231">
        <v>32</v>
      </c>
      <c r="S151" s="231">
        <v>32</v>
      </c>
      <c r="T151" s="227">
        <f t="shared" si="173"/>
        <v>41</v>
      </c>
      <c r="U151" s="102">
        <v>23</v>
      </c>
      <c r="V151" s="102">
        <v>23</v>
      </c>
      <c r="W151" s="102">
        <v>9</v>
      </c>
      <c r="X151" s="102">
        <v>9</v>
      </c>
      <c r="Y151" s="241">
        <f t="shared" si="172"/>
        <v>32</v>
      </c>
      <c r="Z151" s="102">
        <v>32</v>
      </c>
      <c r="AA151" s="337">
        <v>9</v>
      </c>
    </row>
    <row r="152" spans="1:27" ht="10.5" customHeight="1">
      <c r="A152" s="82" t="s">
        <v>53</v>
      </c>
      <c r="B152" s="231">
        <v>328</v>
      </c>
      <c r="C152" s="231">
        <v>178</v>
      </c>
      <c r="D152" s="231">
        <v>724</v>
      </c>
      <c r="E152" s="231">
        <v>379</v>
      </c>
      <c r="F152" s="231">
        <v>822</v>
      </c>
      <c r="G152" s="231">
        <v>434</v>
      </c>
      <c r="H152" s="384">
        <f t="shared" si="169"/>
        <v>1874</v>
      </c>
      <c r="I152" s="384">
        <f t="shared" si="170"/>
        <v>991</v>
      </c>
      <c r="J152" s="231">
        <f>IFERROR(VLOOKUP($A152,'[1]PRIVE OK'!$C$2:$AB$115,'[1]PRIVE OK'!N$1,FALSE),0)</f>
        <v>25</v>
      </c>
      <c r="K152" s="231">
        <f>IFERROR(VLOOKUP($A152,'[1]PRIVE OK'!$C$2:$AB$115,'[1]PRIVE OK'!O$1,FALSE),0)</f>
        <v>33</v>
      </c>
      <c r="L152" s="231">
        <f>IFERROR(VLOOKUP($A152,'[1]PRIVE OK'!$C$2:$AB$115,'[1]PRIVE OK'!P$1,FALSE),0)</f>
        <v>36</v>
      </c>
      <c r="M152" s="383">
        <f t="shared" si="171"/>
        <v>94</v>
      </c>
      <c r="N152" s="128"/>
      <c r="O152" s="83" t="s">
        <v>53</v>
      </c>
      <c r="P152" s="231">
        <v>7</v>
      </c>
      <c r="Q152" s="231">
        <v>4</v>
      </c>
      <c r="R152" s="231">
        <v>97</v>
      </c>
      <c r="S152" s="231">
        <v>90</v>
      </c>
      <c r="T152" s="227">
        <f t="shared" si="173"/>
        <v>104</v>
      </c>
      <c r="U152" s="102">
        <v>90</v>
      </c>
      <c r="V152" s="102">
        <v>86</v>
      </c>
      <c r="W152" s="102">
        <v>7</v>
      </c>
      <c r="X152" s="102">
        <v>4</v>
      </c>
      <c r="Y152" s="241">
        <f t="shared" si="172"/>
        <v>97</v>
      </c>
      <c r="Z152" s="102">
        <v>90</v>
      </c>
      <c r="AA152" s="337">
        <v>34</v>
      </c>
    </row>
    <row r="153" spans="1:27" ht="10.5" customHeight="1">
      <c r="A153" s="78" t="s">
        <v>174</v>
      </c>
      <c r="B153" s="231"/>
      <c r="C153" s="231"/>
      <c r="D153" s="231"/>
      <c r="E153" s="231"/>
      <c r="F153" s="231"/>
      <c r="G153" s="231"/>
      <c r="H153" s="236"/>
      <c r="I153" s="236"/>
      <c r="J153" s="230"/>
      <c r="K153" s="230"/>
      <c r="L153" s="230"/>
      <c r="M153" s="227"/>
      <c r="N153" s="128"/>
      <c r="O153" s="81" t="s">
        <v>174</v>
      </c>
      <c r="P153" s="231"/>
      <c r="Q153" s="231"/>
      <c r="R153" s="231"/>
      <c r="S153" s="231"/>
      <c r="T153" s="227"/>
      <c r="U153" s="102"/>
      <c r="V153" s="102"/>
      <c r="W153" s="102"/>
      <c r="X153" s="102"/>
      <c r="Y153" s="241"/>
      <c r="Z153" s="102"/>
      <c r="AA153" s="337"/>
    </row>
    <row r="154" spans="1:27" ht="10.5" customHeight="1">
      <c r="A154" s="82" t="s">
        <v>278</v>
      </c>
      <c r="B154" s="79">
        <v>538</v>
      </c>
      <c r="C154" s="79">
        <v>256</v>
      </c>
      <c r="D154" s="79">
        <v>594</v>
      </c>
      <c r="E154" s="79">
        <v>320</v>
      </c>
      <c r="F154" s="79">
        <v>666</v>
      </c>
      <c r="G154" s="79">
        <v>343</v>
      </c>
      <c r="H154" s="384">
        <f t="shared" ref="H154:H157" si="174">+B154+D154+F154</f>
        <v>1798</v>
      </c>
      <c r="I154" s="384">
        <f t="shared" ref="I154:I157" si="175">+C154+E154+G154</f>
        <v>919</v>
      </c>
      <c r="J154" s="231">
        <f>IFERROR(VLOOKUP($A154,'[1]PRIVE OK'!$C$2:$AB$115,'[1]PRIVE OK'!N$1,FALSE),0)</f>
        <v>33</v>
      </c>
      <c r="K154" s="231">
        <f>IFERROR(VLOOKUP($A154,'[1]PRIVE OK'!$C$2:$AB$115,'[1]PRIVE OK'!O$1,FALSE),0)</f>
        <v>33</v>
      </c>
      <c r="L154" s="231">
        <f>IFERROR(VLOOKUP($A154,'[1]PRIVE OK'!$C$2:$AB$115,'[1]PRIVE OK'!P$1,FALSE),0)</f>
        <v>34</v>
      </c>
      <c r="M154" s="383">
        <f t="shared" ref="M154:M157" si="176">SUM(J154:L154)</f>
        <v>100</v>
      </c>
      <c r="N154" s="128"/>
      <c r="O154" s="83" t="s">
        <v>278</v>
      </c>
      <c r="P154" s="231">
        <v>5</v>
      </c>
      <c r="Q154" s="231">
        <v>2</v>
      </c>
      <c r="R154" s="231">
        <v>69</v>
      </c>
      <c r="S154" s="231">
        <v>48</v>
      </c>
      <c r="T154" s="227">
        <f t="shared" si="173"/>
        <v>74</v>
      </c>
      <c r="U154" s="102">
        <v>64</v>
      </c>
      <c r="V154" s="102">
        <v>46</v>
      </c>
      <c r="W154" s="102">
        <v>5</v>
      </c>
      <c r="X154" s="102">
        <v>2</v>
      </c>
      <c r="Y154" s="241">
        <f t="shared" si="172"/>
        <v>69</v>
      </c>
      <c r="Z154" s="102">
        <v>48</v>
      </c>
      <c r="AA154" s="337">
        <v>29</v>
      </c>
    </row>
    <row r="155" spans="1:27" ht="10.5" customHeight="1">
      <c r="A155" s="82" t="s">
        <v>54</v>
      </c>
      <c r="B155" s="79">
        <v>443</v>
      </c>
      <c r="C155" s="79">
        <v>239</v>
      </c>
      <c r="D155" s="79">
        <v>566</v>
      </c>
      <c r="E155" s="79">
        <v>284</v>
      </c>
      <c r="F155" s="79">
        <v>656</v>
      </c>
      <c r="G155" s="79">
        <v>333</v>
      </c>
      <c r="H155" s="384">
        <f t="shared" si="174"/>
        <v>1665</v>
      </c>
      <c r="I155" s="384">
        <f t="shared" si="175"/>
        <v>856</v>
      </c>
      <c r="J155" s="231">
        <f>IFERROR(VLOOKUP($A155,'[1]PRIVE OK'!$C$2:$AB$115,'[1]PRIVE OK'!N$1,FALSE),0)</f>
        <v>25</v>
      </c>
      <c r="K155" s="231">
        <f>IFERROR(VLOOKUP($A155,'[1]PRIVE OK'!$C$2:$AB$115,'[1]PRIVE OK'!O$1,FALSE),0)</f>
        <v>27</v>
      </c>
      <c r="L155" s="231">
        <f>IFERROR(VLOOKUP($A155,'[1]PRIVE OK'!$C$2:$AB$115,'[1]PRIVE OK'!P$1,FALSE),0)</f>
        <v>30</v>
      </c>
      <c r="M155" s="383">
        <f t="shared" si="176"/>
        <v>82</v>
      </c>
      <c r="N155" s="128"/>
      <c r="O155" s="83" t="s">
        <v>54</v>
      </c>
      <c r="P155" s="231">
        <v>7</v>
      </c>
      <c r="Q155" s="231">
        <v>3</v>
      </c>
      <c r="R155" s="231">
        <v>78</v>
      </c>
      <c r="S155" s="231">
        <v>68</v>
      </c>
      <c r="T155" s="227">
        <f t="shared" si="173"/>
        <v>85</v>
      </c>
      <c r="U155" s="102">
        <v>71</v>
      </c>
      <c r="V155" s="102">
        <v>65</v>
      </c>
      <c r="W155" s="102">
        <v>7</v>
      </c>
      <c r="X155" s="102">
        <v>3</v>
      </c>
      <c r="Y155" s="241">
        <f t="shared" si="172"/>
        <v>78</v>
      </c>
      <c r="Z155" s="102">
        <v>68</v>
      </c>
      <c r="AA155" s="134">
        <v>31</v>
      </c>
    </row>
    <row r="156" spans="1:27" ht="10.5" customHeight="1">
      <c r="A156" s="82" t="s">
        <v>279</v>
      </c>
      <c r="B156" s="79">
        <v>1350</v>
      </c>
      <c r="C156" s="79">
        <v>707</v>
      </c>
      <c r="D156" s="79">
        <v>1145</v>
      </c>
      <c r="E156" s="79">
        <v>588</v>
      </c>
      <c r="F156" s="79">
        <v>1644</v>
      </c>
      <c r="G156" s="79">
        <v>854</v>
      </c>
      <c r="H156" s="384">
        <f t="shared" si="174"/>
        <v>4139</v>
      </c>
      <c r="I156" s="384">
        <f t="shared" si="175"/>
        <v>2149</v>
      </c>
      <c r="J156" s="231">
        <f>IFERROR(VLOOKUP($A156,'[1]PRIVE OK'!$C$2:$AB$115,'[1]PRIVE OK'!N$1,FALSE),0)</f>
        <v>105</v>
      </c>
      <c r="K156" s="231">
        <f>IFERROR(VLOOKUP($A156,'[1]PRIVE OK'!$C$2:$AB$115,'[1]PRIVE OK'!O$1,FALSE),0)</f>
        <v>92</v>
      </c>
      <c r="L156" s="231">
        <f>IFERROR(VLOOKUP($A156,'[1]PRIVE OK'!$C$2:$AB$115,'[1]PRIVE OK'!P$1,FALSE),0)</f>
        <v>112</v>
      </c>
      <c r="M156" s="383">
        <f t="shared" si="176"/>
        <v>309</v>
      </c>
      <c r="N156" s="128"/>
      <c r="O156" s="83" t="s">
        <v>279</v>
      </c>
      <c r="P156" s="231">
        <v>59</v>
      </c>
      <c r="Q156" s="231">
        <v>17</v>
      </c>
      <c r="R156" s="231">
        <v>267</v>
      </c>
      <c r="S156" s="231">
        <v>158</v>
      </c>
      <c r="T156" s="227">
        <f t="shared" si="173"/>
        <v>326</v>
      </c>
      <c r="U156" s="102">
        <v>208</v>
      </c>
      <c r="V156" s="102">
        <v>141</v>
      </c>
      <c r="W156" s="102">
        <v>59</v>
      </c>
      <c r="X156" s="102">
        <v>17</v>
      </c>
      <c r="Y156" s="241">
        <f t="shared" si="172"/>
        <v>267</v>
      </c>
      <c r="Z156" s="102">
        <v>158</v>
      </c>
      <c r="AA156" s="337">
        <v>87</v>
      </c>
    </row>
    <row r="157" spans="1:27" ht="10.5" customHeight="1">
      <c r="A157" s="82" t="s">
        <v>393</v>
      </c>
      <c r="B157" s="79">
        <v>413</v>
      </c>
      <c r="C157" s="79">
        <v>217</v>
      </c>
      <c r="D157" s="79">
        <v>617</v>
      </c>
      <c r="E157" s="79">
        <v>325</v>
      </c>
      <c r="F157" s="79">
        <v>1022</v>
      </c>
      <c r="G157" s="79">
        <v>520</v>
      </c>
      <c r="H157" s="384">
        <f t="shared" si="174"/>
        <v>2052</v>
      </c>
      <c r="I157" s="384">
        <f t="shared" si="175"/>
        <v>1062</v>
      </c>
      <c r="J157" s="231">
        <f>IFERROR(VLOOKUP($A157,'[1]PRIVE OK'!$C$2:$AB$115,'[1]PRIVE OK'!N$1,FALSE),0)</f>
        <v>24</v>
      </c>
      <c r="K157" s="231">
        <f>IFERROR(VLOOKUP($A157,'[1]PRIVE OK'!$C$2:$AB$115,'[1]PRIVE OK'!O$1,FALSE),0)</f>
        <v>26</v>
      </c>
      <c r="L157" s="231">
        <f>IFERROR(VLOOKUP($A157,'[1]PRIVE OK'!$C$2:$AB$115,'[1]PRIVE OK'!P$1,FALSE),0)</f>
        <v>37</v>
      </c>
      <c r="M157" s="383">
        <f t="shared" si="176"/>
        <v>87</v>
      </c>
      <c r="N157" s="128"/>
      <c r="O157" s="83" t="s">
        <v>393</v>
      </c>
      <c r="P157" s="231">
        <v>8</v>
      </c>
      <c r="Q157" s="231">
        <v>3</v>
      </c>
      <c r="R157" s="231">
        <v>77</v>
      </c>
      <c r="S157" s="231">
        <v>64</v>
      </c>
      <c r="T157" s="227">
        <f t="shared" si="173"/>
        <v>85</v>
      </c>
      <c r="U157" s="102">
        <v>69</v>
      </c>
      <c r="V157" s="102">
        <v>61</v>
      </c>
      <c r="W157" s="102">
        <v>8</v>
      </c>
      <c r="X157" s="102">
        <v>3</v>
      </c>
      <c r="Y157" s="241">
        <f t="shared" si="172"/>
        <v>77</v>
      </c>
      <c r="Z157" s="102">
        <v>64</v>
      </c>
      <c r="AA157" s="337">
        <v>0</v>
      </c>
    </row>
    <row r="158" spans="1:27" ht="10.5" customHeight="1">
      <c r="A158" s="78" t="s">
        <v>175</v>
      </c>
      <c r="B158" s="230"/>
      <c r="C158" s="230"/>
      <c r="D158" s="230"/>
      <c r="E158" s="230"/>
      <c r="F158" s="230"/>
      <c r="G158" s="230"/>
      <c r="H158" s="236"/>
      <c r="I158" s="236"/>
      <c r="J158" s="230"/>
      <c r="K158" s="230"/>
      <c r="L158" s="230"/>
      <c r="M158" s="227"/>
      <c r="N158" s="128"/>
      <c r="O158" s="81" t="s">
        <v>175</v>
      </c>
      <c r="P158" s="231"/>
      <c r="Q158" s="231"/>
      <c r="R158" s="231"/>
      <c r="S158" s="231"/>
      <c r="T158" s="227"/>
      <c r="U158" s="102"/>
      <c r="V158" s="102"/>
      <c r="W158" s="102"/>
      <c r="X158" s="102"/>
      <c r="Y158" s="241"/>
      <c r="Z158" s="102"/>
      <c r="AA158" s="337"/>
    </row>
    <row r="159" spans="1:27" ht="10.5" customHeight="1">
      <c r="A159" s="82" t="s">
        <v>281</v>
      </c>
      <c r="B159" s="79">
        <v>67</v>
      </c>
      <c r="C159" s="79">
        <v>34</v>
      </c>
      <c r="D159" s="79">
        <v>141</v>
      </c>
      <c r="E159" s="79">
        <v>76</v>
      </c>
      <c r="F159" s="79">
        <v>295</v>
      </c>
      <c r="G159" s="79">
        <v>160</v>
      </c>
      <c r="H159" s="384">
        <f t="shared" ref="H159:H165" si="177">+B159+D159+F159</f>
        <v>503</v>
      </c>
      <c r="I159" s="384">
        <f t="shared" ref="I159:I165" si="178">+C159+E159+G159</f>
        <v>270</v>
      </c>
      <c r="J159" s="231">
        <f>IFERROR(VLOOKUP($A159,'[1]PRIVE OK'!$C$2:$AB$115,'[1]PRIVE OK'!N$1,FALSE),0)</f>
        <v>5</v>
      </c>
      <c r="K159" s="231">
        <f>IFERROR(VLOOKUP($A159,'[1]PRIVE OK'!$C$2:$AB$115,'[1]PRIVE OK'!O$1,FALSE),0)</f>
        <v>9</v>
      </c>
      <c r="L159" s="231">
        <f>IFERROR(VLOOKUP($A159,'[1]PRIVE OK'!$C$2:$AB$115,'[1]PRIVE OK'!P$1,FALSE),0)</f>
        <v>12</v>
      </c>
      <c r="M159" s="383">
        <f t="shared" ref="M159:M165" si="179">SUM(J159:L159)</f>
        <v>26</v>
      </c>
      <c r="N159" s="128"/>
      <c r="O159" s="83" t="s">
        <v>281</v>
      </c>
      <c r="P159" s="231">
        <v>2</v>
      </c>
      <c r="Q159" s="231">
        <v>0</v>
      </c>
      <c r="R159" s="231">
        <v>21</v>
      </c>
      <c r="S159" s="231">
        <v>17</v>
      </c>
      <c r="T159" s="227">
        <f t="shared" si="173"/>
        <v>23</v>
      </c>
      <c r="U159" s="102">
        <v>19</v>
      </c>
      <c r="V159" s="102">
        <v>17</v>
      </c>
      <c r="W159" s="102">
        <v>2</v>
      </c>
      <c r="X159" s="102">
        <v>0</v>
      </c>
      <c r="Y159" s="241">
        <f t="shared" si="172"/>
        <v>21</v>
      </c>
      <c r="Z159" s="102">
        <v>17</v>
      </c>
      <c r="AA159" s="337">
        <v>14</v>
      </c>
    </row>
    <row r="160" spans="1:27" ht="10.5" customHeight="1">
      <c r="A160" s="82" t="s">
        <v>282</v>
      </c>
      <c r="B160" s="79">
        <v>119</v>
      </c>
      <c r="C160" s="79">
        <v>59</v>
      </c>
      <c r="D160" s="79">
        <v>496</v>
      </c>
      <c r="E160" s="79">
        <v>261</v>
      </c>
      <c r="F160" s="79">
        <v>505</v>
      </c>
      <c r="G160" s="79">
        <v>274</v>
      </c>
      <c r="H160" s="384">
        <f t="shared" si="177"/>
        <v>1120</v>
      </c>
      <c r="I160" s="384">
        <f t="shared" si="178"/>
        <v>594</v>
      </c>
      <c r="J160" s="231">
        <f>IFERROR(VLOOKUP($A160,'[1]PRIVE OK'!$C$2:$AB$115,'[1]PRIVE OK'!N$1,FALSE),0)</f>
        <v>13</v>
      </c>
      <c r="K160" s="231">
        <f>IFERROR(VLOOKUP($A160,'[1]PRIVE OK'!$C$2:$AB$115,'[1]PRIVE OK'!O$1,FALSE),0)</f>
        <v>18</v>
      </c>
      <c r="L160" s="231">
        <f>IFERROR(VLOOKUP($A160,'[1]PRIVE OK'!$C$2:$AB$115,'[1]PRIVE OK'!P$1,FALSE),0)</f>
        <v>16</v>
      </c>
      <c r="M160" s="383">
        <f t="shared" si="179"/>
        <v>47</v>
      </c>
      <c r="N160" s="128"/>
      <c r="O160" s="83" t="s">
        <v>282</v>
      </c>
      <c r="P160" s="231">
        <v>9</v>
      </c>
      <c r="Q160" s="231">
        <v>4</v>
      </c>
      <c r="R160" s="231">
        <v>55</v>
      </c>
      <c r="S160" s="231">
        <v>41</v>
      </c>
      <c r="T160" s="227">
        <f t="shared" si="173"/>
        <v>64</v>
      </c>
      <c r="U160" s="102">
        <v>46</v>
      </c>
      <c r="V160" s="102">
        <v>37</v>
      </c>
      <c r="W160" s="102">
        <v>9</v>
      </c>
      <c r="X160" s="102">
        <v>4</v>
      </c>
      <c r="Y160" s="241">
        <f t="shared" si="172"/>
        <v>55</v>
      </c>
      <c r="Z160" s="102">
        <v>41</v>
      </c>
      <c r="AA160" s="337">
        <v>19</v>
      </c>
    </row>
    <row r="161" spans="1:27" ht="10.5" customHeight="1">
      <c r="A161" s="82" t="s">
        <v>283</v>
      </c>
      <c r="B161" s="79">
        <v>98</v>
      </c>
      <c r="C161" s="79">
        <v>52</v>
      </c>
      <c r="D161" s="79">
        <v>118</v>
      </c>
      <c r="E161" s="79">
        <v>69</v>
      </c>
      <c r="F161" s="79">
        <v>550</v>
      </c>
      <c r="G161" s="79">
        <v>300</v>
      </c>
      <c r="H161" s="384">
        <f t="shared" si="177"/>
        <v>766</v>
      </c>
      <c r="I161" s="384">
        <f t="shared" si="178"/>
        <v>421</v>
      </c>
      <c r="J161" s="231">
        <f>IFERROR(VLOOKUP($A161,'[1]PRIVE OK'!$C$2:$AB$115,'[1]PRIVE OK'!N$1,FALSE),0)</f>
        <v>6</v>
      </c>
      <c r="K161" s="231">
        <f>IFERROR(VLOOKUP($A161,'[1]PRIVE OK'!$C$2:$AB$115,'[1]PRIVE OK'!O$1,FALSE),0)</f>
        <v>8</v>
      </c>
      <c r="L161" s="231">
        <f>IFERROR(VLOOKUP($A161,'[1]PRIVE OK'!$C$2:$AB$115,'[1]PRIVE OK'!P$1,FALSE),0)</f>
        <v>23</v>
      </c>
      <c r="M161" s="383">
        <f t="shared" si="179"/>
        <v>37</v>
      </c>
      <c r="N161" s="128"/>
      <c r="O161" s="83" t="s">
        <v>283</v>
      </c>
      <c r="P161" s="231">
        <v>3</v>
      </c>
      <c r="Q161" s="231">
        <v>1</v>
      </c>
      <c r="R161" s="231">
        <v>38</v>
      </c>
      <c r="S161" s="231">
        <v>26</v>
      </c>
      <c r="T161" s="227">
        <f t="shared" si="173"/>
        <v>41</v>
      </c>
      <c r="U161" s="102">
        <v>35</v>
      </c>
      <c r="V161" s="102">
        <v>25</v>
      </c>
      <c r="W161" s="102">
        <v>3</v>
      </c>
      <c r="X161" s="102">
        <v>1</v>
      </c>
      <c r="Y161" s="241">
        <f t="shared" si="172"/>
        <v>38</v>
      </c>
      <c r="Z161" s="102">
        <v>26</v>
      </c>
      <c r="AA161" s="337">
        <v>26</v>
      </c>
    </row>
    <row r="162" spans="1:27" ht="10.5" customHeight="1">
      <c r="A162" s="82" t="s">
        <v>284</v>
      </c>
      <c r="B162" s="79">
        <v>141</v>
      </c>
      <c r="C162" s="79">
        <v>73</v>
      </c>
      <c r="D162" s="79">
        <v>291</v>
      </c>
      <c r="E162" s="79">
        <v>126</v>
      </c>
      <c r="F162" s="79">
        <v>350</v>
      </c>
      <c r="G162" s="79">
        <v>165</v>
      </c>
      <c r="H162" s="384">
        <f t="shared" si="177"/>
        <v>782</v>
      </c>
      <c r="I162" s="384">
        <f t="shared" si="178"/>
        <v>364</v>
      </c>
      <c r="J162" s="231">
        <f>IFERROR(VLOOKUP($A162,'[1]PRIVE OK'!$C$2:$AB$115,'[1]PRIVE OK'!N$1,FALSE),0)</f>
        <v>7</v>
      </c>
      <c r="K162" s="231">
        <f>IFERROR(VLOOKUP($A162,'[1]PRIVE OK'!$C$2:$AB$115,'[1]PRIVE OK'!O$1,FALSE),0)</f>
        <v>40</v>
      </c>
      <c r="L162" s="231">
        <f>IFERROR(VLOOKUP($A162,'[1]PRIVE OK'!$C$2:$AB$115,'[1]PRIVE OK'!P$1,FALSE),0)</f>
        <v>13</v>
      </c>
      <c r="M162" s="383">
        <f t="shared" si="179"/>
        <v>60</v>
      </c>
      <c r="N162" s="128"/>
      <c r="O162" s="83" t="s">
        <v>284</v>
      </c>
      <c r="P162" s="231">
        <v>10</v>
      </c>
      <c r="Q162" s="231">
        <v>5</v>
      </c>
      <c r="R162" s="231">
        <v>52</v>
      </c>
      <c r="S162" s="231">
        <v>34</v>
      </c>
      <c r="T162" s="227">
        <f t="shared" si="173"/>
        <v>62</v>
      </c>
      <c r="U162" s="102">
        <v>42</v>
      </c>
      <c r="V162" s="102">
        <v>29</v>
      </c>
      <c r="W162" s="102">
        <v>10</v>
      </c>
      <c r="X162" s="102">
        <v>5</v>
      </c>
      <c r="Y162" s="241">
        <f t="shared" si="172"/>
        <v>52</v>
      </c>
      <c r="Z162" s="102">
        <v>34</v>
      </c>
      <c r="AA162" s="337">
        <v>23</v>
      </c>
    </row>
    <row r="163" spans="1:27" ht="10.5" customHeight="1">
      <c r="A163" s="82" t="s">
        <v>55</v>
      </c>
      <c r="B163" s="231">
        <v>133</v>
      </c>
      <c r="C163" s="231">
        <v>68</v>
      </c>
      <c r="D163" s="231">
        <v>206</v>
      </c>
      <c r="E163" s="231">
        <v>119</v>
      </c>
      <c r="F163" s="231">
        <v>394</v>
      </c>
      <c r="G163" s="231">
        <v>192</v>
      </c>
      <c r="H163" s="384">
        <f t="shared" si="177"/>
        <v>733</v>
      </c>
      <c r="I163" s="384">
        <f t="shared" si="178"/>
        <v>379</v>
      </c>
      <c r="J163" s="231">
        <f>IFERROR(VLOOKUP($A163,'[1]PRIVE OK'!$C$2:$AB$115,'[1]PRIVE OK'!N$1,FALSE),0)</f>
        <v>7</v>
      </c>
      <c r="K163" s="231">
        <f>IFERROR(VLOOKUP($A163,'[1]PRIVE OK'!$C$2:$AB$115,'[1]PRIVE OK'!O$1,FALSE),0)</f>
        <v>9</v>
      </c>
      <c r="L163" s="231">
        <f>IFERROR(VLOOKUP($A163,'[1]PRIVE OK'!$C$2:$AB$115,'[1]PRIVE OK'!P$1,FALSE),0)</f>
        <v>15</v>
      </c>
      <c r="M163" s="383">
        <f t="shared" si="179"/>
        <v>31</v>
      </c>
      <c r="N163" s="128"/>
      <c r="O163" s="83" t="s">
        <v>55</v>
      </c>
      <c r="P163" s="231">
        <v>1</v>
      </c>
      <c r="Q163" s="231">
        <v>1</v>
      </c>
      <c r="R163" s="231">
        <v>29</v>
      </c>
      <c r="S163" s="231">
        <v>29</v>
      </c>
      <c r="T163" s="227">
        <f t="shared" si="173"/>
        <v>30</v>
      </c>
      <c r="U163" s="102">
        <v>28</v>
      </c>
      <c r="V163" s="102">
        <v>28</v>
      </c>
      <c r="W163" s="102">
        <v>1</v>
      </c>
      <c r="X163" s="102">
        <v>1</v>
      </c>
      <c r="Y163" s="241">
        <f t="shared" si="172"/>
        <v>29</v>
      </c>
      <c r="Z163" s="102">
        <v>29</v>
      </c>
      <c r="AA163" s="337">
        <v>16</v>
      </c>
    </row>
    <row r="164" spans="1:27" ht="10.5" customHeight="1">
      <c r="A164" s="82" t="s">
        <v>285</v>
      </c>
      <c r="B164" s="79">
        <v>226</v>
      </c>
      <c r="C164" s="79">
        <v>117</v>
      </c>
      <c r="D164" s="79">
        <v>395</v>
      </c>
      <c r="E164" s="79">
        <v>194</v>
      </c>
      <c r="F164" s="79">
        <v>512</v>
      </c>
      <c r="G164" s="79">
        <v>259</v>
      </c>
      <c r="H164" s="384">
        <f t="shared" si="177"/>
        <v>1133</v>
      </c>
      <c r="I164" s="384">
        <f t="shared" si="178"/>
        <v>570</v>
      </c>
      <c r="J164" s="231">
        <f>IFERROR(VLOOKUP($A164,'[1]PRIVE OK'!$C$2:$AB$115,'[1]PRIVE OK'!N$1,FALSE),0)</f>
        <v>8</v>
      </c>
      <c r="K164" s="231">
        <f>IFERROR(VLOOKUP($A164,'[1]PRIVE OK'!$C$2:$AB$115,'[1]PRIVE OK'!O$1,FALSE),0)</f>
        <v>12</v>
      </c>
      <c r="L164" s="231">
        <f>IFERROR(VLOOKUP($A164,'[1]PRIVE OK'!$C$2:$AB$115,'[1]PRIVE OK'!P$1,FALSE),0)</f>
        <v>13</v>
      </c>
      <c r="M164" s="383">
        <f t="shared" si="179"/>
        <v>33</v>
      </c>
      <c r="N164" s="128"/>
      <c r="O164" s="83" t="s">
        <v>285</v>
      </c>
      <c r="P164" s="231">
        <v>13</v>
      </c>
      <c r="Q164" s="231">
        <v>11</v>
      </c>
      <c r="R164" s="231">
        <v>57</v>
      </c>
      <c r="S164" s="231">
        <v>52</v>
      </c>
      <c r="T164" s="227">
        <f t="shared" si="173"/>
        <v>70</v>
      </c>
      <c r="U164" s="102">
        <v>44</v>
      </c>
      <c r="V164" s="102">
        <v>41</v>
      </c>
      <c r="W164" s="102">
        <v>13</v>
      </c>
      <c r="X164" s="102">
        <v>11</v>
      </c>
      <c r="Y164" s="241">
        <f t="shared" si="172"/>
        <v>57</v>
      </c>
      <c r="Z164" s="102">
        <v>52</v>
      </c>
      <c r="AA164" s="337">
        <v>15</v>
      </c>
    </row>
    <row r="165" spans="1:27" ht="10.5" customHeight="1">
      <c r="A165" s="82" t="s">
        <v>56</v>
      </c>
      <c r="B165" s="79">
        <v>69</v>
      </c>
      <c r="C165" s="79">
        <v>29</v>
      </c>
      <c r="D165" s="79">
        <v>140</v>
      </c>
      <c r="E165" s="79">
        <v>74</v>
      </c>
      <c r="F165" s="79">
        <v>194</v>
      </c>
      <c r="G165" s="79">
        <v>94</v>
      </c>
      <c r="H165" s="384">
        <f t="shared" si="177"/>
        <v>403</v>
      </c>
      <c r="I165" s="384">
        <f t="shared" si="178"/>
        <v>197</v>
      </c>
      <c r="J165" s="231">
        <f>IFERROR(VLOOKUP($A165,'[1]PRIVE OK'!$C$2:$AB$115,'[1]PRIVE OK'!N$1,FALSE),0)</f>
        <v>3</v>
      </c>
      <c r="K165" s="231">
        <f>IFERROR(VLOOKUP($A165,'[1]PRIVE OK'!$C$2:$AB$115,'[1]PRIVE OK'!O$1,FALSE),0)</f>
        <v>6</v>
      </c>
      <c r="L165" s="231">
        <f>IFERROR(VLOOKUP($A165,'[1]PRIVE OK'!$C$2:$AB$115,'[1]PRIVE OK'!P$1,FALSE),0)</f>
        <v>6</v>
      </c>
      <c r="M165" s="383">
        <f t="shared" si="179"/>
        <v>15</v>
      </c>
      <c r="N165" s="128"/>
      <c r="O165" s="83" t="s">
        <v>56</v>
      </c>
      <c r="P165" s="231">
        <v>3</v>
      </c>
      <c r="Q165" s="231">
        <v>3</v>
      </c>
      <c r="R165" s="231">
        <v>19</v>
      </c>
      <c r="S165" s="231">
        <v>19</v>
      </c>
      <c r="T165" s="227">
        <f t="shared" si="173"/>
        <v>22</v>
      </c>
      <c r="U165" s="102">
        <v>16</v>
      </c>
      <c r="V165" s="102">
        <v>16</v>
      </c>
      <c r="W165" s="102">
        <v>3</v>
      </c>
      <c r="X165" s="102">
        <v>3</v>
      </c>
      <c r="Y165" s="241">
        <f t="shared" si="172"/>
        <v>19</v>
      </c>
      <c r="Z165" s="102">
        <v>19</v>
      </c>
      <c r="AA165" s="337">
        <v>5</v>
      </c>
    </row>
    <row r="166" spans="1:27" ht="10.5" customHeight="1">
      <c r="A166" s="78" t="s">
        <v>176</v>
      </c>
      <c r="B166" s="230"/>
      <c r="C166" s="230"/>
      <c r="D166" s="230"/>
      <c r="E166" s="230"/>
      <c r="F166" s="230"/>
      <c r="G166" s="230"/>
      <c r="H166" s="236"/>
      <c r="I166" s="236"/>
      <c r="J166" s="230"/>
      <c r="K166" s="230"/>
      <c r="L166" s="230"/>
      <c r="M166" s="227"/>
      <c r="N166" s="128"/>
      <c r="O166" s="81" t="s">
        <v>176</v>
      </c>
      <c r="P166" s="231"/>
      <c r="Q166" s="231"/>
      <c r="R166" s="231"/>
      <c r="S166" s="231"/>
      <c r="T166" s="227"/>
      <c r="U166" s="102"/>
      <c r="V166" s="102"/>
      <c r="W166" s="102"/>
      <c r="X166" s="102"/>
      <c r="Y166" s="241"/>
      <c r="Z166" s="102"/>
      <c r="AA166" s="337"/>
    </row>
    <row r="167" spans="1:27" ht="10.5" customHeight="1">
      <c r="A167" s="82" t="s">
        <v>286</v>
      </c>
      <c r="B167" s="231">
        <v>311</v>
      </c>
      <c r="C167" s="231">
        <v>162</v>
      </c>
      <c r="D167" s="231">
        <v>342</v>
      </c>
      <c r="E167" s="231">
        <v>185</v>
      </c>
      <c r="F167" s="231">
        <v>541</v>
      </c>
      <c r="G167" s="231">
        <v>276</v>
      </c>
      <c r="H167" s="384">
        <f t="shared" ref="H167:H173" si="180">+B167+D167+F167</f>
        <v>1194</v>
      </c>
      <c r="I167" s="384">
        <f t="shared" ref="I167:I173" si="181">+C167+E167+G167</f>
        <v>623</v>
      </c>
      <c r="J167" s="231">
        <f>IFERROR(VLOOKUP($A167,'[1]PRIVE OK'!$C$2:$AB$115,'[1]PRIVE OK'!N$1,FALSE),0)</f>
        <v>21</v>
      </c>
      <c r="K167" s="231">
        <f>IFERROR(VLOOKUP($A167,'[1]PRIVE OK'!$C$2:$AB$115,'[1]PRIVE OK'!O$1,FALSE),0)</f>
        <v>18</v>
      </c>
      <c r="L167" s="231">
        <f>IFERROR(VLOOKUP($A167,'[1]PRIVE OK'!$C$2:$AB$115,'[1]PRIVE OK'!P$1,FALSE),0)</f>
        <v>26</v>
      </c>
      <c r="M167" s="383">
        <f t="shared" ref="M167:M173" si="182">SUM(J167:L167)</f>
        <v>65</v>
      </c>
      <c r="N167" s="128"/>
      <c r="O167" s="83" t="s">
        <v>286</v>
      </c>
      <c r="P167" s="231">
        <v>12</v>
      </c>
      <c r="Q167" s="231">
        <v>9</v>
      </c>
      <c r="R167" s="231">
        <v>80</v>
      </c>
      <c r="S167" s="231">
        <v>71</v>
      </c>
      <c r="T167" s="227">
        <f t="shared" si="173"/>
        <v>92</v>
      </c>
      <c r="U167" s="102">
        <v>68</v>
      </c>
      <c r="V167" s="102">
        <v>62</v>
      </c>
      <c r="W167" s="102">
        <v>12</v>
      </c>
      <c r="X167" s="102">
        <v>9</v>
      </c>
      <c r="Y167" s="241">
        <f t="shared" si="172"/>
        <v>80</v>
      </c>
      <c r="Z167" s="102">
        <v>71</v>
      </c>
      <c r="AA167" s="134">
        <v>26</v>
      </c>
    </row>
    <row r="168" spans="1:27" ht="10.5" customHeight="1">
      <c r="A168" s="82" t="s">
        <v>287</v>
      </c>
      <c r="B168" s="231">
        <v>143</v>
      </c>
      <c r="C168" s="231">
        <v>79</v>
      </c>
      <c r="D168" s="231">
        <v>171</v>
      </c>
      <c r="E168" s="231">
        <v>94</v>
      </c>
      <c r="F168" s="231">
        <v>240</v>
      </c>
      <c r="G168" s="231">
        <v>118</v>
      </c>
      <c r="H168" s="384">
        <f t="shared" si="180"/>
        <v>554</v>
      </c>
      <c r="I168" s="384">
        <f t="shared" si="181"/>
        <v>291</v>
      </c>
      <c r="J168" s="231">
        <f>IFERROR(VLOOKUP($A168,'[1]PRIVE OK'!$C$2:$AB$115,'[1]PRIVE OK'!N$1,FALSE),0)</f>
        <v>15</v>
      </c>
      <c r="K168" s="231">
        <f>IFERROR(VLOOKUP($A168,'[1]PRIVE OK'!$C$2:$AB$115,'[1]PRIVE OK'!O$1,FALSE),0)</f>
        <v>8</v>
      </c>
      <c r="L168" s="231">
        <f>IFERROR(VLOOKUP($A168,'[1]PRIVE OK'!$C$2:$AB$115,'[1]PRIVE OK'!P$1,FALSE),0)</f>
        <v>13</v>
      </c>
      <c r="M168" s="383">
        <f t="shared" si="182"/>
        <v>36</v>
      </c>
      <c r="N168" s="128"/>
      <c r="O168" s="83" t="s">
        <v>287</v>
      </c>
      <c r="P168" s="231">
        <v>12</v>
      </c>
      <c r="Q168" s="231">
        <v>6</v>
      </c>
      <c r="R168" s="231">
        <v>40</v>
      </c>
      <c r="S168" s="231">
        <v>28</v>
      </c>
      <c r="T168" s="227">
        <f t="shared" si="173"/>
        <v>52</v>
      </c>
      <c r="U168" s="102">
        <v>28</v>
      </c>
      <c r="V168" s="102">
        <v>22</v>
      </c>
      <c r="W168" s="102">
        <v>12</v>
      </c>
      <c r="X168" s="102">
        <v>6</v>
      </c>
      <c r="Y168" s="241">
        <f t="shared" si="172"/>
        <v>40</v>
      </c>
      <c r="Z168" s="102">
        <v>28</v>
      </c>
      <c r="AA168" s="337">
        <v>13</v>
      </c>
    </row>
    <row r="169" spans="1:27" ht="10.5" customHeight="1">
      <c r="A169" s="82" t="s">
        <v>57</v>
      </c>
      <c r="B169" s="231">
        <v>931</v>
      </c>
      <c r="C169" s="231">
        <v>493</v>
      </c>
      <c r="D169" s="231">
        <v>2134</v>
      </c>
      <c r="E169" s="231">
        <v>1023</v>
      </c>
      <c r="F169" s="231">
        <v>2896</v>
      </c>
      <c r="G169" s="231">
        <v>1455</v>
      </c>
      <c r="H169" s="384">
        <f t="shared" si="180"/>
        <v>5961</v>
      </c>
      <c r="I169" s="384">
        <f t="shared" si="181"/>
        <v>2971</v>
      </c>
      <c r="J169" s="231">
        <f>IFERROR(VLOOKUP($A169,'[1]PRIVE OK'!$C$2:$AB$115,'[1]PRIVE OK'!N$1,FALSE),0)</f>
        <v>72</v>
      </c>
      <c r="K169" s="231">
        <f>IFERROR(VLOOKUP($A169,'[1]PRIVE OK'!$C$2:$AB$115,'[1]PRIVE OK'!O$1,FALSE),0)</f>
        <v>103</v>
      </c>
      <c r="L169" s="231">
        <f>IFERROR(VLOOKUP($A169,'[1]PRIVE OK'!$C$2:$AB$115,'[1]PRIVE OK'!P$1,FALSE),0)</f>
        <v>125</v>
      </c>
      <c r="M169" s="383">
        <f t="shared" si="182"/>
        <v>300</v>
      </c>
      <c r="N169" s="128"/>
      <c r="O169" s="83" t="s">
        <v>57</v>
      </c>
      <c r="P169" s="231">
        <v>55</v>
      </c>
      <c r="Q169" s="231">
        <v>39</v>
      </c>
      <c r="R169" s="231">
        <v>368</v>
      </c>
      <c r="S169" s="231">
        <v>317</v>
      </c>
      <c r="T169" s="227">
        <f t="shared" si="173"/>
        <v>423</v>
      </c>
      <c r="U169" s="102">
        <v>313</v>
      </c>
      <c r="V169" s="102">
        <v>278</v>
      </c>
      <c r="W169" s="102">
        <v>55</v>
      </c>
      <c r="X169" s="102">
        <v>39</v>
      </c>
      <c r="Y169" s="241">
        <f t="shared" si="172"/>
        <v>368</v>
      </c>
      <c r="Z169" s="102">
        <v>317</v>
      </c>
      <c r="AA169" s="337">
        <v>114</v>
      </c>
    </row>
    <row r="170" spans="1:27" ht="10.5" customHeight="1">
      <c r="A170" s="82" t="s">
        <v>288</v>
      </c>
      <c r="B170" s="231">
        <v>100</v>
      </c>
      <c r="C170" s="231">
        <v>49</v>
      </c>
      <c r="D170" s="231">
        <v>230</v>
      </c>
      <c r="E170" s="231">
        <v>123</v>
      </c>
      <c r="F170" s="231">
        <v>668</v>
      </c>
      <c r="G170" s="231">
        <v>324</v>
      </c>
      <c r="H170" s="384">
        <f t="shared" si="180"/>
        <v>998</v>
      </c>
      <c r="I170" s="384">
        <f t="shared" si="181"/>
        <v>496</v>
      </c>
      <c r="J170" s="231">
        <f>IFERROR(VLOOKUP($A170,'[1]PRIVE OK'!$C$2:$AB$115,'[1]PRIVE OK'!N$1,FALSE),0)</f>
        <v>8</v>
      </c>
      <c r="K170" s="231">
        <f>IFERROR(VLOOKUP($A170,'[1]PRIVE OK'!$C$2:$AB$115,'[1]PRIVE OK'!O$1,FALSE),0)</f>
        <v>18</v>
      </c>
      <c r="L170" s="231">
        <f>IFERROR(VLOOKUP($A170,'[1]PRIVE OK'!$C$2:$AB$115,'[1]PRIVE OK'!P$1,FALSE),0)</f>
        <v>26</v>
      </c>
      <c r="M170" s="383">
        <f t="shared" si="182"/>
        <v>52</v>
      </c>
      <c r="N170" s="128"/>
      <c r="O170" s="83" t="s">
        <v>288</v>
      </c>
      <c r="P170" s="231">
        <v>14</v>
      </c>
      <c r="Q170" s="231">
        <v>12</v>
      </c>
      <c r="R170" s="231">
        <v>64</v>
      </c>
      <c r="S170" s="231">
        <v>59</v>
      </c>
      <c r="T170" s="227">
        <f t="shared" si="173"/>
        <v>78</v>
      </c>
      <c r="U170" s="102">
        <v>50</v>
      </c>
      <c r="V170" s="102">
        <v>47</v>
      </c>
      <c r="W170" s="102">
        <v>14</v>
      </c>
      <c r="X170" s="102">
        <v>12</v>
      </c>
      <c r="Y170" s="241">
        <f t="shared" si="172"/>
        <v>64</v>
      </c>
      <c r="Z170" s="102">
        <v>59</v>
      </c>
      <c r="AA170" s="337">
        <v>29</v>
      </c>
    </row>
    <row r="171" spans="1:27" ht="10.5" customHeight="1">
      <c r="A171" s="82" t="s">
        <v>289</v>
      </c>
      <c r="B171" s="231">
        <v>51</v>
      </c>
      <c r="C171" s="231">
        <v>29</v>
      </c>
      <c r="D171" s="231">
        <v>91</v>
      </c>
      <c r="E171" s="231">
        <v>43</v>
      </c>
      <c r="F171" s="231">
        <v>195</v>
      </c>
      <c r="G171" s="231">
        <v>101</v>
      </c>
      <c r="H171" s="384">
        <f t="shared" si="180"/>
        <v>337</v>
      </c>
      <c r="I171" s="384">
        <f t="shared" si="181"/>
        <v>173</v>
      </c>
      <c r="J171" s="231">
        <f>IFERROR(VLOOKUP($A171,'[1]PRIVE OK'!$C$2:$AB$115,'[1]PRIVE OK'!N$1,FALSE),0)</f>
        <v>3</v>
      </c>
      <c r="K171" s="231">
        <f>IFERROR(VLOOKUP($A171,'[1]PRIVE OK'!$C$2:$AB$115,'[1]PRIVE OK'!O$1,FALSE),0)</f>
        <v>4</v>
      </c>
      <c r="L171" s="231">
        <f>IFERROR(VLOOKUP($A171,'[1]PRIVE OK'!$C$2:$AB$115,'[1]PRIVE OK'!P$1,FALSE),0)</f>
        <v>7</v>
      </c>
      <c r="M171" s="383">
        <f t="shared" si="182"/>
        <v>14</v>
      </c>
      <c r="N171" s="128"/>
      <c r="O171" s="83" t="s">
        <v>289</v>
      </c>
      <c r="P171" s="231">
        <v>1</v>
      </c>
      <c r="Q171" s="231">
        <v>0</v>
      </c>
      <c r="R171" s="231">
        <v>15</v>
      </c>
      <c r="S171" s="231">
        <v>13</v>
      </c>
      <c r="T171" s="227">
        <f t="shared" si="173"/>
        <v>16</v>
      </c>
      <c r="U171" s="102">
        <v>14</v>
      </c>
      <c r="V171" s="102">
        <v>13</v>
      </c>
      <c r="W171" s="102">
        <v>1</v>
      </c>
      <c r="X171" s="102">
        <v>0</v>
      </c>
      <c r="Y171" s="241">
        <f t="shared" si="172"/>
        <v>15</v>
      </c>
      <c r="Z171" s="102">
        <v>13</v>
      </c>
      <c r="AA171" s="337">
        <v>6</v>
      </c>
    </row>
    <row r="172" spans="1:27" ht="10.5" customHeight="1">
      <c r="A172" s="82" t="s">
        <v>58</v>
      </c>
      <c r="B172" s="231">
        <v>15</v>
      </c>
      <c r="C172" s="231">
        <v>10</v>
      </c>
      <c r="D172" s="231">
        <v>48</v>
      </c>
      <c r="E172" s="231">
        <v>27</v>
      </c>
      <c r="F172" s="231">
        <v>92</v>
      </c>
      <c r="G172" s="231">
        <v>41</v>
      </c>
      <c r="H172" s="384">
        <f t="shared" si="180"/>
        <v>155</v>
      </c>
      <c r="I172" s="384">
        <f t="shared" si="181"/>
        <v>78</v>
      </c>
      <c r="J172" s="231">
        <f>IFERROR(VLOOKUP($A172,'[1]PRIVE OK'!$C$2:$AB$115,'[1]PRIVE OK'!N$1,FALSE),0)</f>
        <v>3</v>
      </c>
      <c r="K172" s="231">
        <f>IFERROR(VLOOKUP($A172,'[1]PRIVE OK'!$C$2:$AB$115,'[1]PRIVE OK'!O$1,FALSE),0)</f>
        <v>3</v>
      </c>
      <c r="L172" s="231">
        <f>IFERROR(VLOOKUP($A172,'[1]PRIVE OK'!$C$2:$AB$115,'[1]PRIVE OK'!P$1,FALSE),0)</f>
        <v>6</v>
      </c>
      <c r="M172" s="383">
        <f t="shared" si="182"/>
        <v>12</v>
      </c>
      <c r="N172" s="128"/>
      <c r="O172" s="83" t="s">
        <v>58</v>
      </c>
      <c r="P172" s="231">
        <v>4</v>
      </c>
      <c r="Q172" s="231">
        <v>3</v>
      </c>
      <c r="R172" s="231">
        <v>17</v>
      </c>
      <c r="S172" s="231">
        <v>15</v>
      </c>
      <c r="T172" s="227">
        <f t="shared" si="173"/>
        <v>21</v>
      </c>
      <c r="U172" s="102">
        <v>13</v>
      </c>
      <c r="V172" s="102">
        <v>12</v>
      </c>
      <c r="W172" s="102">
        <v>4</v>
      </c>
      <c r="X172" s="102">
        <v>3</v>
      </c>
      <c r="Y172" s="241">
        <f t="shared" si="172"/>
        <v>17</v>
      </c>
      <c r="Z172" s="102">
        <v>15</v>
      </c>
      <c r="AA172" s="337">
        <v>7</v>
      </c>
    </row>
    <row r="173" spans="1:27" ht="10.5" customHeight="1">
      <c r="A173" s="82" t="s">
        <v>59</v>
      </c>
      <c r="B173" s="231">
        <v>19</v>
      </c>
      <c r="C173" s="231">
        <v>10</v>
      </c>
      <c r="D173" s="231">
        <v>54</v>
      </c>
      <c r="E173" s="231">
        <v>31</v>
      </c>
      <c r="F173" s="231">
        <v>145</v>
      </c>
      <c r="G173" s="231">
        <v>74</v>
      </c>
      <c r="H173" s="384">
        <f t="shared" si="180"/>
        <v>218</v>
      </c>
      <c r="I173" s="384">
        <f t="shared" si="181"/>
        <v>115</v>
      </c>
      <c r="J173" s="231">
        <f>IFERROR(VLOOKUP($A173,'[1]PRIVE OK'!$C$2:$AB$115,'[1]PRIVE OK'!N$1,FALSE),0)</f>
        <v>2</v>
      </c>
      <c r="K173" s="231">
        <f>IFERROR(VLOOKUP($A173,'[1]PRIVE OK'!$C$2:$AB$115,'[1]PRIVE OK'!O$1,FALSE),0)</f>
        <v>3</v>
      </c>
      <c r="L173" s="231">
        <f>IFERROR(VLOOKUP($A173,'[1]PRIVE OK'!$C$2:$AB$115,'[1]PRIVE OK'!P$1,FALSE),0)</f>
        <v>7</v>
      </c>
      <c r="M173" s="383">
        <f t="shared" si="182"/>
        <v>12</v>
      </c>
      <c r="N173" s="128"/>
      <c r="O173" s="83" t="s">
        <v>59</v>
      </c>
      <c r="P173" s="231">
        <v>0</v>
      </c>
      <c r="Q173" s="231">
        <v>0</v>
      </c>
      <c r="R173" s="231">
        <v>12</v>
      </c>
      <c r="S173" s="231">
        <v>9</v>
      </c>
      <c r="T173" s="227">
        <f t="shared" si="173"/>
        <v>12</v>
      </c>
      <c r="U173" s="102">
        <v>12</v>
      </c>
      <c r="V173" s="102">
        <v>9</v>
      </c>
      <c r="W173" s="102">
        <v>0</v>
      </c>
      <c r="X173" s="102">
        <v>0</v>
      </c>
      <c r="Y173" s="241">
        <f t="shared" si="172"/>
        <v>12</v>
      </c>
      <c r="Z173" s="102">
        <v>9</v>
      </c>
      <c r="AA173" s="337">
        <v>8</v>
      </c>
    </row>
    <row r="174" spans="1:27" ht="10.5" customHeight="1">
      <c r="A174" s="78" t="s">
        <v>177</v>
      </c>
      <c r="B174" s="230"/>
      <c r="C174" s="230"/>
      <c r="D174" s="230"/>
      <c r="E174" s="230"/>
      <c r="F174" s="230"/>
      <c r="G174" s="230"/>
      <c r="H174" s="236"/>
      <c r="I174" s="236"/>
      <c r="J174" s="230"/>
      <c r="K174" s="230"/>
      <c r="L174" s="230"/>
      <c r="M174" s="227"/>
      <c r="N174" s="128"/>
      <c r="O174" s="81" t="s">
        <v>177</v>
      </c>
      <c r="P174" s="231"/>
      <c r="Q174" s="231"/>
      <c r="R174" s="231"/>
      <c r="S174" s="231"/>
      <c r="T174" s="227"/>
      <c r="U174" s="102"/>
      <c r="V174" s="102"/>
      <c r="W174" s="102"/>
      <c r="X174" s="102"/>
      <c r="Y174" s="241"/>
      <c r="Z174" s="102"/>
      <c r="AA174" s="337"/>
    </row>
    <row r="175" spans="1:27" ht="10.5" customHeight="1">
      <c r="A175" s="82" t="s">
        <v>290</v>
      </c>
      <c r="B175" s="231">
        <v>50</v>
      </c>
      <c r="C175" s="231">
        <v>27</v>
      </c>
      <c r="D175" s="231">
        <v>109</v>
      </c>
      <c r="E175" s="231">
        <v>57</v>
      </c>
      <c r="F175" s="231">
        <v>157</v>
      </c>
      <c r="G175" s="231">
        <v>66</v>
      </c>
      <c r="H175" s="384">
        <f t="shared" ref="H175:H180" si="183">+B175+D175+F175</f>
        <v>316</v>
      </c>
      <c r="I175" s="384">
        <f t="shared" ref="I175:I180" si="184">+C175+E175+G175</f>
        <v>150</v>
      </c>
      <c r="J175" s="231">
        <f>IFERROR(VLOOKUP($A175,'[1]PRIVE OK'!$C$2:$AB$115,'[1]PRIVE OK'!N$1,FALSE),0)</f>
        <v>3</v>
      </c>
      <c r="K175" s="231">
        <f>IFERROR(VLOOKUP($A175,'[1]PRIVE OK'!$C$2:$AB$115,'[1]PRIVE OK'!O$1,FALSE),0)</f>
        <v>4</v>
      </c>
      <c r="L175" s="231">
        <f>IFERROR(VLOOKUP($A175,'[1]PRIVE OK'!$C$2:$AB$115,'[1]PRIVE OK'!P$1,FALSE),0)</f>
        <v>6</v>
      </c>
      <c r="M175" s="383">
        <f t="shared" ref="M175:M180" si="185">SUM(J175:L175)</f>
        <v>13</v>
      </c>
      <c r="N175" s="128"/>
      <c r="O175" s="83" t="s">
        <v>290</v>
      </c>
      <c r="P175" s="231">
        <v>3</v>
      </c>
      <c r="Q175" s="231">
        <v>0</v>
      </c>
      <c r="R175" s="231">
        <v>19</v>
      </c>
      <c r="S175" s="231">
        <v>12</v>
      </c>
      <c r="T175" s="227">
        <f t="shared" si="173"/>
        <v>22</v>
      </c>
      <c r="U175" s="102">
        <v>16</v>
      </c>
      <c r="V175" s="102">
        <v>12</v>
      </c>
      <c r="W175" s="102">
        <v>3</v>
      </c>
      <c r="X175" s="102">
        <v>0</v>
      </c>
      <c r="Y175" s="241">
        <f t="shared" si="172"/>
        <v>19</v>
      </c>
      <c r="Z175" s="102">
        <v>12</v>
      </c>
      <c r="AA175" s="337">
        <v>7</v>
      </c>
    </row>
    <row r="176" spans="1:27" ht="10.5" customHeight="1">
      <c r="A176" s="82" t="s">
        <v>291</v>
      </c>
      <c r="B176" s="231">
        <v>0</v>
      </c>
      <c r="C176" s="231">
        <v>0</v>
      </c>
      <c r="D176" s="231">
        <v>174</v>
      </c>
      <c r="E176" s="231">
        <v>80</v>
      </c>
      <c r="F176" s="231">
        <v>132</v>
      </c>
      <c r="G176" s="231">
        <v>70</v>
      </c>
      <c r="H176" s="384">
        <f t="shared" si="183"/>
        <v>306</v>
      </c>
      <c r="I176" s="384">
        <f t="shared" si="184"/>
        <v>150</v>
      </c>
      <c r="J176" s="231">
        <f>IFERROR(VLOOKUP($A176,'[1]PRIVE OK'!$C$2:$AB$115,'[1]PRIVE OK'!N$1,FALSE),0)</f>
        <v>0</v>
      </c>
      <c r="K176" s="231">
        <f>IFERROR(VLOOKUP($A176,'[1]PRIVE OK'!$C$2:$AB$115,'[1]PRIVE OK'!O$1,FALSE),0)</f>
        <v>4</v>
      </c>
      <c r="L176" s="231">
        <f>IFERROR(VLOOKUP($A176,'[1]PRIVE OK'!$C$2:$AB$115,'[1]PRIVE OK'!P$1,FALSE),0)</f>
        <v>4</v>
      </c>
      <c r="M176" s="383">
        <f t="shared" si="185"/>
        <v>8</v>
      </c>
      <c r="N176" s="128"/>
      <c r="O176" s="83" t="s">
        <v>291</v>
      </c>
      <c r="P176" s="231">
        <v>0</v>
      </c>
      <c r="Q176" s="231">
        <v>0</v>
      </c>
      <c r="R176" s="231">
        <v>7</v>
      </c>
      <c r="S176" s="231">
        <v>4</v>
      </c>
      <c r="T176" s="227">
        <f t="shared" si="173"/>
        <v>7</v>
      </c>
      <c r="U176" s="102">
        <v>7</v>
      </c>
      <c r="V176" s="102">
        <v>4</v>
      </c>
      <c r="W176" s="102">
        <v>0</v>
      </c>
      <c r="X176" s="102">
        <v>0</v>
      </c>
      <c r="Y176" s="241">
        <f t="shared" si="172"/>
        <v>7</v>
      </c>
      <c r="Z176" s="102">
        <v>4</v>
      </c>
      <c r="AA176" s="337">
        <v>5</v>
      </c>
    </row>
    <row r="177" spans="1:27" ht="10.5" customHeight="1">
      <c r="A177" s="82" t="s">
        <v>292</v>
      </c>
      <c r="B177" s="231">
        <v>678</v>
      </c>
      <c r="C177" s="231">
        <v>341</v>
      </c>
      <c r="D177" s="231">
        <v>708</v>
      </c>
      <c r="E177" s="231">
        <v>356</v>
      </c>
      <c r="F177" s="231">
        <v>1240</v>
      </c>
      <c r="G177" s="231">
        <v>672</v>
      </c>
      <c r="H177" s="384">
        <f t="shared" si="183"/>
        <v>2626</v>
      </c>
      <c r="I177" s="384">
        <f t="shared" si="184"/>
        <v>1369</v>
      </c>
      <c r="J177" s="231">
        <f>IFERROR(VLOOKUP($A177,'[1]PRIVE OK'!$C$2:$AB$115,'[1]PRIVE OK'!N$1,FALSE),0)</f>
        <v>26</v>
      </c>
      <c r="K177" s="231">
        <f>IFERROR(VLOOKUP($A177,'[1]PRIVE OK'!$C$2:$AB$115,'[1]PRIVE OK'!O$1,FALSE),0)</f>
        <v>24</v>
      </c>
      <c r="L177" s="231">
        <f>IFERROR(VLOOKUP($A177,'[1]PRIVE OK'!$C$2:$AB$115,'[1]PRIVE OK'!P$1,FALSE),0)</f>
        <v>38</v>
      </c>
      <c r="M177" s="383">
        <f t="shared" si="185"/>
        <v>88</v>
      </c>
      <c r="N177" s="128"/>
      <c r="O177" s="83" t="s">
        <v>292</v>
      </c>
      <c r="P177" s="231">
        <v>14</v>
      </c>
      <c r="Q177" s="231">
        <v>13</v>
      </c>
      <c r="R177" s="231">
        <v>112</v>
      </c>
      <c r="S177" s="231">
        <v>102</v>
      </c>
      <c r="T177" s="227">
        <f t="shared" si="173"/>
        <v>126</v>
      </c>
      <c r="U177" s="102">
        <v>98</v>
      </c>
      <c r="V177" s="102">
        <v>89</v>
      </c>
      <c r="W177" s="102">
        <v>14</v>
      </c>
      <c r="X177" s="102">
        <v>13</v>
      </c>
      <c r="Y177" s="241">
        <f t="shared" si="172"/>
        <v>112</v>
      </c>
      <c r="Z177" s="102">
        <v>102</v>
      </c>
      <c r="AA177" s="337">
        <v>38</v>
      </c>
    </row>
    <row r="178" spans="1:27" ht="10.5" customHeight="1">
      <c r="A178" s="82" t="s">
        <v>293</v>
      </c>
      <c r="B178" s="231">
        <v>210</v>
      </c>
      <c r="C178" s="231">
        <v>99</v>
      </c>
      <c r="D178" s="231">
        <v>636</v>
      </c>
      <c r="E178" s="231">
        <v>324</v>
      </c>
      <c r="F178" s="231">
        <v>796</v>
      </c>
      <c r="G178" s="231">
        <v>384</v>
      </c>
      <c r="H178" s="384">
        <f t="shared" si="183"/>
        <v>1642</v>
      </c>
      <c r="I178" s="384">
        <f t="shared" si="184"/>
        <v>807</v>
      </c>
      <c r="J178" s="231">
        <f>IFERROR(VLOOKUP($A178,'[1]PRIVE OK'!$C$2:$AB$115,'[1]PRIVE OK'!N$1,FALSE),0)</f>
        <v>7</v>
      </c>
      <c r="K178" s="231">
        <f>IFERROR(VLOOKUP($A178,'[1]PRIVE OK'!$C$2:$AB$115,'[1]PRIVE OK'!O$1,FALSE),0)</f>
        <v>14</v>
      </c>
      <c r="L178" s="231">
        <f>IFERROR(VLOOKUP($A178,'[1]PRIVE OK'!$C$2:$AB$115,'[1]PRIVE OK'!P$1,FALSE),0)</f>
        <v>18</v>
      </c>
      <c r="M178" s="383">
        <f t="shared" si="185"/>
        <v>39</v>
      </c>
      <c r="N178" s="128"/>
      <c r="O178" s="83" t="s">
        <v>293</v>
      </c>
      <c r="P178" s="231">
        <v>7</v>
      </c>
      <c r="Q178" s="231">
        <v>6</v>
      </c>
      <c r="R178" s="231">
        <v>53</v>
      </c>
      <c r="S178" s="231">
        <v>42</v>
      </c>
      <c r="T178" s="227">
        <f t="shared" si="173"/>
        <v>60</v>
      </c>
      <c r="U178" s="102">
        <v>46</v>
      </c>
      <c r="V178" s="102">
        <v>36</v>
      </c>
      <c r="W178" s="102">
        <v>7</v>
      </c>
      <c r="X178" s="102">
        <v>6</v>
      </c>
      <c r="Y178" s="241">
        <f t="shared" si="172"/>
        <v>53</v>
      </c>
      <c r="Z178" s="102">
        <v>42</v>
      </c>
      <c r="AA178" s="134">
        <v>13</v>
      </c>
    </row>
    <row r="179" spans="1:27" ht="10.5" customHeight="1">
      <c r="A179" s="82" t="s">
        <v>60</v>
      </c>
      <c r="B179" s="231">
        <v>102</v>
      </c>
      <c r="C179" s="231">
        <v>56</v>
      </c>
      <c r="D179" s="231">
        <v>153</v>
      </c>
      <c r="E179" s="231">
        <v>70</v>
      </c>
      <c r="F179" s="231">
        <v>232</v>
      </c>
      <c r="G179" s="231">
        <v>111</v>
      </c>
      <c r="H179" s="384">
        <f t="shared" si="183"/>
        <v>487</v>
      </c>
      <c r="I179" s="384">
        <f t="shared" si="184"/>
        <v>237</v>
      </c>
      <c r="J179" s="231">
        <f>IFERROR(VLOOKUP($A179,'[1]PRIVE OK'!$C$2:$AB$115,'[1]PRIVE OK'!N$1,FALSE),0)</f>
        <v>3</v>
      </c>
      <c r="K179" s="231">
        <f>IFERROR(VLOOKUP($A179,'[1]PRIVE OK'!$C$2:$AB$115,'[1]PRIVE OK'!O$1,FALSE),0)</f>
        <v>6</v>
      </c>
      <c r="L179" s="231">
        <f>IFERROR(VLOOKUP($A179,'[1]PRIVE OK'!$C$2:$AB$115,'[1]PRIVE OK'!P$1,FALSE),0)</f>
        <v>8</v>
      </c>
      <c r="M179" s="383">
        <f t="shared" si="185"/>
        <v>17</v>
      </c>
      <c r="N179" s="128"/>
      <c r="O179" s="83" t="s">
        <v>60</v>
      </c>
      <c r="P179" s="231">
        <v>5</v>
      </c>
      <c r="Q179" s="231">
        <v>2</v>
      </c>
      <c r="R179" s="231">
        <v>29</v>
      </c>
      <c r="S179" s="231">
        <v>20</v>
      </c>
      <c r="T179" s="227">
        <f t="shared" si="173"/>
        <v>34</v>
      </c>
      <c r="U179" s="102">
        <v>24</v>
      </c>
      <c r="V179" s="102">
        <v>18</v>
      </c>
      <c r="W179" s="102">
        <v>5</v>
      </c>
      <c r="X179" s="102">
        <v>2</v>
      </c>
      <c r="Y179" s="241">
        <f t="shared" si="172"/>
        <v>29</v>
      </c>
      <c r="Z179" s="102">
        <v>20</v>
      </c>
      <c r="AA179" s="337">
        <v>9</v>
      </c>
    </row>
    <row r="180" spans="1:27" ht="10.5" customHeight="1" thickBot="1">
      <c r="A180" s="84" t="s">
        <v>190</v>
      </c>
      <c r="B180" s="85">
        <v>186</v>
      </c>
      <c r="C180" s="85">
        <v>100</v>
      </c>
      <c r="D180" s="85">
        <v>298</v>
      </c>
      <c r="E180" s="85">
        <v>154</v>
      </c>
      <c r="F180" s="85">
        <v>233</v>
      </c>
      <c r="G180" s="85">
        <v>117</v>
      </c>
      <c r="H180" s="384">
        <f t="shared" si="183"/>
        <v>717</v>
      </c>
      <c r="I180" s="384">
        <f t="shared" si="184"/>
        <v>371</v>
      </c>
      <c r="J180" s="85">
        <f>IFERROR(VLOOKUP($A180,'[1]PRIVE OK'!$C$2:$AB$115,'[1]PRIVE OK'!N$1,FALSE),0)</f>
        <v>5</v>
      </c>
      <c r="K180" s="85">
        <f>IFERROR(VLOOKUP($A180,'[1]PRIVE OK'!$C$2:$AB$115,'[1]PRIVE OK'!O$1,FALSE),0)</f>
        <v>8</v>
      </c>
      <c r="L180" s="85">
        <f>IFERROR(VLOOKUP($A180,'[1]PRIVE OK'!$C$2:$AB$115,'[1]PRIVE OK'!P$1,FALSE),0)</f>
        <v>7</v>
      </c>
      <c r="M180" s="383">
        <f t="shared" si="185"/>
        <v>20</v>
      </c>
      <c r="N180" s="129"/>
      <c r="O180" s="83" t="s">
        <v>190</v>
      </c>
      <c r="P180" s="231">
        <v>3</v>
      </c>
      <c r="Q180" s="231">
        <v>1</v>
      </c>
      <c r="R180" s="231">
        <v>18</v>
      </c>
      <c r="S180" s="231">
        <v>0</v>
      </c>
      <c r="T180" s="227">
        <f t="shared" si="173"/>
        <v>21</v>
      </c>
      <c r="U180" s="102">
        <v>18</v>
      </c>
      <c r="V180" s="102">
        <v>18</v>
      </c>
      <c r="W180" s="102">
        <v>1</v>
      </c>
      <c r="X180" s="102">
        <v>1</v>
      </c>
      <c r="Y180" s="241">
        <f t="shared" si="172"/>
        <v>19</v>
      </c>
      <c r="Z180" s="102">
        <v>19</v>
      </c>
      <c r="AA180" s="337">
        <v>10</v>
      </c>
    </row>
  </sheetData>
  <mergeCells count="72">
    <mergeCell ref="A143:N143"/>
    <mergeCell ref="O143:AA143"/>
    <mergeCell ref="A144:N144"/>
    <mergeCell ref="O144:AA144"/>
    <mergeCell ref="O145:O146"/>
    <mergeCell ref="P145:T145"/>
    <mergeCell ref="U145:Z145"/>
    <mergeCell ref="AA145:AA146"/>
    <mergeCell ref="A145:A146"/>
    <mergeCell ref="B145:C145"/>
    <mergeCell ref="D145:E145"/>
    <mergeCell ref="F145:G145"/>
    <mergeCell ref="H145:I145"/>
    <mergeCell ref="J145:M145"/>
    <mergeCell ref="A102:N102"/>
    <mergeCell ref="O102:AA102"/>
    <mergeCell ref="A103:A104"/>
    <mergeCell ref="B103:C103"/>
    <mergeCell ref="D103:E103"/>
    <mergeCell ref="F103:G103"/>
    <mergeCell ref="H103:I103"/>
    <mergeCell ref="J103:M103"/>
    <mergeCell ref="O103:O104"/>
    <mergeCell ref="P103:T103"/>
    <mergeCell ref="U103:Z103"/>
    <mergeCell ref="AA103:AA104"/>
    <mergeCell ref="A101:N101"/>
    <mergeCell ref="O101:AA101"/>
    <mergeCell ref="A67:A68"/>
    <mergeCell ref="B67:C67"/>
    <mergeCell ref="D67:E67"/>
    <mergeCell ref="F67:G67"/>
    <mergeCell ref="H67:I67"/>
    <mergeCell ref="J67:M67"/>
    <mergeCell ref="A65:N65"/>
    <mergeCell ref="O65:AA65"/>
    <mergeCell ref="A66:N66"/>
    <mergeCell ref="O66:AA66"/>
    <mergeCell ref="O67:O68"/>
    <mergeCell ref="P67:T67"/>
    <mergeCell ref="U67:Z67"/>
    <mergeCell ref="AA67:AA68"/>
    <mergeCell ref="A30:N30"/>
    <mergeCell ref="O30:AA30"/>
    <mergeCell ref="A31:A32"/>
    <mergeCell ref="B31:C31"/>
    <mergeCell ref="D31:E31"/>
    <mergeCell ref="F31:G31"/>
    <mergeCell ref="H31:I31"/>
    <mergeCell ref="J31:M31"/>
    <mergeCell ref="O31:O32"/>
    <mergeCell ref="P31:T31"/>
    <mergeCell ref="U31:Z31"/>
    <mergeCell ref="AA31:AA32"/>
    <mergeCell ref="O4:O5"/>
    <mergeCell ref="P4:T4"/>
    <mergeCell ref="U4:Z4"/>
    <mergeCell ref="AA4:AA5"/>
    <mergeCell ref="A29:N29"/>
    <mergeCell ref="O29:AA29"/>
    <mergeCell ref="A4:A5"/>
    <mergeCell ref="B4:C4"/>
    <mergeCell ref="D4:E4"/>
    <mergeCell ref="F4:G4"/>
    <mergeCell ref="H4:I4"/>
    <mergeCell ref="J4:M4"/>
    <mergeCell ref="O1:AA1"/>
    <mergeCell ref="O2:AA2"/>
    <mergeCell ref="O3:AA3"/>
    <mergeCell ref="A1:M1"/>
    <mergeCell ref="A2:M2"/>
    <mergeCell ref="A3:M3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5" firstPageNumber="74" orientation="landscape" useFirstPageNumber="1" r:id="rId1"/>
  <headerFooter>
    <oddFooter>Page &amp;P</oddFooter>
  </headerFooter>
  <rowBreaks count="4" manualBreakCount="4">
    <brk id="28" max="16383" man="1"/>
    <brk id="64" max="16383" man="1"/>
    <brk id="100" max="16383" man="1"/>
    <brk id="142" max="16383" man="1"/>
  </rowBreaks>
  <colBreaks count="1" manualBreakCount="1">
    <brk id="13" max="1048575" man="1"/>
  </colBreaks>
  <ignoredErrors>
    <ignoredError sqref="C28:I28 P7:P11 Z28:AA28 P13:P26 P12 P6 P28:T28 V28:X28 P2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S197"/>
  <sheetViews>
    <sheetView view="pageBreakPreview" topLeftCell="A171" zoomScaleSheetLayoutView="100" workbookViewId="0">
      <selection activeCell="A181" sqref="A181:XFD184"/>
    </sheetView>
  </sheetViews>
  <sheetFormatPr baseColWidth="10" defaultColWidth="11.44140625" defaultRowHeight="11.25" customHeight="1"/>
  <cols>
    <col min="1" max="1" width="28.33203125" style="1" customWidth="1"/>
    <col min="2" max="19" width="6.6640625" style="1" customWidth="1"/>
    <col min="20" max="20" width="0.88671875" style="1" customWidth="1"/>
    <col min="21" max="21" width="21.109375" style="1" customWidth="1"/>
    <col min="22" max="33" width="8" style="1"/>
    <col min="34" max="34" width="0.6640625" style="1" customWidth="1"/>
    <col min="35" max="35" width="27.5546875" style="1" customWidth="1"/>
    <col min="36" max="44" width="8" style="1"/>
    <col min="45" max="45" width="9.5546875" style="1" customWidth="1"/>
    <col min="46" max="46" width="8" style="1" customWidth="1"/>
    <col min="47" max="47" width="0.33203125" style="1" customWidth="1"/>
    <col min="48" max="48" width="28.5546875" style="1" customWidth="1"/>
    <col min="49" max="49" width="18.44140625" style="1" customWidth="1"/>
    <col min="50" max="50" width="18.6640625" style="1" customWidth="1"/>
    <col min="51" max="51" width="17.44140625" style="1" customWidth="1"/>
    <col min="52" max="52" width="15.88671875" style="1" customWidth="1"/>
    <col min="53" max="53" width="8" style="1"/>
    <col min="54" max="16384" width="11.44140625" style="1"/>
  </cols>
  <sheetData>
    <row r="1" spans="1:70" ht="25.5" customHeight="1">
      <c r="A1" s="494" t="s">
        <v>144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217"/>
      <c r="U1" s="494" t="s">
        <v>147</v>
      </c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217"/>
      <c r="AI1" s="525" t="s">
        <v>191</v>
      </c>
      <c r="AJ1" s="525"/>
      <c r="AK1" s="525"/>
      <c r="AL1" s="525"/>
      <c r="AM1" s="525"/>
      <c r="AN1" s="525"/>
      <c r="AO1" s="525"/>
      <c r="AP1" s="525"/>
      <c r="AQ1" s="525"/>
      <c r="AR1" s="525"/>
      <c r="AS1" s="525"/>
      <c r="AT1" s="525"/>
      <c r="AU1" s="217"/>
      <c r="AV1" s="460" t="s">
        <v>150</v>
      </c>
      <c r="AW1" s="460"/>
      <c r="AX1" s="460"/>
      <c r="AY1" s="460"/>
      <c r="AZ1" s="460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15"/>
      <c r="BP1" s="15"/>
      <c r="BQ1" s="15"/>
      <c r="BR1" s="15"/>
    </row>
    <row r="2" spans="1:70" ht="11.25" customHeight="1">
      <c r="A2" s="526" t="s">
        <v>145</v>
      </c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229"/>
      <c r="S2" s="229"/>
      <c r="T2" s="217"/>
      <c r="U2" s="332" t="s">
        <v>148</v>
      </c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217"/>
      <c r="AI2" s="526" t="s">
        <v>149</v>
      </c>
      <c r="AJ2" s="526"/>
      <c r="AK2" s="526"/>
      <c r="AL2" s="526"/>
      <c r="AM2" s="526"/>
      <c r="AN2" s="526"/>
      <c r="AO2" s="526"/>
      <c r="AP2" s="526"/>
      <c r="AQ2" s="526"/>
      <c r="AR2" s="526"/>
      <c r="AS2" s="526"/>
      <c r="AT2" s="526"/>
      <c r="AU2" s="217"/>
      <c r="AV2" s="526" t="s">
        <v>151</v>
      </c>
      <c r="AW2" s="526"/>
      <c r="AX2" s="526"/>
      <c r="AY2" s="526"/>
      <c r="AZ2" s="526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</row>
    <row r="3" spans="1:70" ht="11.25" customHeight="1" thickBot="1">
      <c r="A3" s="526" t="s">
        <v>22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  <c r="N3" s="526"/>
      <c r="O3" s="526"/>
      <c r="P3" s="526"/>
      <c r="Q3" s="526"/>
      <c r="R3" s="229"/>
      <c r="S3" s="229"/>
      <c r="T3" s="217"/>
      <c r="U3" s="333" t="s">
        <v>22</v>
      </c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217"/>
      <c r="AI3" s="526" t="s">
        <v>22</v>
      </c>
      <c r="AJ3" s="526"/>
      <c r="AK3" s="526"/>
      <c r="AL3" s="526"/>
      <c r="AM3" s="526"/>
      <c r="AN3" s="526"/>
      <c r="AO3" s="526"/>
      <c r="AP3" s="526"/>
      <c r="AQ3" s="526"/>
      <c r="AR3" s="526"/>
      <c r="AS3" s="526"/>
      <c r="AT3" s="526"/>
      <c r="AU3" s="217"/>
      <c r="AV3" s="526" t="s">
        <v>22</v>
      </c>
      <c r="AW3" s="526"/>
      <c r="AX3" s="526"/>
      <c r="AY3" s="526"/>
      <c r="AZ3" s="526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</row>
    <row r="4" spans="1:70" ht="27" customHeight="1">
      <c r="A4" s="467" t="s">
        <v>152</v>
      </c>
      <c r="B4" s="495" t="s">
        <v>0</v>
      </c>
      <c r="C4" s="495"/>
      <c r="D4" s="495" t="s">
        <v>1</v>
      </c>
      <c r="E4" s="495"/>
      <c r="F4" s="495" t="s">
        <v>2</v>
      </c>
      <c r="G4" s="495"/>
      <c r="H4" s="495" t="s">
        <v>3</v>
      </c>
      <c r="I4" s="495"/>
      <c r="J4" s="495" t="s">
        <v>4</v>
      </c>
      <c r="K4" s="495"/>
      <c r="L4" s="491" t="s">
        <v>11</v>
      </c>
      <c r="M4" s="491"/>
      <c r="N4" s="468" t="s">
        <v>482</v>
      </c>
      <c r="O4" s="468"/>
      <c r="P4" s="468" t="s">
        <v>483</v>
      </c>
      <c r="Q4" s="468"/>
      <c r="R4" s="491" t="s">
        <v>185</v>
      </c>
      <c r="S4" s="492"/>
      <c r="T4" s="45"/>
      <c r="U4" s="467" t="s">
        <v>152</v>
      </c>
      <c r="V4" s="495" t="s">
        <v>0</v>
      </c>
      <c r="W4" s="495"/>
      <c r="X4" s="495" t="s">
        <v>1</v>
      </c>
      <c r="Y4" s="495"/>
      <c r="Z4" s="495" t="s">
        <v>2</v>
      </c>
      <c r="AA4" s="495"/>
      <c r="AB4" s="495" t="s">
        <v>3</v>
      </c>
      <c r="AC4" s="495"/>
      <c r="AD4" s="495" t="s">
        <v>4</v>
      </c>
      <c r="AE4" s="495"/>
      <c r="AF4" s="495" t="s">
        <v>11</v>
      </c>
      <c r="AG4" s="505"/>
      <c r="AH4" s="45"/>
      <c r="AI4" s="481" t="s">
        <v>152</v>
      </c>
      <c r="AJ4" s="491" t="s">
        <v>203</v>
      </c>
      <c r="AK4" s="491"/>
      <c r="AL4" s="491"/>
      <c r="AM4" s="491"/>
      <c r="AN4" s="491"/>
      <c r="AO4" s="491"/>
      <c r="AP4" s="491"/>
      <c r="AQ4" s="491"/>
      <c r="AR4" s="491" t="s">
        <v>204</v>
      </c>
      <c r="AS4" s="491"/>
      <c r="AT4" s="492" t="s">
        <v>205</v>
      </c>
      <c r="AU4" s="45"/>
      <c r="AV4" s="481" t="s">
        <v>152</v>
      </c>
      <c r="AW4" s="491" t="s">
        <v>18</v>
      </c>
      <c r="AX4" s="491"/>
      <c r="AY4" s="491" t="s">
        <v>19</v>
      </c>
      <c r="AZ4" s="492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</row>
    <row r="5" spans="1:70" ht="42" customHeight="1">
      <c r="A5" s="471"/>
      <c r="B5" s="134" t="s">
        <v>154</v>
      </c>
      <c r="C5" s="134" t="s">
        <v>155</v>
      </c>
      <c r="D5" s="134" t="s">
        <v>154</v>
      </c>
      <c r="E5" s="134" t="s">
        <v>155</v>
      </c>
      <c r="F5" s="134" t="s">
        <v>154</v>
      </c>
      <c r="G5" s="134" t="s">
        <v>155</v>
      </c>
      <c r="H5" s="134" t="s">
        <v>154</v>
      </c>
      <c r="I5" s="134" t="s">
        <v>155</v>
      </c>
      <c r="J5" s="134" t="s">
        <v>154</v>
      </c>
      <c r="K5" s="134" t="s">
        <v>155</v>
      </c>
      <c r="L5" s="134" t="s">
        <v>154</v>
      </c>
      <c r="M5" s="134" t="s">
        <v>155</v>
      </c>
      <c r="N5" s="134" t="s">
        <v>154</v>
      </c>
      <c r="O5" s="134" t="s">
        <v>155</v>
      </c>
      <c r="P5" s="134" t="s">
        <v>154</v>
      </c>
      <c r="Q5" s="134" t="s">
        <v>155</v>
      </c>
      <c r="R5" s="519"/>
      <c r="S5" s="527"/>
      <c r="T5" s="45"/>
      <c r="U5" s="471"/>
      <c r="V5" s="134" t="s">
        <v>154</v>
      </c>
      <c r="W5" s="134" t="s">
        <v>155</v>
      </c>
      <c r="X5" s="134" t="s">
        <v>154</v>
      </c>
      <c r="Y5" s="134" t="s">
        <v>155</v>
      </c>
      <c r="Z5" s="134" t="s">
        <v>154</v>
      </c>
      <c r="AA5" s="134" t="s">
        <v>155</v>
      </c>
      <c r="AB5" s="134" t="s">
        <v>154</v>
      </c>
      <c r="AC5" s="134" t="s">
        <v>155</v>
      </c>
      <c r="AD5" s="134" t="s">
        <v>154</v>
      </c>
      <c r="AE5" s="134" t="s">
        <v>155</v>
      </c>
      <c r="AF5" s="134" t="s">
        <v>154</v>
      </c>
      <c r="AG5" s="9" t="s">
        <v>155</v>
      </c>
      <c r="AH5" s="45"/>
      <c r="AI5" s="482"/>
      <c r="AJ5" s="336" t="s">
        <v>0</v>
      </c>
      <c r="AK5" s="336" t="s">
        <v>1</v>
      </c>
      <c r="AL5" s="336" t="s">
        <v>2</v>
      </c>
      <c r="AM5" s="336" t="s">
        <v>3</v>
      </c>
      <c r="AN5" s="336" t="s">
        <v>4</v>
      </c>
      <c r="AO5" s="336" t="s">
        <v>477</v>
      </c>
      <c r="AP5" s="336" t="s">
        <v>476</v>
      </c>
      <c r="AQ5" s="336" t="s">
        <v>7</v>
      </c>
      <c r="AR5" s="238" t="s">
        <v>451</v>
      </c>
      <c r="AS5" s="336" t="s">
        <v>452</v>
      </c>
      <c r="AT5" s="527"/>
      <c r="AU5" s="45"/>
      <c r="AV5" s="482"/>
      <c r="AW5" s="136" t="s">
        <v>20</v>
      </c>
      <c r="AX5" s="136" t="s">
        <v>21</v>
      </c>
      <c r="AY5" s="136" t="s">
        <v>20</v>
      </c>
      <c r="AZ5" s="133" t="s">
        <v>21</v>
      </c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</row>
    <row r="6" spans="1:70" ht="11.25" customHeight="1">
      <c r="A6" s="137" t="s">
        <v>156</v>
      </c>
      <c r="B6" s="195">
        <f>SUM(B34:B38)</f>
        <v>7450</v>
      </c>
      <c r="C6" s="195">
        <f t="shared" ref="C6:M6" si="0">SUM(C34:C38)</f>
        <v>3760</v>
      </c>
      <c r="D6" s="195">
        <f t="shared" si="0"/>
        <v>6710</v>
      </c>
      <c r="E6" s="195">
        <f t="shared" si="0"/>
        <v>3338</v>
      </c>
      <c r="F6" s="195">
        <f t="shared" si="0"/>
        <v>6416</v>
      </c>
      <c r="G6" s="195">
        <f t="shared" si="0"/>
        <v>3170</v>
      </c>
      <c r="H6" s="195">
        <f t="shared" si="0"/>
        <v>5554</v>
      </c>
      <c r="I6" s="195">
        <f t="shared" si="0"/>
        <v>2795</v>
      </c>
      <c r="J6" s="195">
        <f t="shared" si="0"/>
        <v>4499</v>
      </c>
      <c r="K6" s="195">
        <f t="shared" si="0"/>
        <v>2268</v>
      </c>
      <c r="L6" s="195">
        <f t="shared" si="0"/>
        <v>30629</v>
      </c>
      <c r="M6" s="195">
        <f t="shared" si="0"/>
        <v>15331</v>
      </c>
      <c r="N6" s="195"/>
      <c r="O6" s="195"/>
      <c r="P6" s="195"/>
      <c r="Q6" s="195"/>
      <c r="R6" s="195"/>
      <c r="S6" s="196"/>
      <c r="T6" s="45"/>
      <c r="U6" s="137" t="s">
        <v>156</v>
      </c>
      <c r="V6" s="230">
        <f>SUM(V34:V38)</f>
        <v>473</v>
      </c>
      <c r="W6" s="230">
        <f t="shared" ref="W6:AG6" si="1">SUM(W34:W38)</f>
        <v>191</v>
      </c>
      <c r="X6" s="230">
        <f t="shared" si="1"/>
        <v>464</v>
      </c>
      <c r="Y6" s="230">
        <f t="shared" si="1"/>
        <v>185</v>
      </c>
      <c r="Z6" s="230">
        <f t="shared" si="1"/>
        <v>558</v>
      </c>
      <c r="AA6" s="230">
        <f t="shared" si="1"/>
        <v>230</v>
      </c>
      <c r="AB6" s="230">
        <f t="shared" si="1"/>
        <v>517</v>
      </c>
      <c r="AC6" s="230">
        <f t="shared" si="1"/>
        <v>238</v>
      </c>
      <c r="AD6" s="230">
        <f t="shared" si="1"/>
        <v>101</v>
      </c>
      <c r="AE6" s="230">
        <f t="shared" si="1"/>
        <v>40</v>
      </c>
      <c r="AF6" s="230">
        <f t="shared" si="1"/>
        <v>2113</v>
      </c>
      <c r="AG6" s="75">
        <f t="shared" si="1"/>
        <v>884</v>
      </c>
      <c r="AH6" s="45"/>
      <c r="AI6" s="137" t="s">
        <v>156</v>
      </c>
      <c r="AJ6" s="338">
        <f>SUM(AJ34:AJ38)</f>
        <v>248</v>
      </c>
      <c r="AK6" s="338">
        <f t="shared" ref="AK6:AQ6" si="2">SUM(AK34:AK38)</f>
        <v>241</v>
      </c>
      <c r="AL6" s="338">
        <f t="shared" si="2"/>
        <v>230</v>
      </c>
      <c r="AM6" s="338">
        <f t="shared" si="2"/>
        <v>220</v>
      </c>
      <c r="AN6" s="338">
        <f t="shared" si="2"/>
        <v>202</v>
      </c>
      <c r="AO6" s="338"/>
      <c r="AP6" s="338"/>
      <c r="AQ6" s="338">
        <f t="shared" si="2"/>
        <v>1164</v>
      </c>
      <c r="AR6" s="338">
        <f>SUM(AR34:AR38)</f>
        <v>896</v>
      </c>
      <c r="AS6" s="338">
        <f>SUM(AS34:AS38)</f>
        <v>76</v>
      </c>
      <c r="AT6" s="75">
        <f>SUM(AT34:AT38)</f>
        <v>226</v>
      </c>
      <c r="AU6" s="45"/>
      <c r="AV6" s="137" t="s">
        <v>156</v>
      </c>
      <c r="AW6" s="230">
        <f>SUM(AW34:AW38)</f>
        <v>976</v>
      </c>
      <c r="AX6" s="230">
        <f t="shared" ref="AX6:AZ6" si="3">SUM(AX34:AX38)</f>
        <v>680</v>
      </c>
      <c r="AY6" s="230">
        <f t="shared" si="3"/>
        <v>106</v>
      </c>
      <c r="AZ6" s="75">
        <f t="shared" si="3"/>
        <v>62</v>
      </c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</row>
    <row r="7" spans="1:70" ht="11.25" customHeight="1">
      <c r="A7" s="137" t="s">
        <v>157</v>
      </c>
      <c r="B7" s="195">
        <f>SUM(B40:B43)</f>
        <v>7273</v>
      </c>
      <c r="C7" s="195">
        <f t="shared" ref="C7:M7" si="4">SUM(C40:C43)</f>
        <v>3555</v>
      </c>
      <c r="D7" s="195">
        <f t="shared" si="4"/>
        <v>5318</v>
      </c>
      <c r="E7" s="195">
        <f t="shared" si="4"/>
        <v>2529</v>
      </c>
      <c r="F7" s="195">
        <f t="shared" si="4"/>
        <v>5098</v>
      </c>
      <c r="G7" s="195">
        <f t="shared" si="4"/>
        <v>2469</v>
      </c>
      <c r="H7" s="195">
        <f t="shared" si="4"/>
        <v>3955</v>
      </c>
      <c r="I7" s="195">
        <f t="shared" si="4"/>
        <v>1957</v>
      </c>
      <c r="J7" s="195">
        <f t="shared" si="4"/>
        <v>3143</v>
      </c>
      <c r="K7" s="195">
        <f t="shared" si="4"/>
        <v>1557</v>
      </c>
      <c r="L7" s="195">
        <f t="shared" si="4"/>
        <v>24787</v>
      </c>
      <c r="M7" s="195">
        <f t="shared" si="4"/>
        <v>12067</v>
      </c>
      <c r="N7" s="195"/>
      <c r="O7" s="195"/>
      <c r="P7" s="195"/>
      <c r="Q7" s="195"/>
      <c r="R7" s="195"/>
      <c r="S7" s="196"/>
      <c r="T7" s="45"/>
      <c r="U7" s="137" t="s">
        <v>157</v>
      </c>
      <c r="V7" s="230">
        <f>SUM(V40:V43)</f>
        <v>1142</v>
      </c>
      <c r="W7" s="230">
        <f t="shared" ref="W7:AG7" si="5">SUM(W40:W43)</f>
        <v>513</v>
      </c>
      <c r="X7" s="230">
        <f t="shared" si="5"/>
        <v>864</v>
      </c>
      <c r="Y7" s="230">
        <f t="shared" si="5"/>
        <v>371</v>
      </c>
      <c r="Z7" s="230">
        <f t="shared" si="5"/>
        <v>967</v>
      </c>
      <c r="AA7" s="230">
        <f t="shared" si="5"/>
        <v>432</v>
      </c>
      <c r="AB7" s="230">
        <f t="shared" si="5"/>
        <v>530</v>
      </c>
      <c r="AC7" s="230">
        <f t="shared" si="5"/>
        <v>229</v>
      </c>
      <c r="AD7" s="230">
        <f t="shared" si="5"/>
        <v>494</v>
      </c>
      <c r="AE7" s="230">
        <f t="shared" si="5"/>
        <v>237</v>
      </c>
      <c r="AF7" s="230">
        <f t="shared" si="5"/>
        <v>3997</v>
      </c>
      <c r="AG7" s="75">
        <f t="shared" si="5"/>
        <v>1782</v>
      </c>
      <c r="AH7" s="45"/>
      <c r="AI7" s="137" t="s">
        <v>157</v>
      </c>
      <c r="AJ7" s="338">
        <f>SUM(AJ40:AJ43)</f>
        <v>220</v>
      </c>
      <c r="AK7" s="338">
        <f t="shared" ref="AK7:AQ7" si="6">SUM(AK40:AK43)</f>
        <v>206</v>
      </c>
      <c r="AL7" s="338">
        <f t="shared" si="6"/>
        <v>206</v>
      </c>
      <c r="AM7" s="338">
        <f t="shared" si="6"/>
        <v>183</v>
      </c>
      <c r="AN7" s="338">
        <f t="shared" si="6"/>
        <v>167</v>
      </c>
      <c r="AO7" s="338"/>
      <c r="AP7" s="338"/>
      <c r="AQ7" s="338">
        <f t="shared" si="6"/>
        <v>982</v>
      </c>
      <c r="AR7" s="338">
        <f>SUM(AR40:AR43)</f>
        <v>514</v>
      </c>
      <c r="AS7" s="338">
        <f>SUM(AS40:AS43)</f>
        <v>9</v>
      </c>
      <c r="AT7" s="75">
        <f>SUM(AT40:AT43)</f>
        <v>204</v>
      </c>
      <c r="AU7" s="45"/>
      <c r="AV7" s="137" t="s">
        <v>157</v>
      </c>
      <c r="AW7" s="230">
        <f>SUM(AW40:AW43)</f>
        <v>610</v>
      </c>
      <c r="AX7" s="230">
        <f t="shared" ref="AX7:AZ7" si="7">SUM(AX40:AX43)</f>
        <v>337</v>
      </c>
      <c r="AY7" s="230">
        <f t="shared" si="7"/>
        <v>18</v>
      </c>
      <c r="AZ7" s="75">
        <f t="shared" si="7"/>
        <v>7</v>
      </c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</row>
    <row r="8" spans="1:70" ht="11.25" customHeight="1">
      <c r="A8" s="137" t="s">
        <v>158</v>
      </c>
      <c r="B8" s="195">
        <f>SUM(B45:B52)</f>
        <v>54631</v>
      </c>
      <c r="C8" s="195">
        <f t="shared" ref="C8:M8" si="8">SUM(C45:C52)</f>
        <v>26842</v>
      </c>
      <c r="D8" s="195">
        <f t="shared" si="8"/>
        <v>48972</v>
      </c>
      <c r="E8" s="195">
        <f t="shared" si="8"/>
        <v>23814</v>
      </c>
      <c r="F8" s="195">
        <f t="shared" si="8"/>
        <v>49837</v>
      </c>
      <c r="G8" s="195">
        <f t="shared" si="8"/>
        <v>24380</v>
      </c>
      <c r="H8" s="195">
        <f t="shared" si="8"/>
        <v>42229</v>
      </c>
      <c r="I8" s="195">
        <f t="shared" si="8"/>
        <v>20858</v>
      </c>
      <c r="J8" s="195">
        <f t="shared" si="8"/>
        <v>36038</v>
      </c>
      <c r="K8" s="195">
        <f t="shared" si="8"/>
        <v>18064</v>
      </c>
      <c r="L8" s="195">
        <f t="shared" si="8"/>
        <v>231707</v>
      </c>
      <c r="M8" s="195">
        <f t="shared" si="8"/>
        <v>113958</v>
      </c>
      <c r="N8" s="195"/>
      <c r="O8" s="195"/>
      <c r="P8" s="195"/>
      <c r="Q8" s="195"/>
      <c r="R8" s="195"/>
      <c r="S8" s="196"/>
      <c r="T8" s="45"/>
      <c r="U8" s="137" t="s">
        <v>158</v>
      </c>
      <c r="V8" s="230">
        <f>SUM(V45:V52)</f>
        <v>3328</v>
      </c>
      <c r="W8" s="230">
        <f t="shared" ref="W8:AG8" si="9">SUM(W45:W52)</f>
        <v>1442</v>
      </c>
      <c r="X8" s="230">
        <f t="shared" si="9"/>
        <v>3394</v>
      </c>
      <c r="Y8" s="230">
        <f t="shared" si="9"/>
        <v>1343</v>
      </c>
      <c r="Z8" s="230">
        <f t="shared" si="9"/>
        <v>3893</v>
      </c>
      <c r="AA8" s="230">
        <f t="shared" si="9"/>
        <v>1605</v>
      </c>
      <c r="AB8" s="230">
        <f t="shared" si="9"/>
        <v>2891</v>
      </c>
      <c r="AC8" s="230">
        <f t="shared" si="9"/>
        <v>1199</v>
      </c>
      <c r="AD8" s="230">
        <f t="shared" si="9"/>
        <v>1058</v>
      </c>
      <c r="AE8" s="230">
        <f t="shared" si="9"/>
        <v>507</v>
      </c>
      <c r="AF8" s="230">
        <f t="shared" si="9"/>
        <v>14564</v>
      </c>
      <c r="AG8" s="75">
        <f t="shared" si="9"/>
        <v>6096</v>
      </c>
      <c r="AH8" s="45"/>
      <c r="AI8" s="137" t="s">
        <v>158</v>
      </c>
      <c r="AJ8" s="338">
        <f>SUM(AJ45:AJ52)</f>
        <v>2104</v>
      </c>
      <c r="AK8" s="338">
        <f t="shared" ref="AK8:AQ8" si="10">SUM(AK45:AK52)</f>
        <v>2040</v>
      </c>
      <c r="AL8" s="338">
        <f t="shared" si="10"/>
        <v>2039</v>
      </c>
      <c r="AM8" s="338">
        <f t="shared" si="10"/>
        <v>1912</v>
      </c>
      <c r="AN8" s="338">
        <f t="shared" si="10"/>
        <v>1866</v>
      </c>
      <c r="AO8" s="338"/>
      <c r="AP8" s="338"/>
      <c r="AQ8" s="338">
        <f t="shared" si="10"/>
        <v>9961</v>
      </c>
      <c r="AR8" s="338">
        <f>SUM(AR45:AR52)</f>
        <v>8338</v>
      </c>
      <c r="AS8" s="338">
        <f>SUM(AS45:AS52)</f>
        <v>156</v>
      </c>
      <c r="AT8" s="75">
        <f>SUM(AT45:AT52)</f>
        <v>1877</v>
      </c>
      <c r="AU8" s="45"/>
      <c r="AV8" s="137" t="s">
        <v>158</v>
      </c>
      <c r="AW8" s="230">
        <f>SUM(AW45:AW52)</f>
        <v>7986</v>
      </c>
      <c r="AX8" s="230">
        <f t="shared" ref="AX8:AZ8" si="11">SUM(AX45:AX52)</f>
        <v>6733</v>
      </c>
      <c r="AY8" s="230">
        <f t="shared" si="11"/>
        <v>1598</v>
      </c>
      <c r="AZ8" s="75">
        <f t="shared" si="11"/>
        <v>1030</v>
      </c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</row>
    <row r="9" spans="1:70" ht="11.25" customHeight="1">
      <c r="A9" s="137" t="s">
        <v>159</v>
      </c>
      <c r="B9" s="195">
        <f>SUM(B54:B59)</f>
        <v>4256</v>
      </c>
      <c r="C9" s="195">
        <f t="shared" ref="C9:M9" si="12">SUM(C54:C59)</f>
        <v>2084</v>
      </c>
      <c r="D9" s="195">
        <f t="shared" si="12"/>
        <v>3806</v>
      </c>
      <c r="E9" s="195">
        <f t="shared" si="12"/>
        <v>1842</v>
      </c>
      <c r="F9" s="195">
        <f t="shared" si="12"/>
        <v>3752</v>
      </c>
      <c r="G9" s="195">
        <f t="shared" si="12"/>
        <v>1872</v>
      </c>
      <c r="H9" s="195">
        <f t="shared" si="12"/>
        <v>3364</v>
      </c>
      <c r="I9" s="195">
        <f t="shared" si="12"/>
        <v>1729</v>
      </c>
      <c r="J9" s="195">
        <f t="shared" si="12"/>
        <v>3052</v>
      </c>
      <c r="K9" s="195">
        <f t="shared" si="12"/>
        <v>1632</v>
      </c>
      <c r="L9" s="195">
        <f t="shared" si="12"/>
        <v>18230</v>
      </c>
      <c r="M9" s="195">
        <f t="shared" si="12"/>
        <v>9159</v>
      </c>
      <c r="N9" s="195"/>
      <c r="O9" s="195"/>
      <c r="P9" s="195"/>
      <c r="Q9" s="195"/>
      <c r="R9" s="195"/>
      <c r="S9" s="196"/>
      <c r="T9" s="45"/>
      <c r="U9" s="137" t="s">
        <v>159</v>
      </c>
      <c r="V9" s="230">
        <f>SUM(V54:V59)</f>
        <v>532</v>
      </c>
      <c r="W9" s="230">
        <f t="shared" ref="W9:AG9" si="13">SUM(W54:W59)</f>
        <v>230</v>
      </c>
      <c r="X9" s="230">
        <f t="shared" si="13"/>
        <v>484</v>
      </c>
      <c r="Y9" s="230">
        <f t="shared" si="13"/>
        <v>190</v>
      </c>
      <c r="Z9" s="230">
        <f t="shared" si="13"/>
        <v>543</v>
      </c>
      <c r="AA9" s="230">
        <f t="shared" si="13"/>
        <v>233</v>
      </c>
      <c r="AB9" s="230">
        <f t="shared" si="13"/>
        <v>318</v>
      </c>
      <c r="AC9" s="230">
        <f t="shared" si="13"/>
        <v>135</v>
      </c>
      <c r="AD9" s="230">
        <f t="shared" si="13"/>
        <v>252</v>
      </c>
      <c r="AE9" s="230">
        <f t="shared" si="13"/>
        <v>115</v>
      </c>
      <c r="AF9" s="230">
        <f t="shared" si="13"/>
        <v>2129</v>
      </c>
      <c r="AG9" s="75">
        <f t="shared" si="13"/>
        <v>903</v>
      </c>
      <c r="AH9" s="45"/>
      <c r="AI9" s="137" t="s">
        <v>159</v>
      </c>
      <c r="AJ9" s="338">
        <f>SUM(AJ54:AJ59)</f>
        <v>110</v>
      </c>
      <c r="AK9" s="338">
        <f t="shared" ref="AK9:AQ9" si="14">SUM(AK54:AK59)</f>
        <v>106</v>
      </c>
      <c r="AL9" s="338">
        <f t="shared" si="14"/>
        <v>106</v>
      </c>
      <c r="AM9" s="338">
        <f t="shared" si="14"/>
        <v>94</v>
      </c>
      <c r="AN9" s="338">
        <f t="shared" si="14"/>
        <v>91</v>
      </c>
      <c r="AO9" s="338"/>
      <c r="AP9" s="338"/>
      <c r="AQ9" s="338">
        <f t="shared" si="14"/>
        <v>507</v>
      </c>
      <c r="AR9" s="338">
        <f>SUM(AR54:AR59)</f>
        <v>424</v>
      </c>
      <c r="AS9" s="338">
        <f>SUM(AS54:AS59)</f>
        <v>29</v>
      </c>
      <c r="AT9" s="75">
        <f>SUM(AT54:AT59)</f>
        <v>93</v>
      </c>
      <c r="AU9" s="45"/>
      <c r="AV9" s="137" t="s">
        <v>159</v>
      </c>
      <c r="AW9" s="230">
        <f>SUM(AW54:AW59)</f>
        <v>425</v>
      </c>
      <c r="AX9" s="230">
        <f t="shared" ref="AX9:AZ9" si="15">SUM(AX54:AX59)</f>
        <v>236</v>
      </c>
      <c r="AY9" s="230">
        <f t="shared" si="15"/>
        <v>43</v>
      </c>
      <c r="AZ9" s="75">
        <f t="shared" si="15"/>
        <v>19</v>
      </c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</row>
    <row r="10" spans="1:70" ht="11.25" customHeight="1">
      <c r="A10" s="137" t="s">
        <v>160</v>
      </c>
      <c r="B10" s="195">
        <f>SUM(B61:B64)</f>
        <v>4691</v>
      </c>
      <c r="C10" s="195">
        <f t="shared" ref="C10:M10" si="16">SUM(C61:C64)</f>
        <v>2489</v>
      </c>
      <c r="D10" s="195">
        <f t="shared" si="16"/>
        <v>2477</v>
      </c>
      <c r="E10" s="195">
        <f t="shared" si="16"/>
        <v>1334</v>
      </c>
      <c r="F10" s="195">
        <f t="shared" si="16"/>
        <v>2190</v>
      </c>
      <c r="G10" s="195">
        <f t="shared" si="16"/>
        <v>1180</v>
      </c>
      <c r="H10" s="195">
        <f t="shared" si="16"/>
        <v>1147</v>
      </c>
      <c r="I10" s="195">
        <f t="shared" si="16"/>
        <v>616</v>
      </c>
      <c r="J10" s="195">
        <f t="shared" si="16"/>
        <v>663</v>
      </c>
      <c r="K10" s="195">
        <f t="shared" si="16"/>
        <v>328</v>
      </c>
      <c r="L10" s="195">
        <f t="shared" si="16"/>
        <v>11168</v>
      </c>
      <c r="M10" s="195">
        <f t="shared" si="16"/>
        <v>5947</v>
      </c>
      <c r="N10" s="195"/>
      <c r="O10" s="195"/>
      <c r="P10" s="195"/>
      <c r="Q10" s="195"/>
      <c r="R10" s="195"/>
      <c r="S10" s="196"/>
      <c r="T10" s="45"/>
      <c r="U10" s="137" t="s">
        <v>160</v>
      </c>
      <c r="V10" s="230">
        <f>SUM(V61:V64)</f>
        <v>1134</v>
      </c>
      <c r="W10" s="230">
        <f t="shared" ref="W10:AG10" si="17">SUM(W61:W64)</f>
        <v>560</v>
      </c>
      <c r="X10" s="230">
        <f t="shared" si="17"/>
        <v>390</v>
      </c>
      <c r="Y10" s="230">
        <f t="shared" si="17"/>
        <v>200</v>
      </c>
      <c r="Z10" s="230">
        <f t="shared" si="17"/>
        <v>261</v>
      </c>
      <c r="AA10" s="230">
        <f t="shared" si="17"/>
        <v>137</v>
      </c>
      <c r="AB10" s="230">
        <f t="shared" si="17"/>
        <v>80</v>
      </c>
      <c r="AC10" s="230">
        <f t="shared" si="17"/>
        <v>39</v>
      </c>
      <c r="AD10" s="230">
        <f t="shared" si="17"/>
        <v>11</v>
      </c>
      <c r="AE10" s="230">
        <f t="shared" si="17"/>
        <v>6</v>
      </c>
      <c r="AF10" s="230">
        <f>SUM(AF61:AF64)</f>
        <v>1876</v>
      </c>
      <c r="AG10" s="75">
        <f t="shared" si="17"/>
        <v>942</v>
      </c>
      <c r="AH10" s="45"/>
      <c r="AI10" s="137" t="s">
        <v>160</v>
      </c>
      <c r="AJ10" s="338">
        <f>SUM(AJ61:AJ64)</f>
        <v>101</v>
      </c>
      <c r="AK10" s="338">
        <f t="shared" ref="AK10:AQ10" si="18">SUM(AK61:AK64)</f>
        <v>94</v>
      </c>
      <c r="AL10" s="338">
        <f t="shared" si="18"/>
        <v>98</v>
      </c>
      <c r="AM10" s="338">
        <f t="shared" si="18"/>
        <v>38</v>
      </c>
      <c r="AN10" s="338">
        <f t="shared" si="18"/>
        <v>28</v>
      </c>
      <c r="AO10" s="338"/>
      <c r="AP10" s="338"/>
      <c r="AQ10" s="338">
        <f t="shared" si="18"/>
        <v>359</v>
      </c>
      <c r="AR10" s="338">
        <f>SUM(AR61:AR64)</f>
        <v>197</v>
      </c>
      <c r="AS10" s="338">
        <f>SUM(AS61:AS64)</f>
        <v>2</v>
      </c>
      <c r="AT10" s="75">
        <f>SUM(AT61:AT64)</f>
        <v>93</v>
      </c>
      <c r="AU10" s="45"/>
      <c r="AV10" s="137" t="s">
        <v>160</v>
      </c>
      <c r="AW10" s="230">
        <f>SUM(AW61:AW64)</f>
        <v>189</v>
      </c>
      <c r="AX10" s="230">
        <f t="shared" ref="AX10:AZ10" si="19">SUM(AX61:AX64)</f>
        <v>69</v>
      </c>
      <c r="AY10" s="230">
        <f t="shared" si="19"/>
        <v>12</v>
      </c>
      <c r="AZ10" s="75">
        <f t="shared" si="19"/>
        <v>8</v>
      </c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</row>
    <row r="11" spans="1:70" ht="11.25" customHeight="1">
      <c r="A11" s="137" t="s">
        <v>161</v>
      </c>
      <c r="B11" s="195">
        <f>SUM(B70:B72)</f>
        <v>3387</v>
      </c>
      <c r="C11" s="195">
        <f t="shared" ref="C11:M11" si="20">SUM(C70:C72)</f>
        <v>1665</v>
      </c>
      <c r="D11" s="195">
        <f t="shared" si="20"/>
        <v>2676</v>
      </c>
      <c r="E11" s="195">
        <f t="shared" si="20"/>
        <v>1340</v>
      </c>
      <c r="F11" s="195">
        <f t="shared" si="20"/>
        <v>2709</v>
      </c>
      <c r="G11" s="195">
        <f t="shared" si="20"/>
        <v>1394</v>
      </c>
      <c r="H11" s="195">
        <f t="shared" si="20"/>
        <v>1850</v>
      </c>
      <c r="I11" s="195">
        <f t="shared" si="20"/>
        <v>962</v>
      </c>
      <c r="J11" s="195">
        <f t="shared" si="20"/>
        <v>1340</v>
      </c>
      <c r="K11" s="195">
        <f t="shared" si="20"/>
        <v>632</v>
      </c>
      <c r="L11" s="195">
        <f t="shared" si="20"/>
        <v>11962</v>
      </c>
      <c r="M11" s="195">
        <f t="shared" si="20"/>
        <v>5993</v>
      </c>
      <c r="N11" s="195"/>
      <c r="O11" s="195"/>
      <c r="P11" s="195"/>
      <c r="Q11" s="195"/>
      <c r="R11" s="195"/>
      <c r="S11" s="196"/>
      <c r="T11" s="45"/>
      <c r="U11" s="137" t="s">
        <v>161</v>
      </c>
      <c r="V11" s="230">
        <f>SUM(V70:V72)</f>
        <v>521</v>
      </c>
      <c r="W11" s="230">
        <f t="shared" ref="W11:AG11" si="21">SUM(W70:W72)</f>
        <v>201</v>
      </c>
      <c r="X11" s="230">
        <f t="shared" si="21"/>
        <v>347</v>
      </c>
      <c r="Y11" s="230">
        <f t="shared" si="21"/>
        <v>155</v>
      </c>
      <c r="Z11" s="230">
        <f t="shared" si="21"/>
        <v>282</v>
      </c>
      <c r="AA11" s="230">
        <f t="shared" si="21"/>
        <v>129</v>
      </c>
      <c r="AB11" s="230">
        <f t="shared" si="21"/>
        <v>115</v>
      </c>
      <c r="AC11" s="230">
        <f t="shared" si="21"/>
        <v>47</v>
      </c>
      <c r="AD11" s="230">
        <f t="shared" si="21"/>
        <v>24</v>
      </c>
      <c r="AE11" s="230">
        <f t="shared" si="21"/>
        <v>6</v>
      </c>
      <c r="AF11" s="230">
        <f>SUM(AF70:AF72)</f>
        <v>1289</v>
      </c>
      <c r="AG11" s="75">
        <f t="shared" si="21"/>
        <v>538</v>
      </c>
      <c r="AH11" s="45"/>
      <c r="AI11" s="137" t="s">
        <v>161</v>
      </c>
      <c r="AJ11" s="338">
        <f>SUM(AJ70:AJ72)</f>
        <v>97</v>
      </c>
      <c r="AK11" s="338">
        <f t="shared" ref="AK11:AQ11" si="22">SUM(AK70:AK72)</f>
        <v>92</v>
      </c>
      <c r="AL11" s="338">
        <f t="shared" si="22"/>
        <v>101</v>
      </c>
      <c r="AM11" s="338">
        <f t="shared" si="22"/>
        <v>72</v>
      </c>
      <c r="AN11" s="338">
        <f t="shared" si="22"/>
        <v>59</v>
      </c>
      <c r="AO11" s="338"/>
      <c r="AP11" s="338"/>
      <c r="AQ11" s="338">
        <f t="shared" si="22"/>
        <v>421</v>
      </c>
      <c r="AR11" s="338">
        <f>SUM(AR70:AR72)</f>
        <v>304</v>
      </c>
      <c r="AS11" s="338">
        <f>SUM(AS70:AS72)</f>
        <v>33</v>
      </c>
      <c r="AT11" s="75">
        <f>SUM(AT70:AT72)</f>
        <v>80</v>
      </c>
      <c r="AU11" s="45"/>
      <c r="AV11" s="137" t="s">
        <v>161</v>
      </c>
      <c r="AW11" s="230">
        <f>SUM(AW70:AW72)</f>
        <v>303</v>
      </c>
      <c r="AX11" s="230">
        <f t="shared" ref="AX11:AZ11" si="23">SUM(AX70:AX72)</f>
        <v>163</v>
      </c>
      <c r="AY11" s="230">
        <f t="shared" si="23"/>
        <v>23</v>
      </c>
      <c r="AZ11" s="75">
        <f t="shared" si="23"/>
        <v>17</v>
      </c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</row>
    <row r="12" spans="1:70" ht="11.25" customHeight="1">
      <c r="A12" s="137" t="s">
        <v>162</v>
      </c>
      <c r="B12" s="195">
        <f>SUM(B74:B82)</f>
        <v>12409</v>
      </c>
      <c r="C12" s="195">
        <f t="shared" ref="C12:M12" si="24">SUM(C74:C82)</f>
        <v>6267</v>
      </c>
      <c r="D12" s="195">
        <f t="shared" si="24"/>
        <v>8970</v>
      </c>
      <c r="E12" s="195">
        <f t="shared" si="24"/>
        <v>4704</v>
      </c>
      <c r="F12" s="195">
        <f t="shared" si="24"/>
        <v>7235</v>
      </c>
      <c r="G12" s="195">
        <f t="shared" si="24"/>
        <v>3711</v>
      </c>
      <c r="H12" s="195">
        <f t="shared" si="24"/>
        <v>5819</v>
      </c>
      <c r="I12" s="195">
        <f t="shared" si="24"/>
        <v>3035</v>
      </c>
      <c r="J12" s="195">
        <f t="shared" si="24"/>
        <v>4421</v>
      </c>
      <c r="K12" s="195">
        <f t="shared" si="24"/>
        <v>2340</v>
      </c>
      <c r="L12" s="195">
        <f t="shared" si="24"/>
        <v>38854</v>
      </c>
      <c r="M12" s="195">
        <f t="shared" si="24"/>
        <v>20057</v>
      </c>
      <c r="N12" s="195"/>
      <c r="O12" s="195"/>
      <c r="P12" s="195"/>
      <c r="Q12" s="195"/>
      <c r="R12" s="195"/>
      <c r="S12" s="196"/>
      <c r="T12" s="45"/>
      <c r="U12" s="137" t="s">
        <v>162</v>
      </c>
      <c r="V12" s="230">
        <f>SUM(V74:V82)</f>
        <v>1729</v>
      </c>
      <c r="W12" s="230">
        <f t="shared" ref="W12:AG12" si="25">SUM(W74:W82)</f>
        <v>799</v>
      </c>
      <c r="X12" s="230">
        <f t="shared" si="25"/>
        <v>1068</v>
      </c>
      <c r="Y12" s="230">
        <f t="shared" si="25"/>
        <v>518</v>
      </c>
      <c r="Z12" s="230">
        <f t="shared" si="25"/>
        <v>819</v>
      </c>
      <c r="AA12" s="230">
        <f t="shared" si="25"/>
        <v>394</v>
      </c>
      <c r="AB12" s="230">
        <f t="shared" si="25"/>
        <v>393</v>
      </c>
      <c r="AC12" s="230">
        <f t="shared" si="25"/>
        <v>194</v>
      </c>
      <c r="AD12" s="230">
        <f t="shared" si="25"/>
        <v>112</v>
      </c>
      <c r="AE12" s="230">
        <f t="shared" si="25"/>
        <v>57</v>
      </c>
      <c r="AF12" s="230">
        <f t="shared" si="25"/>
        <v>4121</v>
      </c>
      <c r="AG12" s="75">
        <f t="shared" si="25"/>
        <v>1962</v>
      </c>
      <c r="AH12" s="45"/>
      <c r="AI12" s="137" t="s">
        <v>162</v>
      </c>
      <c r="AJ12" s="338">
        <f>SUM(AJ74:AJ82)</f>
        <v>312</v>
      </c>
      <c r="AK12" s="338">
        <f t="shared" ref="AK12:AQ12" si="26">SUM(AK74:AK82)</f>
        <v>299</v>
      </c>
      <c r="AL12" s="338">
        <f t="shared" si="26"/>
        <v>283</v>
      </c>
      <c r="AM12" s="338">
        <f t="shared" si="26"/>
        <v>247</v>
      </c>
      <c r="AN12" s="338">
        <f t="shared" si="26"/>
        <v>225</v>
      </c>
      <c r="AO12" s="338"/>
      <c r="AP12" s="338"/>
      <c r="AQ12" s="338">
        <f t="shared" si="26"/>
        <v>1367</v>
      </c>
      <c r="AR12" s="338">
        <f>SUM(AR74:AR82)</f>
        <v>1062</v>
      </c>
      <c r="AS12" s="338">
        <f>SUM(AS74:AS82)</f>
        <v>56</v>
      </c>
      <c r="AT12" s="75">
        <f>SUM(AT74:AT82)</f>
        <v>277</v>
      </c>
      <c r="AU12" s="45"/>
      <c r="AV12" s="137" t="s">
        <v>162</v>
      </c>
      <c r="AW12" s="230">
        <f>SUM(AW74:AW82)</f>
        <v>927</v>
      </c>
      <c r="AX12" s="230">
        <f t="shared" ref="AX12:AZ12" si="27">SUM(AX74:AX82)</f>
        <v>561</v>
      </c>
      <c r="AY12" s="230">
        <f t="shared" si="27"/>
        <v>82</v>
      </c>
      <c r="AZ12" s="75">
        <f t="shared" si="27"/>
        <v>48</v>
      </c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</row>
    <row r="13" spans="1:70" ht="11.25" customHeight="1">
      <c r="A13" s="137" t="s">
        <v>163</v>
      </c>
      <c r="B13" s="195">
        <f>SUM(B84:B88)</f>
        <v>1345</v>
      </c>
      <c r="C13" s="195">
        <f t="shared" ref="C13:M13" si="28">SUM(C84:C88)</f>
        <v>674</v>
      </c>
      <c r="D13" s="195">
        <f t="shared" si="28"/>
        <v>1047</v>
      </c>
      <c r="E13" s="195">
        <f t="shared" si="28"/>
        <v>504</v>
      </c>
      <c r="F13" s="195">
        <f t="shared" si="28"/>
        <v>1455</v>
      </c>
      <c r="G13" s="195">
        <f t="shared" si="28"/>
        <v>776</v>
      </c>
      <c r="H13" s="195">
        <f t="shared" si="28"/>
        <v>831</v>
      </c>
      <c r="I13" s="195">
        <f t="shared" si="28"/>
        <v>427</v>
      </c>
      <c r="J13" s="195">
        <f t="shared" si="28"/>
        <v>673</v>
      </c>
      <c r="K13" s="195">
        <f t="shared" si="28"/>
        <v>358</v>
      </c>
      <c r="L13" s="195">
        <f t="shared" si="28"/>
        <v>5351</v>
      </c>
      <c r="M13" s="195">
        <f t="shared" si="28"/>
        <v>2739</v>
      </c>
      <c r="N13" s="195"/>
      <c r="O13" s="195"/>
      <c r="P13" s="195"/>
      <c r="Q13" s="195"/>
      <c r="R13" s="195"/>
      <c r="S13" s="196"/>
      <c r="T13" s="45"/>
      <c r="U13" s="137" t="s">
        <v>163</v>
      </c>
      <c r="V13" s="230">
        <f>SUM(V84:V88)</f>
        <v>152</v>
      </c>
      <c r="W13" s="230">
        <f t="shared" ref="W13:AG13" si="29">SUM(W84:W88)</f>
        <v>70</v>
      </c>
      <c r="X13" s="230">
        <f t="shared" si="29"/>
        <v>105</v>
      </c>
      <c r="Y13" s="230">
        <f t="shared" si="29"/>
        <v>49</v>
      </c>
      <c r="Z13" s="230">
        <f t="shared" si="29"/>
        <v>201</v>
      </c>
      <c r="AA13" s="230">
        <f t="shared" si="29"/>
        <v>93</v>
      </c>
      <c r="AB13" s="230">
        <f t="shared" si="29"/>
        <v>64</v>
      </c>
      <c r="AC13" s="230">
        <f t="shared" si="29"/>
        <v>28</v>
      </c>
      <c r="AD13" s="230">
        <f t="shared" si="29"/>
        <v>15</v>
      </c>
      <c r="AE13" s="230">
        <f t="shared" si="29"/>
        <v>10</v>
      </c>
      <c r="AF13" s="230">
        <f t="shared" si="29"/>
        <v>537</v>
      </c>
      <c r="AG13" s="75">
        <f t="shared" si="29"/>
        <v>250</v>
      </c>
      <c r="AH13" s="45"/>
      <c r="AI13" s="137" t="s">
        <v>163</v>
      </c>
      <c r="AJ13" s="338">
        <f>SUM(AJ84:AJ88)</f>
        <v>35</v>
      </c>
      <c r="AK13" s="338">
        <f t="shared" ref="AK13:AQ13" si="30">SUM(AK84:AK88)</f>
        <v>32</v>
      </c>
      <c r="AL13" s="338">
        <f t="shared" si="30"/>
        <v>42</v>
      </c>
      <c r="AM13" s="338">
        <f t="shared" si="30"/>
        <v>27</v>
      </c>
      <c r="AN13" s="338">
        <f t="shared" si="30"/>
        <v>24</v>
      </c>
      <c r="AO13" s="338"/>
      <c r="AP13" s="338"/>
      <c r="AQ13" s="338">
        <f t="shared" si="30"/>
        <v>160</v>
      </c>
      <c r="AR13" s="338">
        <f>SUM(AR84:AR88)</f>
        <v>153</v>
      </c>
      <c r="AS13" s="338">
        <f>SUM(AS84:AS88)</f>
        <v>4</v>
      </c>
      <c r="AT13" s="75">
        <f>SUM(AT84:AT88)</f>
        <v>26</v>
      </c>
      <c r="AU13" s="45"/>
      <c r="AV13" s="137" t="s">
        <v>163</v>
      </c>
      <c r="AW13" s="230">
        <f>SUM(AW84:AW88)</f>
        <v>149</v>
      </c>
      <c r="AX13" s="230">
        <f t="shared" ref="AX13:AZ13" si="31">SUM(AX84:AX88)</f>
        <v>107</v>
      </c>
      <c r="AY13" s="230">
        <f t="shared" si="31"/>
        <v>15</v>
      </c>
      <c r="AZ13" s="75">
        <f t="shared" si="31"/>
        <v>6</v>
      </c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</row>
    <row r="14" spans="1:70" ht="11.25" customHeight="1">
      <c r="A14" s="137" t="s">
        <v>164</v>
      </c>
      <c r="B14" s="195">
        <f>SUM(B90:B96)</f>
        <v>6607</v>
      </c>
      <c r="C14" s="195">
        <f t="shared" ref="C14:M14" si="32">SUM(C90:C96)</f>
        <v>3224</v>
      </c>
      <c r="D14" s="195">
        <f t="shared" si="32"/>
        <v>5879</v>
      </c>
      <c r="E14" s="195">
        <f t="shared" si="32"/>
        <v>2881</v>
      </c>
      <c r="F14" s="195">
        <f t="shared" si="32"/>
        <v>5802</v>
      </c>
      <c r="G14" s="195">
        <f t="shared" si="32"/>
        <v>2949</v>
      </c>
      <c r="H14" s="195">
        <f t="shared" si="32"/>
        <v>5103</v>
      </c>
      <c r="I14" s="195">
        <f t="shared" si="32"/>
        <v>2596</v>
      </c>
      <c r="J14" s="195">
        <f t="shared" si="32"/>
        <v>4332</v>
      </c>
      <c r="K14" s="195">
        <f t="shared" si="32"/>
        <v>2222</v>
      </c>
      <c r="L14" s="195">
        <f t="shared" si="32"/>
        <v>27723</v>
      </c>
      <c r="M14" s="195">
        <f t="shared" si="32"/>
        <v>13872</v>
      </c>
      <c r="N14" s="195"/>
      <c r="O14" s="195"/>
      <c r="P14" s="195"/>
      <c r="Q14" s="195"/>
      <c r="R14" s="195"/>
      <c r="S14" s="196"/>
      <c r="T14" s="45"/>
      <c r="U14" s="137" t="s">
        <v>164</v>
      </c>
      <c r="V14" s="230">
        <f>SUM(V90:V96)</f>
        <v>305</v>
      </c>
      <c r="W14" s="230">
        <f t="shared" ref="W14:AG14" si="33">SUM(W90:W96)</f>
        <v>110</v>
      </c>
      <c r="X14" s="230">
        <f t="shared" si="33"/>
        <v>366</v>
      </c>
      <c r="Y14" s="230">
        <f t="shared" si="33"/>
        <v>141</v>
      </c>
      <c r="Z14" s="230">
        <f t="shared" si="33"/>
        <v>367</v>
      </c>
      <c r="AA14" s="230">
        <f t="shared" si="33"/>
        <v>163</v>
      </c>
      <c r="AB14" s="230">
        <f t="shared" si="33"/>
        <v>230</v>
      </c>
      <c r="AC14" s="230">
        <f t="shared" si="33"/>
        <v>113</v>
      </c>
      <c r="AD14" s="230">
        <f t="shared" si="33"/>
        <v>118</v>
      </c>
      <c r="AE14" s="230">
        <f t="shared" si="33"/>
        <v>46</v>
      </c>
      <c r="AF14" s="230">
        <f t="shared" si="33"/>
        <v>1386</v>
      </c>
      <c r="AG14" s="75">
        <f t="shared" si="33"/>
        <v>573</v>
      </c>
      <c r="AH14" s="45"/>
      <c r="AI14" s="137" t="s">
        <v>164</v>
      </c>
      <c r="AJ14" s="338">
        <f>SUM(AJ90:AJ96)</f>
        <v>195</v>
      </c>
      <c r="AK14" s="338">
        <f t="shared" ref="AK14:AQ14" si="34">SUM(AK90:AK96)</f>
        <v>187</v>
      </c>
      <c r="AL14" s="338">
        <f t="shared" si="34"/>
        <v>189</v>
      </c>
      <c r="AM14" s="338">
        <f t="shared" si="34"/>
        <v>173</v>
      </c>
      <c r="AN14" s="338">
        <f t="shared" si="34"/>
        <v>161</v>
      </c>
      <c r="AO14" s="338"/>
      <c r="AP14" s="338"/>
      <c r="AQ14" s="338">
        <f t="shared" si="34"/>
        <v>905</v>
      </c>
      <c r="AR14" s="338">
        <f>SUM(AR90:AR96)</f>
        <v>832</v>
      </c>
      <c r="AS14" s="338">
        <f>SUM(AS90:AS96)</f>
        <v>10</v>
      </c>
      <c r="AT14" s="75">
        <f>SUM(AT90:AT96)</f>
        <v>159</v>
      </c>
      <c r="AU14" s="45"/>
      <c r="AV14" s="137" t="s">
        <v>164</v>
      </c>
      <c r="AW14" s="230">
        <f>SUM(AW90:AW96)</f>
        <v>833</v>
      </c>
      <c r="AX14" s="230">
        <f t="shared" ref="AX14:AZ14" si="35">SUM(AX90:AX96)</f>
        <v>695</v>
      </c>
      <c r="AY14" s="230">
        <f t="shared" si="35"/>
        <v>200</v>
      </c>
      <c r="AZ14" s="75">
        <f t="shared" si="35"/>
        <v>130</v>
      </c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</row>
    <row r="15" spans="1:70" ht="11.25" customHeight="1">
      <c r="A15" s="137" t="s">
        <v>165</v>
      </c>
      <c r="B15" s="195">
        <f>SUM(B98:B100)</f>
        <v>1446</v>
      </c>
      <c r="C15" s="195">
        <f t="shared" ref="C15:M15" si="36">SUM(C98:C100)</f>
        <v>723</v>
      </c>
      <c r="D15" s="195">
        <f t="shared" si="36"/>
        <v>1252</v>
      </c>
      <c r="E15" s="195">
        <f t="shared" si="36"/>
        <v>602</v>
      </c>
      <c r="F15" s="195">
        <f t="shared" si="36"/>
        <v>1167</v>
      </c>
      <c r="G15" s="195">
        <f t="shared" si="36"/>
        <v>568</v>
      </c>
      <c r="H15" s="195">
        <f t="shared" si="36"/>
        <v>910</v>
      </c>
      <c r="I15" s="195">
        <f t="shared" si="36"/>
        <v>449</v>
      </c>
      <c r="J15" s="195">
        <f t="shared" si="36"/>
        <v>747</v>
      </c>
      <c r="K15" s="195">
        <f t="shared" si="36"/>
        <v>427</v>
      </c>
      <c r="L15" s="195">
        <f t="shared" si="36"/>
        <v>5522</v>
      </c>
      <c r="M15" s="195">
        <f t="shared" si="36"/>
        <v>2769</v>
      </c>
      <c r="N15" s="195"/>
      <c r="O15" s="195"/>
      <c r="P15" s="195"/>
      <c r="Q15" s="195"/>
      <c r="R15" s="195"/>
      <c r="S15" s="196"/>
      <c r="T15" s="45"/>
      <c r="U15" s="137" t="s">
        <v>165</v>
      </c>
      <c r="V15" s="230">
        <f>SUM(V98:V100)</f>
        <v>164</v>
      </c>
      <c r="W15" s="230">
        <f t="shared" ref="W15:AG15" si="37">SUM(W98:W100)</f>
        <v>77</v>
      </c>
      <c r="X15" s="230">
        <f t="shared" si="37"/>
        <v>179</v>
      </c>
      <c r="Y15" s="230">
        <f t="shared" si="37"/>
        <v>86</v>
      </c>
      <c r="Z15" s="230">
        <f t="shared" si="37"/>
        <v>160</v>
      </c>
      <c r="AA15" s="230">
        <f t="shared" si="37"/>
        <v>72</v>
      </c>
      <c r="AB15" s="230">
        <f t="shared" si="37"/>
        <v>127</v>
      </c>
      <c r="AC15" s="230">
        <f t="shared" si="37"/>
        <v>69</v>
      </c>
      <c r="AD15" s="230">
        <f t="shared" si="37"/>
        <v>42</v>
      </c>
      <c r="AE15" s="230">
        <f t="shared" si="37"/>
        <v>30</v>
      </c>
      <c r="AF15" s="230">
        <f t="shared" si="37"/>
        <v>672</v>
      </c>
      <c r="AG15" s="75">
        <f t="shared" si="37"/>
        <v>334</v>
      </c>
      <c r="AH15" s="45"/>
      <c r="AI15" s="137" t="s">
        <v>165</v>
      </c>
      <c r="AJ15" s="338">
        <f>SUM(AJ98:AJ100)</f>
        <v>15</v>
      </c>
      <c r="AK15" s="338">
        <f t="shared" ref="AK15:AQ15" si="38">SUM(AK98:AK100)</f>
        <v>13</v>
      </c>
      <c r="AL15" s="338">
        <f t="shared" si="38"/>
        <v>11</v>
      </c>
      <c r="AM15" s="338">
        <f t="shared" si="38"/>
        <v>8</v>
      </c>
      <c r="AN15" s="338">
        <f t="shared" si="38"/>
        <v>8</v>
      </c>
      <c r="AO15" s="338"/>
      <c r="AP15" s="338"/>
      <c r="AQ15" s="338">
        <f t="shared" si="38"/>
        <v>55</v>
      </c>
      <c r="AR15" s="338">
        <f>SUM(AR98:AR100)</f>
        <v>122</v>
      </c>
      <c r="AS15" s="338">
        <f>SUM(AS98:AS100)</f>
        <v>4</v>
      </c>
      <c r="AT15" s="75">
        <f>SUM(AT98:AT100)</f>
        <v>27</v>
      </c>
      <c r="AU15" s="45"/>
      <c r="AV15" s="137" t="s">
        <v>165</v>
      </c>
      <c r="AW15" s="230">
        <f>SUM(AW98:AW100)</f>
        <v>132</v>
      </c>
      <c r="AX15" s="230">
        <f t="shared" ref="AX15:AZ15" si="39">SUM(AX98:AX100)</f>
        <v>99</v>
      </c>
      <c r="AY15" s="230">
        <f t="shared" si="39"/>
        <v>11</v>
      </c>
      <c r="AZ15" s="75">
        <f t="shared" si="39"/>
        <v>6</v>
      </c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</row>
    <row r="16" spans="1:70" ht="11.25" customHeight="1">
      <c r="A16" s="137" t="s">
        <v>166</v>
      </c>
      <c r="B16" s="195">
        <f>SUM(B106:B111)</f>
        <v>7581</v>
      </c>
      <c r="C16" s="195">
        <f t="shared" ref="C16:M16" si="40">SUM(C106:C111)</f>
        <v>3730</v>
      </c>
      <c r="D16" s="195">
        <f t="shared" si="40"/>
        <v>6599</v>
      </c>
      <c r="E16" s="195">
        <f t="shared" si="40"/>
        <v>3238</v>
      </c>
      <c r="F16" s="195">
        <f t="shared" si="40"/>
        <v>6324</v>
      </c>
      <c r="G16" s="195">
        <f t="shared" si="40"/>
        <v>3058</v>
      </c>
      <c r="H16" s="195">
        <f t="shared" si="40"/>
        <v>5416</v>
      </c>
      <c r="I16" s="195">
        <f t="shared" si="40"/>
        <v>2629</v>
      </c>
      <c r="J16" s="195">
        <f t="shared" si="40"/>
        <v>4637</v>
      </c>
      <c r="K16" s="195">
        <f t="shared" si="40"/>
        <v>2376</v>
      </c>
      <c r="L16" s="195">
        <f t="shared" si="40"/>
        <v>30557</v>
      </c>
      <c r="M16" s="195">
        <f t="shared" si="40"/>
        <v>15031</v>
      </c>
      <c r="N16" s="195"/>
      <c r="O16" s="195"/>
      <c r="P16" s="195"/>
      <c r="Q16" s="195"/>
      <c r="R16" s="195"/>
      <c r="S16" s="196"/>
      <c r="T16" s="45"/>
      <c r="U16" s="137" t="s">
        <v>166</v>
      </c>
      <c r="V16" s="230">
        <f>SUM(V106:V111)</f>
        <v>528</v>
      </c>
      <c r="W16" s="230">
        <f t="shared" ref="W16:AG16" si="41">SUM(W106:W111)</f>
        <v>220</v>
      </c>
      <c r="X16" s="230">
        <f t="shared" si="41"/>
        <v>536</v>
      </c>
      <c r="Y16" s="230">
        <f t="shared" si="41"/>
        <v>253</v>
      </c>
      <c r="Z16" s="230">
        <f t="shared" si="41"/>
        <v>548</v>
      </c>
      <c r="AA16" s="230">
        <f t="shared" si="41"/>
        <v>237</v>
      </c>
      <c r="AB16" s="230">
        <f t="shared" si="41"/>
        <v>426</v>
      </c>
      <c r="AC16" s="230">
        <f t="shared" si="41"/>
        <v>172</v>
      </c>
      <c r="AD16" s="230">
        <f t="shared" si="41"/>
        <v>184</v>
      </c>
      <c r="AE16" s="230">
        <f t="shared" si="41"/>
        <v>77</v>
      </c>
      <c r="AF16" s="230">
        <f t="shared" si="41"/>
        <v>2222</v>
      </c>
      <c r="AG16" s="75">
        <f t="shared" si="41"/>
        <v>959</v>
      </c>
      <c r="AH16" s="45"/>
      <c r="AI16" s="137" t="s">
        <v>166</v>
      </c>
      <c r="AJ16" s="338">
        <f>SUM(AJ106:AJ111)</f>
        <v>228</v>
      </c>
      <c r="AK16" s="338">
        <f t="shared" ref="AK16:AQ16" si="42">SUM(AK106:AK111)</f>
        <v>216</v>
      </c>
      <c r="AL16" s="338">
        <f t="shared" si="42"/>
        <v>213</v>
      </c>
      <c r="AM16" s="338">
        <f t="shared" si="42"/>
        <v>196</v>
      </c>
      <c r="AN16" s="338">
        <f t="shared" si="42"/>
        <v>187</v>
      </c>
      <c r="AO16" s="338"/>
      <c r="AP16" s="338"/>
      <c r="AQ16" s="338">
        <f t="shared" si="42"/>
        <v>1040</v>
      </c>
      <c r="AR16" s="338">
        <f>SUM(AR106:AR111)</f>
        <v>890</v>
      </c>
      <c r="AS16" s="338">
        <f>SUM(AS106:AS111)</f>
        <v>27</v>
      </c>
      <c r="AT16" s="75">
        <f>SUM(AT106:AT111)</f>
        <v>186</v>
      </c>
      <c r="AU16" s="45"/>
      <c r="AV16" s="137" t="s">
        <v>166</v>
      </c>
      <c r="AW16" s="230">
        <f>SUM(AW106:AW111)</f>
        <v>892</v>
      </c>
      <c r="AX16" s="230">
        <f t="shared" ref="AX16:AZ16" si="43">SUM(AX106:AX111)</f>
        <v>670</v>
      </c>
      <c r="AY16" s="230">
        <f t="shared" si="43"/>
        <v>118</v>
      </c>
      <c r="AZ16" s="75">
        <f t="shared" si="43"/>
        <v>74</v>
      </c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</row>
    <row r="17" spans="1:70" ht="11.25" customHeight="1">
      <c r="A17" s="137" t="s">
        <v>167</v>
      </c>
      <c r="B17" s="195">
        <f>SUM(B113:B114)</f>
        <v>10077</v>
      </c>
      <c r="C17" s="195">
        <f t="shared" ref="C17:M17" si="44">SUM(C113:C114)</f>
        <v>5068</v>
      </c>
      <c r="D17" s="195">
        <f t="shared" si="44"/>
        <v>7235</v>
      </c>
      <c r="E17" s="195">
        <f t="shared" si="44"/>
        <v>3458</v>
      </c>
      <c r="F17" s="195">
        <f t="shared" si="44"/>
        <v>6594</v>
      </c>
      <c r="G17" s="195">
        <f t="shared" si="44"/>
        <v>3246</v>
      </c>
      <c r="H17" s="195">
        <f t="shared" si="44"/>
        <v>5202</v>
      </c>
      <c r="I17" s="195">
        <f t="shared" si="44"/>
        <v>2594</v>
      </c>
      <c r="J17" s="195">
        <f t="shared" si="44"/>
        <v>3812</v>
      </c>
      <c r="K17" s="195">
        <f t="shared" si="44"/>
        <v>1903</v>
      </c>
      <c r="L17" s="195">
        <f t="shared" si="44"/>
        <v>32920</v>
      </c>
      <c r="M17" s="195">
        <f t="shared" si="44"/>
        <v>16269</v>
      </c>
      <c r="N17" s="195"/>
      <c r="O17" s="195"/>
      <c r="P17" s="195"/>
      <c r="Q17" s="195"/>
      <c r="R17" s="195"/>
      <c r="S17" s="196"/>
      <c r="T17" s="45"/>
      <c r="U17" s="137" t="s">
        <v>167</v>
      </c>
      <c r="V17" s="230">
        <f>SUM(V113:V114)</f>
        <v>1627</v>
      </c>
      <c r="W17" s="230">
        <f t="shared" ref="W17:AG17" si="45">SUM(W113:W114)</f>
        <v>802</v>
      </c>
      <c r="X17" s="230">
        <f t="shared" si="45"/>
        <v>1196</v>
      </c>
      <c r="Y17" s="230">
        <f t="shared" si="45"/>
        <v>539</v>
      </c>
      <c r="Z17" s="230">
        <f t="shared" si="45"/>
        <v>1113</v>
      </c>
      <c r="AA17" s="230">
        <f t="shared" si="45"/>
        <v>518</v>
      </c>
      <c r="AB17" s="230">
        <f t="shared" si="45"/>
        <v>690</v>
      </c>
      <c r="AC17" s="230">
        <f t="shared" si="45"/>
        <v>314</v>
      </c>
      <c r="AD17" s="230">
        <f t="shared" si="45"/>
        <v>218</v>
      </c>
      <c r="AE17" s="230">
        <f t="shared" si="45"/>
        <v>104</v>
      </c>
      <c r="AF17" s="230">
        <f t="shared" si="45"/>
        <v>4844</v>
      </c>
      <c r="AG17" s="75">
        <f t="shared" si="45"/>
        <v>2277</v>
      </c>
      <c r="AH17" s="45"/>
      <c r="AI17" s="137" t="s">
        <v>167</v>
      </c>
      <c r="AJ17" s="338">
        <f>SUM(AJ113:AJ114)</f>
        <v>295</v>
      </c>
      <c r="AK17" s="338">
        <f t="shared" ref="AK17:AQ17" si="46">SUM(AK113:AK114)</f>
        <v>279</v>
      </c>
      <c r="AL17" s="338">
        <f t="shared" si="46"/>
        <v>275</v>
      </c>
      <c r="AM17" s="338">
        <f t="shared" si="46"/>
        <v>258</v>
      </c>
      <c r="AN17" s="338">
        <f t="shared" si="46"/>
        <v>238</v>
      </c>
      <c r="AO17" s="338"/>
      <c r="AP17" s="338"/>
      <c r="AQ17" s="338">
        <f t="shared" si="46"/>
        <v>1345</v>
      </c>
      <c r="AR17" s="338">
        <f>SUM(AR113:AR114)</f>
        <v>786</v>
      </c>
      <c r="AS17" s="338">
        <f>SUM(AS113:AS114)</f>
        <v>66</v>
      </c>
      <c r="AT17" s="75">
        <f>SUM(AT113:AT114)</f>
        <v>269</v>
      </c>
      <c r="AU17" s="45"/>
      <c r="AV17" s="137" t="s">
        <v>167</v>
      </c>
      <c r="AW17" s="230">
        <f>SUM(AW113:AW114)</f>
        <v>826</v>
      </c>
      <c r="AX17" s="230">
        <f t="shared" ref="AX17:AZ17" si="47">SUM(AX113:AX114)</f>
        <v>462</v>
      </c>
      <c r="AY17" s="230">
        <f t="shared" si="47"/>
        <v>34</v>
      </c>
      <c r="AZ17" s="75">
        <f t="shared" si="47"/>
        <v>21</v>
      </c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</row>
    <row r="18" spans="1:70" ht="11.25" customHeight="1">
      <c r="A18" s="137" t="s">
        <v>168</v>
      </c>
      <c r="B18" s="195">
        <f>SUM(B116:B120)</f>
        <v>10234</v>
      </c>
      <c r="C18" s="195">
        <f t="shared" ref="C18:M18" si="48">SUM(C116:C120)</f>
        <v>5164</v>
      </c>
      <c r="D18" s="195">
        <f t="shared" si="48"/>
        <v>9211</v>
      </c>
      <c r="E18" s="195">
        <f t="shared" si="48"/>
        <v>4707</v>
      </c>
      <c r="F18" s="195">
        <f t="shared" si="48"/>
        <v>8791</v>
      </c>
      <c r="G18" s="195">
        <f t="shared" si="48"/>
        <v>4464</v>
      </c>
      <c r="H18" s="195">
        <f t="shared" si="48"/>
        <v>7452</v>
      </c>
      <c r="I18" s="195">
        <f t="shared" si="48"/>
        <v>3941</v>
      </c>
      <c r="J18" s="195">
        <f t="shared" si="48"/>
        <v>6541</v>
      </c>
      <c r="K18" s="195">
        <f t="shared" si="48"/>
        <v>3517</v>
      </c>
      <c r="L18" s="195">
        <f t="shared" si="48"/>
        <v>42229</v>
      </c>
      <c r="M18" s="195">
        <f t="shared" si="48"/>
        <v>21793</v>
      </c>
      <c r="N18" s="195"/>
      <c r="O18" s="195"/>
      <c r="P18" s="195"/>
      <c r="Q18" s="195"/>
      <c r="R18" s="195"/>
      <c r="S18" s="196"/>
      <c r="T18" s="45"/>
      <c r="U18" s="137" t="s">
        <v>168</v>
      </c>
      <c r="V18" s="230">
        <f>SUM(V116:V120)</f>
        <v>880</v>
      </c>
      <c r="W18" s="230">
        <f t="shared" ref="W18:AG18" si="49">SUM(W116:W120)</f>
        <v>383</v>
      </c>
      <c r="X18" s="230">
        <f t="shared" si="49"/>
        <v>832</v>
      </c>
      <c r="Y18" s="230">
        <f t="shared" si="49"/>
        <v>351</v>
      </c>
      <c r="Z18" s="230">
        <f t="shared" si="49"/>
        <v>863</v>
      </c>
      <c r="AA18" s="230">
        <f t="shared" si="49"/>
        <v>383</v>
      </c>
      <c r="AB18" s="230">
        <f t="shared" si="49"/>
        <v>553</v>
      </c>
      <c r="AC18" s="230">
        <f t="shared" si="49"/>
        <v>258</v>
      </c>
      <c r="AD18" s="230">
        <f t="shared" si="49"/>
        <v>187</v>
      </c>
      <c r="AE18" s="230">
        <f t="shared" si="49"/>
        <v>86</v>
      </c>
      <c r="AF18" s="230">
        <f t="shared" si="49"/>
        <v>3315</v>
      </c>
      <c r="AG18" s="75">
        <f t="shared" si="49"/>
        <v>1461</v>
      </c>
      <c r="AH18" s="45"/>
      <c r="AI18" s="137" t="s">
        <v>168</v>
      </c>
      <c r="AJ18" s="338">
        <f>SUM(AJ116:AJ120)</f>
        <v>285</v>
      </c>
      <c r="AK18" s="338">
        <f t="shared" ref="AK18:AQ18" si="50">SUM(AK116:AK120)</f>
        <v>287</v>
      </c>
      <c r="AL18" s="338">
        <f t="shared" si="50"/>
        <v>284</v>
      </c>
      <c r="AM18" s="338">
        <f t="shared" si="50"/>
        <v>253</v>
      </c>
      <c r="AN18" s="338">
        <f t="shared" si="50"/>
        <v>243</v>
      </c>
      <c r="AO18" s="338"/>
      <c r="AP18" s="338"/>
      <c r="AQ18" s="338">
        <f t="shared" si="50"/>
        <v>1354</v>
      </c>
      <c r="AR18" s="338">
        <f>SUM(AR116:AR120)</f>
        <v>1165</v>
      </c>
      <c r="AS18" s="338">
        <f>SUM(AS116:AS120)</f>
        <v>59</v>
      </c>
      <c r="AT18" s="75">
        <f>SUM(AT116:AT120)</f>
        <v>247</v>
      </c>
      <c r="AU18" s="45"/>
      <c r="AV18" s="137" t="s">
        <v>168</v>
      </c>
      <c r="AW18" s="230">
        <f>SUM(AW116:AW120)</f>
        <v>1132</v>
      </c>
      <c r="AX18" s="230">
        <f t="shared" ref="AX18:AZ18" si="51">SUM(AX116:AX120)</f>
        <v>785</v>
      </c>
      <c r="AY18" s="230">
        <f t="shared" si="51"/>
        <v>108</v>
      </c>
      <c r="AZ18" s="75">
        <f t="shared" si="51"/>
        <v>66</v>
      </c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</row>
    <row r="19" spans="1:70" ht="11.25" customHeight="1">
      <c r="A19" s="137" t="s">
        <v>169</v>
      </c>
      <c r="B19" s="195">
        <f>SUM(B122:B128)</f>
        <v>19080</v>
      </c>
      <c r="C19" s="195">
        <f t="shared" ref="C19:M19" si="52">SUM(C122:C128)</f>
        <v>9397</v>
      </c>
      <c r="D19" s="195">
        <f t="shared" si="52"/>
        <v>14430</v>
      </c>
      <c r="E19" s="195">
        <f t="shared" si="52"/>
        <v>7122</v>
      </c>
      <c r="F19" s="195">
        <f t="shared" si="52"/>
        <v>13238</v>
      </c>
      <c r="G19" s="195">
        <f t="shared" si="52"/>
        <v>6669</v>
      </c>
      <c r="H19" s="195">
        <f t="shared" si="52"/>
        <v>10308</v>
      </c>
      <c r="I19" s="195">
        <f t="shared" si="52"/>
        <v>5332</v>
      </c>
      <c r="J19" s="195">
        <f t="shared" si="52"/>
        <v>8094</v>
      </c>
      <c r="K19" s="195">
        <f t="shared" si="52"/>
        <v>4382</v>
      </c>
      <c r="L19" s="195">
        <f t="shared" si="52"/>
        <v>65150</v>
      </c>
      <c r="M19" s="195">
        <f t="shared" si="52"/>
        <v>32902</v>
      </c>
      <c r="N19" s="195"/>
      <c r="O19" s="195"/>
      <c r="P19" s="195"/>
      <c r="Q19" s="195"/>
      <c r="R19" s="195"/>
      <c r="S19" s="196"/>
      <c r="T19" s="45"/>
      <c r="U19" s="137" t="s">
        <v>169</v>
      </c>
      <c r="V19" s="230">
        <f>SUM(V122:V128)</f>
        <v>2492</v>
      </c>
      <c r="W19" s="230">
        <f t="shared" ref="W19:AG19" si="53">SUM(W122:W128)</f>
        <v>1135</v>
      </c>
      <c r="X19" s="230">
        <f t="shared" si="53"/>
        <v>2595</v>
      </c>
      <c r="Y19" s="230">
        <f t="shared" si="53"/>
        <v>1160</v>
      </c>
      <c r="Z19" s="230">
        <f t="shared" si="53"/>
        <v>2318</v>
      </c>
      <c r="AA19" s="230">
        <f t="shared" si="53"/>
        <v>1043</v>
      </c>
      <c r="AB19" s="230">
        <f t="shared" si="53"/>
        <v>1231</v>
      </c>
      <c r="AC19" s="230">
        <f t="shared" si="53"/>
        <v>605</v>
      </c>
      <c r="AD19" s="230">
        <f t="shared" si="53"/>
        <v>744</v>
      </c>
      <c r="AE19" s="230">
        <f t="shared" si="53"/>
        <v>407</v>
      </c>
      <c r="AF19" s="230">
        <f t="shared" si="53"/>
        <v>9380</v>
      </c>
      <c r="AG19" s="75">
        <f t="shared" si="53"/>
        <v>4350</v>
      </c>
      <c r="AH19" s="45"/>
      <c r="AI19" s="137" t="s">
        <v>169</v>
      </c>
      <c r="AJ19" s="338">
        <f>SUM(AJ122:AJ128)</f>
        <v>564</v>
      </c>
      <c r="AK19" s="338">
        <f t="shared" ref="AK19:AQ19" si="54">SUM(AK122:AK128)</f>
        <v>521</v>
      </c>
      <c r="AL19" s="338">
        <f t="shared" si="54"/>
        <v>520</v>
      </c>
      <c r="AM19" s="338">
        <f t="shared" si="54"/>
        <v>478</v>
      </c>
      <c r="AN19" s="338">
        <f t="shared" si="54"/>
        <v>452</v>
      </c>
      <c r="AO19" s="338"/>
      <c r="AP19" s="338"/>
      <c r="AQ19" s="338">
        <f t="shared" si="54"/>
        <v>2537</v>
      </c>
      <c r="AR19" s="338">
        <f>SUM(AR122:AR128)</f>
        <v>1541</v>
      </c>
      <c r="AS19" s="338">
        <f>SUM(AS122:AS128)</f>
        <v>101</v>
      </c>
      <c r="AT19" s="75">
        <f>SUM(AT122:AT128)</f>
        <v>503</v>
      </c>
      <c r="AU19" s="45"/>
      <c r="AV19" s="137" t="s">
        <v>169</v>
      </c>
      <c r="AW19" s="230">
        <f>SUM(AW122:AW128)</f>
        <v>1605</v>
      </c>
      <c r="AX19" s="230">
        <f t="shared" ref="AX19:AZ19" si="55">SUM(AX122:AX128)</f>
        <v>976</v>
      </c>
      <c r="AY19" s="230">
        <f t="shared" si="55"/>
        <v>91</v>
      </c>
      <c r="AZ19" s="75">
        <f t="shared" si="55"/>
        <v>52</v>
      </c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</row>
    <row r="20" spans="1:70" ht="11.25" customHeight="1">
      <c r="A20" s="137" t="s">
        <v>170</v>
      </c>
      <c r="B20" s="195">
        <f>SUM(B130:B132)</f>
        <v>2953</v>
      </c>
      <c r="C20" s="195">
        <f t="shared" ref="C20:M20" si="56">SUM(C130:C132)</f>
        <v>1445</v>
      </c>
      <c r="D20" s="195">
        <f t="shared" si="56"/>
        <v>2148</v>
      </c>
      <c r="E20" s="195">
        <f t="shared" si="56"/>
        <v>1060</v>
      </c>
      <c r="F20" s="195">
        <f t="shared" si="56"/>
        <v>2256</v>
      </c>
      <c r="G20" s="195">
        <f t="shared" si="56"/>
        <v>1162</v>
      </c>
      <c r="H20" s="195">
        <f t="shared" si="56"/>
        <v>1651</v>
      </c>
      <c r="I20" s="195">
        <f t="shared" si="56"/>
        <v>844</v>
      </c>
      <c r="J20" s="195">
        <f t="shared" si="56"/>
        <v>1185</v>
      </c>
      <c r="K20" s="195">
        <f t="shared" si="56"/>
        <v>628</v>
      </c>
      <c r="L20" s="195">
        <f t="shared" si="56"/>
        <v>10193</v>
      </c>
      <c r="M20" s="195">
        <f t="shared" si="56"/>
        <v>5139</v>
      </c>
      <c r="N20" s="195"/>
      <c r="O20" s="195"/>
      <c r="P20" s="195"/>
      <c r="Q20" s="195"/>
      <c r="R20" s="195"/>
      <c r="S20" s="196"/>
      <c r="T20" s="45"/>
      <c r="U20" s="137" t="s">
        <v>170</v>
      </c>
      <c r="V20" s="230">
        <f>SUM(V130:V132)</f>
        <v>321</v>
      </c>
      <c r="W20" s="230">
        <f t="shared" ref="W20:AG20" si="57">SUM(W130:W132)</f>
        <v>146</v>
      </c>
      <c r="X20" s="230">
        <f t="shared" si="57"/>
        <v>265</v>
      </c>
      <c r="Y20" s="230">
        <f t="shared" si="57"/>
        <v>121</v>
      </c>
      <c r="Z20" s="230">
        <f t="shared" si="57"/>
        <v>280</v>
      </c>
      <c r="AA20" s="230">
        <f t="shared" si="57"/>
        <v>126</v>
      </c>
      <c r="AB20" s="230">
        <f t="shared" si="57"/>
        <v>188</v>
      </c>
      <c r="AC20" s="230">
        <f t="shared" si="57"/>
        <v>85</v>
      </c>
      <c r="AD20" s="230">
        <f t="shared" si="57"/>
        <v>71</v>
      </c>
      <c r="AE20" s="230">
        <f t="shared" si="57"/>
        <v>33</v>
      </c>
      <c r="AF20" s="230">
        <f t="shared" si="57"/>
        <v>1125</v>
      </c>
      <c r="AG20" s="75">
        <f t="shared" si="57"/>
        <v>511</v>
      </c>
      <c r="AH20" s="45"/>
      <c r="AI20" s="137" t="s">
        <v>170</v>
      </c>
      <c r="AJ20" s="338">
        <f>SUM(AJ130:AJ132)</f>
        <v>77</v>
      </c>
      <c r="AK20" s="338">
        <f t="shared" ref="AK20:AQ20" si="58">SUM(AK130:AK132)</f>
        <v>71</v>
      </c>
      <c r="AL20" s="338">
        <f t="shared" si="58"/>
        <v>71</v>
      </c>
      <c r="AM20" s="338">
        <f t="shared" si="58"/>
        <v>57</v>
      </c>
      <c r="AN20" s="338">
        <f t="shared" si="58"/>
        <v>54</v>
      </c>
      <c r="AO20" s="338"/>
      <c r="AP20" s="338"/>
      <c r="AQ20" s="338">
        <f t="shared" si="58"/>
        <v>330</v>
      </c>
      <c r="AR20" s="338">
        <f>SUM(AR130:AR132)</f>
        <v>255</v>
      </c>
      <c r="AS20" s="338">
        <f>SUM(AS130:AS132)</f>
        <v>17</v>
      </c>
      <c r="AT20" s="75">
        <f>SUM(AT130:AT132)</f>
        <v>65</v>
      </c>
      <c r="AU20" s="45"/>
      <c r="AV20" s="137" t="s">
        <v>170</v>
      </c>
      <c r="AW20" s="230">
        <f>SUM(AW130:AW132)</f>
        <v>259</v>
      </c>
      <c r="AX20" s="230">
        <f t="shared" ref="AX20:AZ20" si="59">SUM(AX130:AX132)</f>
        <v>182</v>
      </c>
      <c r="AY20" s="230">
        <f t="shared" si="59"/>
        <v>28</v>
      </c>
      <c r="AZ20" s="75">
        <f t="shared" si="59"/>
        <v>19</v>
      </c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</row>
    <row r="21" spans="1:70" ht="11.25" customHeight="1">
      <c r="A21" s="137" t="s">
        <v>171</v>
      </c>
      <c r="B21" s="195">
        <f>SUM(B134:B136)</f>
        <v>14633</v>
      </c>
      <c r="C21" s="195">
        <f t="shared" ref="C21:M21" si="60">SUM(C134:C136)</f>
        <v>7161</v>
      </c>
      <c r="D21" s="195">
        <f t="shared" si="60"/>
        <v>11817</v>
      </c>
      <c r="E21" s="195">
        <f t="shared" si="60"/>
        <v>5732</v>
      </c>
      <c r="F21" s="195">
        <f t="shared" si="60"/>
        <v>11227</v>
      </c>
      <c r="G21" s="195">
        <f t="shared" si="60"/>
        <v>5493</v>
      </c>
      <c r="H21" s="195">
        <f t="shared" si="60"/>
        <v>9132</v>
      </c>
      <c r="I21" s="195">
        <f t="shared" si="60"/>
        <v>4486</v>
      </c>
      <c r="J21" s="195">
        <f t="shared" si="60"/>
        <v>6591</v>
      </c>
      <c r="K21" s="195">
        <f t="shared" si="60"/>
        <v>3407</v>
      </c>
      <c r="L21" s="195">
        <f t="shared" si="60"/>
        <v>53400</v>
      </c>
      <c r="M21" s="195">
        <f t="shared" si="60"/>
        <v>26279</v>
      </c>
      <c r="N21" s="195"/>
      <c r="O21" s="195"/>
      <c r="P21" s="195"/>
      <c r="Q21" s="195"/>
      <c r="R21" s="195"/>
      <c r="S21" s="196"/>
      <c r="T21" s="45"/>
      <c r="U21" s="137" t="s">
        <v>171</v>
      </c>
      <c r="V21" s="230">
        <f>SUM(V134:V136)</f>
        <v>2101</v>
      </c>
      <c r="W21" s="230">
        <f t="shared" ref="W21:AG21" si="61">SUM(W134:W136)</f>
        <v>957</v>
      </c>
      <c r="X21" s="230">
        <f t="shared" si="61"/>
        <v>1667</v>
      </c>
      <c r="Y21" s="230">
        <f t="shared" si="61"/>
        <v>732</v>
      </c>
      <c r="Z21" s="230">
        <f t="shared" si="61"/>
        <v>1803</v>
      </c>
      <c r="AA21" s="230">
        <f t="shared" si="61"/>
        <v>794</v>
      </c>
      <c r="AB21" s="230">
        <f t="shared" si="61"/>
        <v>1205</v>
      </c>
      <c r="AC21" s="230">
        <f t="shared" si="61"/>
        <v>541</v>
      </c>
      <c r="AD21" s="230">
        <f t="shared" si="61"/>
        <v>542</v>
      </c>
      <c r="AE21" s="230">
        <f t="shared" si="61"/>
        <v>268</v>
      </c>
      <c r="AF21" s="230">
        <f t="shared" si="61"/>
        <v>7318</v>
      </c>
      <c r="AG21" s="75">
        <f t="shared" si="61"/>
        <v>3292</v>
      </c>
      <c r="AH21" s="45"/>
      <c r="AI21" s="137" t="s">
        <v>171</v>
      </c>
      <c r="AJ21" s="338">
        <f>SUM(AJ134:AJ136)</f>
        <v>485</v>
      </c>
      <c r="AK21" s="338">
        <f t="shared" ref="AK21:AQ21" si="62">SUM(AK134:AK136)</f>
        <v>473</v>
      </c>
      <c r="AL21" s="338">
        <f t="shared" si="62"/>
        <v>467</v>
      </c>
      <c r="AM21" s="338">
        <f t="shared" si="62"/>
        <v>462</v>
      </c>
      <c r="AN21" s="338">
        <f t="shared" si="62"/>
        <v>445</v>
      </c>
      <c r="AO21" s="338"/>
      <c r="AP21" s="338"/>
      <c r="AQ21" s="338">
        <f t="shared" si="62"/>
        <v>2332</v>
      </c>
      <c r="AR21" s="338">
        <f>SUM(AR134:AR136)</f>
        <v>1414</v>
      </c>
      <c r="AS21" s="338">
        <f>SUM(AS134:AS136)</f>
        <v>196</v>
      </c>
      <c r="AT21" s="75">
        <f>SUM(AT134:AT136)</f>
        <v>489</v>
      </c>
      <c r="AU21" s="45"/>
      <c r="AV21" s="137" t="s">
        <v>171</v>
      </c>
      <c r="AW21" s="230">
        <f>SUM(AW134:AW136)</f>
        <v>1346</v>
      </c>
      <c r="AX21" s="230">
        <f t="shared" ref="AX21:AZ21" si="63">SUM(AX134:AX136)</f>
        <v>853</v>
      </c>
      <c r="AY21" s="230">
        <f t="shared" si="63"/>
        <v>106</v>
      </c>
      <c r="AZ21" s="75">
        <f t="shared" si="63"/>
        <v>55</v>
      </c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</row>
    <row r="22" spans="1:70" ht="11.25" customHeight="1">
      <c r="A22" s="137" t="s">
        <v>172</v>
      </c>
      <c r="B22" s="195">
        <f>SUM(B138:B142)</f>
        <v>864</v>
      </c>
      <c r="C22" s="195">
        <f t="shared" ref="C22:M22" si="64">SUM(C138:C142)</f>
        <v>439</v>
      </c>
      <c r="D22" s="195">
        <f t="shared" si="64"/>
        <v>766</v>
      </c>
      <c r="E22" s="195">
        <f t="shared" si="64"/>
        <v>393</v>
      </c>
      <c r="F22" s="195">
        <f t="shared" si="64"/>
        <v>664</v>
      </c>
      <c r="G22" s="195">
        <f t="shared" si="64"/>
        <v>345</v>
      </c>
      <c r="H22" s="195">
        <f t="shared" si="64"/>
        <v>540</v>
      </c>
      <c r="I22" s="195">
        <f t="shared" si="64"/>
        <v>257</v>
      </c>
      <c r="J22" s="195">
        <f t="shared" si="64"/>
        <v>374</v>
      </c>
      <c r="K22" s="195">
        <f t="shared" si="64"/>
        <v>201</v>
      </c>
      <c r="L22" s="195">
        <f t="shared" si="64"/>
        <v>3208</v>
      </c>
      <c r="M22" s="195">
        <f t="shared" si="64"/>
        <v>1635</v>
      </c>
      <c r="N22" s="195"/>
      <c r="O22" s="195"/>
      <c r="P22" s="195"/>
      <c r="Q22" s="195"/>
      <c r="R22" s="195"/>
      <c r="S22" s="196"/>
      <c r="T22" s="45"/>
      <c r="U22" s="137" t="s">
        <v>172</v>
      </c>
      <c r="V22" s="230">
        <f>SUM(V138:V142)</f>
        <v>42</v>
      </c>
      <c r="W22" s="230">
        <f t="shared" ref="W22:AG22" si="65">SUM(W138:W142)</f>
        <v>22</v>
      </c>
      <c r="X22" s="230">
        <f t="shared" si="65"/>
        <v>73</v>
      </c>
      <c r="Y22" s="230">
        <f t="shared" si="65"/>
        <v>29</v>
      </c>
      <c r="Z22" s="230">
        <f t="shared" si="65"/>
        <v>79</v>
      </c>
      <c r="AA22" s="230">
        <f t="shared" si="65"/>
        <v>38</v>
      </c>
      <c r="AB22" s="230">
        <f t="shared" si="65"/>
        <v>34</v>
      </c>
      <c r="AC22" s="230">
        <f t="shared" si="65"/>
        <v>19</v>
      </c>
      <c r="AD22" s="230">
        <f t="shared" si="65"/>
        <v>6</v>
      </c>
      <c r="AE22" s="230">
        <f t="shared" si="65"/>
        <v>4</v>
      </c>
      <c r="AF22" s="230">
        <f t="shared" si="65"/>
        <v>234</v>
      </c>
      <c r="AG22" s="75">
        <f t="shared" si="65"/>
        <v>112</v>
      </c>
      <c r="AH22" s="45"/>
      <c r="AI22" s="137" t="s">
        <v>172</v>
      </c>
      <c r="AJ22" s="338">
        <f>SUM(AJ138:AJ142)</f>
        <v>25</v>
      </c>
      <c r="AK22" s="338">
        <f t="shared" ref="AK22:AQ22" si="66">SUM(AK138:AK142)</f>
        <v>25</v>
      </c>
      <c r="AL22" s="338">
        <f t="shared" si="66"/>
        <v>23</v>
      </c>
      <c r="AM22" s="338">
        <f t="shared" si="66"/>
        <v>20</v>
      </c>
      <c r="AN22" s="338">
        <f t="shared" si="66"/>
        <v>16</v>
      </c>
      <c r="AO22" s="338"/>
      <c r="AP22" s="338"/>
      <c r="AQ22" s="338">
        <f t="shared" si="66"/>
        <v>109</v>
      </c>
      <c r="AR22" s="338">
        <f>SUM(AR138:AR142)</f>
        <v>79</v>
      </c>
      <c r="AS22" s="338">
        <f>SUM(AS138:AS142)</f>
        <v>7</v>
      </c>
      <c r="AT22" s="75">
        <f>SUM(AT138:AT142)</f>
        <v>21</v>
      </c>
      <c r="AU22" s="45"/>
      <c r="AV22" s="137" t="s">
        <v>172</v>
      </c>
      <c r="AW22" s="230">
        <f>SUM(AW138:AW142)</f>
        <v>90</v>
      </c>
      <c r="AX22" s="230">
        <f t="shared" ref="AX22:AZ22" si="67">SUM(AX138:AX142)</f>
        <v>53</v>
      </c>
      <c r="AY22" s="230">
        <f t="shared" si="67"/>
        <v>5</v>
      </c>
      <c r="AZ22" s="75">
        <f t="shared" si="67"/>
        <v>3</v>
      </c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</row>
    <row r="23" spans="1:70" ht="11.25" customHeight="1">
      <c r="A23" s="137" t="s">
        <v>173</v>
      </c>
      <c r="B23" s="195">
        <f>SUM(B148:B152)</f>
        <v>3728</v>
      </c>
      <c r="C23" s="195">
        <f t="shared" ref="C23:M23" si="68">SUM(C148:C152)</f>
        <v>1889</v>
      </c>
      <c r="D23" s="195">
        <f t="shared" si="68"/>
        <v>3291</v>
      </c>
      <c r="E23" s="195">
        <f t="shared" si="68"/>
        <v>1663</v>
      </c>
      <c r="F23" s="195">
        <f t="shared" si="68"/>
        <v>2961</v>
      </c>
      <c r="G23" s="195">
        <f t="shared" si="68"/>
        <v>1517</v>
      </c>
      <c r="H23" s="195">
        <f t="shared" si="68"/>
        <v>2376</v>
      </c>
      <c r="I23" s="195">
        <f t="shared" si="68"/>
        <v>1208</v>
      </c>
      <c r="J23" s="195">
        <f t="shared" si="68"/>
        <v>1963</v>
      </c>
      <c r="K23" s="195">
        <f t="shared" si="68"/>
        <v>1039</v>
      </c>
      <c r="L23" s="195">
        <f t="shared" si="68"/>
        <v>14319</v>
      </c>
      <c r="M23" s="195">
        <f t="shared" si="68"/>
        <v>7316</v>
      </c>
      <c r="N23" s="195"/>
      <c r="O23" s="195"/>
      <c r="P23" s="195"/>
      <c r="Q23" s="195"/>
      <c r="R23" s="195"/>
      <c r="S23" s="196"/>
      <c r="T23" s="45"/>
      <c r="U23" s="137" t="s">
        <v>173</v>
      </c>
      <c r="V23" s="230">
        <f>SUM(V148:V152)</f>
        <v>426</v>
      </c>
      <c r="W23" s="230">
        <f t="shared" ref="W23:AG23" si="69">SUM(W148:W152)</f>
        <v>196</v>
      </c>
      <c r="X23" s="230">
        <f t="shared" si="69"/>
        <v>344</v>
      </c>
      <c r="Y23" s="230">
        <f t="shared" si="69"/>
        <v>170</v>
      </c>
      <c r="Z23" s="230">
        <f t="shared" si="69"/>
        <v>275</v>
      </c>
      <c r="AA23" s="230">
        <f t="shared" si="69"/>
        <v>137</v>
      </c>
      <c r="AB23" s="230">
        <f t="shared" si="69"/>
        <v>208</v>
      </c>
      <c r="AC23" s="230">
        <f t="shared" si="69"/>
        <v>99</v>
      </c>
      <c r="AD23" s="230">
        <f t="shared" si="69"/>
        <v>71</v>
      </c>
      <c r="AE23" s="230">
        <f t="shared" si="69"/>
        <v>36</v>
      </c>
      <c r="AF23" s="230">
        <f t="shared" si="69"/>
        <v>1324</v>
      </c>
      <c r="AG23" s="75">
        <f t="shared" si="69"/>
        <v>638</v>
      </c>
      <c r="AH23" s="45"/>
      <c r="AI23" s="137" t="s">
        <v>173</v>
      </c>
      <c r="AJ23" s="338">
        <f>SUM(AJ148:AJ152)</f>
        <v>112</v>
      </c>
      <c r="AK23" s="338">
        <f t="shared" ref="AK23:AQ23" si="70">SUM(AK148:AK152)</f>
        <v>107</v>
      </c>
      <c r="AL23" s="338">
        <f t="shared" si="70"/>
        <v>107</v>
      </c>
      <c r="AM23" s="338">
        <f t="shared" si="70"/>
        <v>99</v>
      </c>
      <c r="AN23" s="338">
        <f t="shared" si="70"/>
        <v>94</v>
      </c>
      <c r="AO23" s="338"/>
      <c r="AP23" s="338"/>
      <c r="AQ23" s="338">
        <f t="shared" si="70"/>
        <v>519</v>
      </c>
      <c r="AR23" s="338">
        <f>SUM(AR148:AR152)</f>
        <v>409</v>
      </c>
      <c r="AS23" s="338">
        <f>SUM(AS148:AS152)</f>
        <v>150</v>
      </c>
      <c r="AT23" s="75">
        <f>SUM(AT148:AT152)</f>
        <v>95</v>
      </c>
      <c r="AU23" s="45"/>
      <c r="AV23" s="137" t="s">
        <v>173</v>
      </c>
      <c r="AW23" s="230">
        <f>SUM(AW148:AW152)</f>
        <v>279</v>
      </c>
      <c r="AX23" s="230">
        <f t="shared" ref="AX23:AZ23" si="71">SUM(AX148:AX152)</f>
        <v>183</v>
      </c>
      <c r="AY23" s="230">
        <f t="shared" si="71"/>
        <v>137</v>
      </c>
      <c r="AZ23" s="75">
        <f t="shared" si="71"/>
        <v>75</v>
      </c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</row>
    <row r="24" spans="1:70" ht="11.25" customHeight="1">
      <c r="A24" s="137" t="s">
        <v>174</v>
      </c>
      <c r="B24" s="195">
        <f>SUM(B154:B158)</f>
        <v>10692</v>
      </c>
      <c r="C24" s="195">
        <f t="shared" ref="C24:M24" si="72">SUM(C154:C158)</f>
        <v>5366</v>
      </c>
      <c r="D24" s="195">
        <f t="shared" si="72"/>
        <v>9156</v>
      </c>
      <c r="E24" s="195">
        <f t="shared" si="72"/>
        <v>4611</v>
      </c>
      <c r="F24" s="195">
        <f t="shared" si="72"/>
        <v>9062</v>
      </c>
      <c r="G24" s="195">
        <f t="shared" si="72"/>
        <v>4537</v>
      </c>
      <c r="H24" s="195">
        <f t="shared" si="72"/>
        <v>7563</v>
      </c>
      <c r="I24" s="195">
        <f t="shared" si="72"/>
        <v>3827</v>
      </c>
      <c r="J24" s="195">
        <f t="shared" si="72"/>
        <v>6729</v>
      </c>
      <c r="K24" s="195">
        <f t="shared" si="72"/>
        <v>3455</v>
      </c>
      <c r="L24" s="195">
        <f t="shared" si="72"/>
        <v>43202</v>
      </c>
      <c r="M24" s="195">
        <f t="shared" si="72"/>
        <v>21796</v>
      </c>
      <c r="N24" s="195"/>
      <c r="O24" s="195"/>
      <c r="P24" s="195"/>
      <c r="Q24" s="195"/>
      <c r="R24" s="195"/>
      <c r="S24" s="196"/>
      <c r="T24" s="45"/>
      <c r="U24" s="137" t="s">
        <v>174</v>
      </c>
      <c r="V24" s="230">
        <f>SUM(V154:V158)</f>
        <v>1028</v>
      </c>
      <c r="W24" s="230">
        <f t="shared" ref="W24:AG24" si="73">SUM(W154:W158)</f>
        <v>452</v>
      </c>
      <c r="X24" s="230">
        <f t="shared" si="73"/>
        <v>949</v>
      </c>
      <c r="Y24" s="230">
        <f t="shared" si="73"/>
        <v>408</v>
      </c>
      <c r="Z24" s="230">
        <f t="shared" si="73"/>
        <v>1163</v>
      </c>
      <c r="AA24" s="230">
        <f t="shared" si="73"/>
        <v>546</v>
      </c>
      <c r="AB24" s="230">
        <f t="shared" si="73"/>
        <v>658</v>
      </c>
      <c r="AC24" s="230">
        <f t="shared" si="73"/>
        <v>308</v>
      </c>
      <c r="AD24" s="230">
        <f t="shared" si="73"/>
        <v>595</v>
      </c>
      <c r="AE24" s="230">
        <f t="shared" si="73"/>
        <v>284</v>
      </c>
      <c r="AF24" s="230">
        <f t="shared" si="73"/>
        <v>4393</v>
      </c>
      <c r="AG24" s="75">
        <f t="shared" si="73"/>
        <v>1998</v>
      </c>
      <c r="AH24" s="45"/>
      <c r="AI24" s="137" t="s">
        <v>174</v>
      </c>
      <c r="AJ24" s="338">
        <f>SUM(AJ154:AJ158)</f>
        <v>318</v>
      </c>
      <c r="AK24" s="338">
        <f t="shared" ref="AK24:AQ24" si="74">SUM(AK154:AK158)</f>
        <v>306</v>
      </c>
      <c r="AL24" s="338">
        <f t="shared" si="74"/>
        <v>302</v>
      </c>
      <c r="AM24" s="338">
        <f t="shared" si="74"/>
        <v>287</v>
      </c>
      <c r="AN24" s="338">
        <f t="shared" si="74"/>
        <v>282</v>
      </c>
      <c r="AO24" s="338"/>
      <c r="AP24" s="338"/>
      <c r="AQ24" s="338">
        <f t="shared" si="74"/>
        <v>1558</v>
      </c>
      <c r="AR24" s="338">
        <f>SUM(AR154:AR158)</f>
        <v>1082</v>
      </c>
      <c r="AS24" s="338">
        <f>SUM(AS154:AS158)</f>
        <v>167</v>
      </c>
      <c r="AT24" s="75">
        <f>SUM(AT154:AT158)</f>
        <v>319</v>
      </c>
      <c r="AU24" s="45"/>
      <c r="AV24" s="137" t="s">
        <v>174</v>
      </c>
      <c r="AW24" s="230">
        <f>SUM(AW154:AW158)</f>
        <v>1101</v>
      </c>
      <c r="AX24" s="230">
        <f t="shared" ref="AX24:AZ24" si="75">SUM(AX154:AX158)</f>
        <v>475</v>
      </c>
      <c r="AY24" s="230">
        <f t="shared" si="75"/>
        <v>80</v>
      </c>
      <c r="AZ24" s="75">
        <f t="shared" si="75"/>
        <v>26</v>
      </c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</row>
    <row r="25" spans="1:70" ht="11.25" customHeight="1">
      <c r="A25" s="137" t="s">
        <v>175</v>
      </c>
      <c r="B25" s="195">
        <f>SUM(B160:B165)</f>
        <v>6222</v>
      </c>
      <c r="C25" s="195">
        <f t="shared" ref="C25:M25" si="76">SUM(C160:C165)</f>
        <v>3058</v>
      </c>
      <c r="D25" s="195">
        <f t="shared" si="76"/>
        <v>5873</v>
      </c>
      <c r="E25" s="195">
        <f t="shared" si="76"/>
        <v>2964</v>
      </c>
      <c r="F25" s="195">
        <f t="shared" si="76"/>
        <v>5891</v>
      </c>
      <c r="G25" s="195">
        <f t="shared" si="76"/>
        <v>2870</v>
      </c>
      <c r="H25" s="195">
        <f t="shared" si="76"/>
        <v>5014</v>
      </c>
      <c r="I25" s="195">
        <f t="shared" si="76"/>
        <v>2482</v>
      </c>
      <c r="J25" s="195">
        <f t="shared" si="76"/>
        <v>4402</v>
      </c>
      <c r="K25" s="195">
        <f t="shared" si="76"/>
        <v>2191</v>
      </c>
      <c r="L25" s="195">
        <f t="shared" si="76"/>
        <v>27402</v>
      </c>
      <c r="M25" s="195">
        <f t="shared" si="76"/>
        <v>13565</v>
      </c>
      <c r="N25" s="195"/>
      <c r="O25" s="195"/>
      <c r="P25" s="195"/>
      <c r="Q25" s="195"/>
      <c r="R25" s="195"/>
      <c r="S25" s="196"/>
      <c r="T25" s="45"/>
      <c r="U25" s="137" t="s">
        <v>175</v>
      </c>
      <c r="V25" s="230">
        <f>SUM(V160:V165)</f>
        <v>595</v>
      </c>
      <c r="W25" s="230">
        <f t="shared" ref="W25:AG25" si="77">SUM(W160:W165)</f>
        <v>264</v>
      </c>
      <c r="X25" s="230">
        <f t="shared" si="77"/>
        <v>602</v>
      </c>
      <c r="Y25" s="230">
        <f t="shared" si="77"/>
        <v>233</v>
      </c>
      <c r="Z25" s="230">
        <f t="shared" si="77"/>
        <v>741</v>
      </c>
      <c r="AA25" s="230">
        <f t="shared" si="77"/>
        <v>337</v>
      </c>
      <c r="AB25" s="230">
        <f t="shared" si="77"/>
        <v>499</v>
      </c>
      <c r="AC25" s="230">
        <f t="shared" si="77"/>
        <v>232</v>
      </c>
      <c r="AD25" s="230">
        <f t="shared" si="77"/>
        <v>292</v>
      </c>
      <c r="AE25" s="230">
        <f t="shared" si="77"/>
        <v>129</v>
      </c>
      <c r="AF25" s="230">
        <f t="shared" si="77"/>
        <v>2729</v>
      </c>
      <c r="AG25" s="75">
        <f t="shared" si="77"/>
        <v>1195</v>
      </c>
      <c r="AH25" s="45"/>
      <c r="AI25" s="137" t="s">
        <v>175</v>
      </c>
      <c r="AJ25" s="338">
        <f>SUM(AJ160:AJ165)</f>
        <v>176</v>
      </c>
      <c r="AK25" s="338">
        <f t="shared" ref="AK25:AQ25" si="78">SUM(AK160:AK165)</f>
        <v>175</v>
      </c>
      <c r="AL25" s="338">
        <f t="shared" si="78"/>
        <v>174</v>
      </c>
      <c r="AM25" s="338">
        <f t="shared" si="78"/>
        <v>161</v>
      </c>
      <c r="AN25" s="338">
        <f t="shared" si="78"/>
        <v>154</v>
      </c>
      <c r="AO25" s="338"/>
      <c r="AP25" s="338"/>
      <c r="AQ25" s="338">
        <f t="shared" si="78"/>
        <v>846</v>
      </c>
      <c r="AR25" s="338">
        <f>SUM(AR160:AR165)</f>
        <v>628</v>
      </c>
      <c r="AS25" s="338">
        <f>SUM(AS160:AS165)</f>
        <v>53</v>
      </c>
      <c r="AT25" s="75">
        <f>SUM(AT160:AT165)</f>
        <v>157</v>
      </c>
      <c r="AU25" s="45"/>
      <c r="AV25" s="137" t="s">
        <v>175</v>
      </c>
      <c r="AW25" s="230">
        <f>SUM(AW160:AW165)</f>
        <v>671</v>
      </c>
      <c r="AX25" s="230">
        <f t="shared" ref="AX25:AZ25" si="79">SUM(AX160:AX165)</f>
        <v>346</v>
      </c>
      <c r="AY25" s="230">
        <f t="shared" si="79"/>
        <v>95</v>
      </c>
      <c r="AZ25" s="75">
        <f t="shared" si="79"/>
        <v>49</v>
      </c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</row>
    <row r="26" spans="1:70" ht="11.25" customHeight="1">
      <c r="A26" s="137" t="s">
        <v>176</v>
      </c>
      <c r="B26" s="195">
        <f>SUM(B167:B173)</f>
        <v>29006</v>
      </c>
      <c r="C26" s="195">
        <f t="shared" ref="C26:M26" si="80">SUM(C167:C173)</f>
        <v>14003</v>
      </c>
      <c r="D26" s="195">
        <f t="shared" si="80"/>
        <v>24639</v>
      </c>
      <c r="E26" s="195">
        <f t="shared" si="80"/>
        <v>11822</v>
      </c>
      <c r="F26" s="195">
        <f t="shared" si="80"/>
        <v>23057</v>
      </c>
      <c r="G26" s="195">
        <f t="shared" si="80"/>
        <v>11196</v>
      </c>
      <c r="H26" s="195">
        <f t="shared" si="80"/>
        <v>18420</v>
      </c>
      <c r="I26" s="195">
        <f t="shared" si="80"/>
        <v>9038</v>
      </c>
      <c r="J26" s="195">
        <f t="shared" si="80"/>
        <v>13933</v>
      </c>
      <c r="K26" s="195">
        <f t="shared" si="80"/>
        <v>6958</v>
      </c>
      <c r="L26" s="195">
        <f t="shared" si="80"/>
        <v>109055</v>
      </c>
      <c r="M26" s="195">
        <f t="shared" si="80"/>
        <v>53017</v>
      </c>
      <c r="N26" s="195"/>
      <c r="O26" s="195"/>
      <c r="P26" s="195"/>
      <c r="Q26" s="195"/>
      <c r="R26" s="195"/>
      <c r="S26" s="196"/>
      <c r="T26" s="45"/>
      <c r="U26" s="137" t="s">
        <v>176</v>
      </c>
      <c r="V26" s="230">
        <f>SUM(V167:V173)</f>
        <v>4302</v>
      </c>
      <c r="W26" s="230">
        <f t="shared" ref="W26:AG26" si="81">SUM(W167:W173)</f>
        <v>1932</v>
      </c>
      <c r="X26" s="230">
        <f t="shared" si="81"/>
        <v>3418</v>
      </c>
      <c r="Y26" s="230">
        <f t="shared" si="81"/>
        <v>1446</v>
      </c>
      <c r="Z26" s="230">
        <f t="shared" si="81"/>
        <v>3256</v>
      </c>
      <c r="AA26" s="230">
        <f t="shared" si="81"/>
        <v>1438</v>
      </c>
      <c r="AB26" s="230">
        <f t="shared" si="81"/>
        <v>2028</v>
      </c>
      <c r="AC26" s="230">
        <f t="shared" si="81"/>
        <v>925</v>
      </c>
      <c r="AD26" s="230">
        <f t="shared" si="81"/>
        <v>976</v>
      </c>
      <c r="AE26" s="230">
        <f t="shared" si="81"/>
        <v>471</v>
      </c>
      <c r="AF26" s="230">
        <f t="shared" si="81"/>
        <v>13980</v>
      </c>
      <c r="AG26" s="75">
        <f t="shared" si="81"/>
        <v>6212</v>
      </c>
      <c r="AH26" s="45"/>
      <c r="AI26" s="137" t="s">
        <v>176</v>
      </c>
      <c r="AJ26" s="338">
        <f>SUM(AJ167:AJ173)</f>
        <v>1027</v>
      </c>
      <c r="AK26" s="338">
        <f t="shared" ref="AK26:AQ26" si="82">SUM(AK167:AK173)</f>
        <v>1010</v>
      </c>
      <c r="AL26" s="338">
        <f t="shared" si="82"/>
        <v>998</v>
      </c>
      <c r="AM26" s="338">
        <f t="shared" si="82"/>
        <v>973</v>
      </c>
      <c r="AN26" s="338">
        <f t="shared" si="82"/>
        <v>960</v>
      </c>
      <c r="AO26" s="338"/>
      <c r="AP26" s="338"/>
      <c r="AQ26" s="338">
        <f t="shared" si="82"/>
        <v>4968</v>
      </c>
      <c r="AR26" s="338">
        <f>SUM(AR167:AR173)</f>
        <v>2955</v>
      </c>
      <c r="AS26" s="338">
        <f>SUM(AS167:AS173)</f>
        <v>109</v>
      </c>
      <c r="AT26" s="75">
        <f>SUM(AT167:AT173)</f>
        <v>984</v>
      </c>
      <c r="AU26" s="45"/>
      <c r="AV26" s="137" t="s">
        <v>176</v>
      </c>
      <c r="AW26" s="230">
        <f>SUM(AW167:AW173)</f>
        <v>2883</v>
      </c>
      <c r="AX26" s="230">
        <f t="shared" ref="AX26:AZ26" si="83">SUM(AX167:AX173)</f>
        <v>1790</v>
      </c>
      <c r="AY26" s="230">
        <f t="shared" si="83"/>
        <v>217</v>
      </c>
      <c r="AZ26" s="75">
        <f t="shared" si="83"/>
        <v>116</v>
      </c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</row>
    <row r="27" spans="1:70" ht="11.25" customHeight="1">
      <c r="A27" s="137" t="s">
        <v>177</v>
      </c>
      <c r="B27" s="195">
        <f>SUM(B175:B180)</f>
        <v>5772</v>
      </c>
      <c r="C27" s="195">
        <f t="shared" ref="C27:M27" si="84">SUM(C175:C180)</f>
        <v>2831</v>
      </c>
      <c r="D27" s="195">
        <f t="shared" si="84"/>
        <v>4599</v>
      </c>
      <c r="E27" s="195">
        <f t="shared" si="84"/>
        <v>2289</v>
      </c>
      <c r="F27" s="195">
        <f t="shared" si="84"/>
        <v>4358</v>
      </c>
      <c r="G27" s="195">
        <f t="shared" si="84"/>
        <v>2215</v>
      </c>
      <c r="H27" s="195">
        <f t="shared" si="84"/>
        <v>3450</v>
      </c>
      <c r="I27" s="195">
        <f t="shared" si="84"/>
        <v>1754</v>
      </c>
      <c r="J27" s="195">
        <f t="shared" si="84"/>
        <v>2762</v>
      </c>
      <c r="K27" s="195">
        <f t="shared" si="84"/>
        <v>1386</v>
      </c>
      <c r="L27" s="195">
        <f t="shared" si="84"/>
        <v>20941</v>
      </c>
      <c r="M27" s="195">
        <f t="shared" si="84"/>
        <v>10475</v>
      </c>
      <c r="N27" s="195"/>
      <c r="O27" s="195"/>
      <c r="P27" s="195"/>
      <c r="Q27" s="195"/>
      <c r="R27" s="195"/>
      <c r="S27" s="196"/>
      <c r="T27" s="45"/>
      <c r="U27" s="137" t="s">
        <v>177</v>
      </c>
      <c r="V27" s="230">
        <f>SUM(V175:V180)</f>
        <v>656</v>
      </c>
      <c r="W27" s="230">
        <f t="shared" ref="W27:AG27" si="85">SUM(W175:W180)</f>
        <v>295</v>
      </c>
      <c r="X27" s="230">
        <f t="shared" si="85"/>
        <v>679</v>
      </c>
      <c r="Y27" s="230">
        <f t="shared" si="85"/>
        <v>302</v>
      </c>
      <c r="Z27" s="230">
        <f t="shared" si="85"/>
        <v>581</v>
      </c>
      <c r="AA27" s="230">
        <f t="shared" si="85"/>
        <v>277</v>
      </c>
      <c r="AB27" s="230">
        <f t="shared" si="85"/>
        <v>382</v>
      </c>
      <c r="AC27" s="230">
        <f t="shared" si="85"/>
        <v>167</v>
      </c>
      <c r="AD27" s="230">
        <f t="shared" si="85"/>
        <v>270</v>
      </c>
      <c r="AE27" s="230">
        <f t="shared" si="85"/>
        <v>142</v>
      </c>
      <c r="AF27" s="230">
        <f t="shared" si="85"/>
        <v>2568</v>
      </c>
      <c r="AG27" s="75">
        <f t="shared" si="85"/>
        <v>1183</v>
      </c>
      <c r="AH27" s="45"/>
      <c r="AI27" s="137" t="s">
        <v>177</v>
      </c>
      <c r="AJ27" s="338">
        <f>SUM(AJ175:AJ180)</f>
        <v>155</v>
      </c>
      <c r="AK27" s="338">
        <f t="shared" ref="AK27:AQ27" si="86">SUM(AK175:AK180)</f>
        <v>142</v>
      </c>
      <c r="AL27" s="338">
        <f t="shared" si="86"/>
        <v>146</v>
      </c>
      <c r="AM27" s="338">
        <f t="shared" si="86"/>
        <v>129</v>
      </c>
      <c r="AN27" s="338">
        <f t="shared" si="86"/>
        <v>118</v>
      </c>
      <c r="AO27" s="338"/>
      <c r="AP27" s="338"/>
      <c r="AQ27" s="338">
        <f t="shared" si="86"/>
        <v>690</v>
      </c>
      <c r="AR27" s="338">
        <f>SUM(AR175:AR180)</f>
        <v>546</v>
      </c>
      <c r="AS27" s="338">
        <f>SUM(AS175:AS180)</f>
        <v>33</v>
      </c>
      <c r="AT27" s="75">
        <f>SUM(AT175:AT180)</f>
        <v>131</v>
      </c>
      <c r="AU27" s="45"/>
      <c r="AV27" s="137" t="s">
        <v>177</v>
      </c>
      <c r="AW27" s="230">
        <f>SUM(AW175:AW180)</f>
        <v>557</v>
      </c>
      <c r="AX27" s="230">
        <f t="shared" ref="AX27:AY27" si="87">SUM(AX175:AX180)</f>
        <v>269</v>
      </c>
      <c r="AY27" s="230">
        <f t="shared" si="87"/>
        <v>55</v>
      </c>
      <c r="AZ27" s="75">
        <f>SUM(AZ175:AZ180)</f>
        <v>26</v>
      </c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</row>
    <row r="28" spans="1:70" ht="11.25" customHeight="1" thickBot="1">
      <c r="A28" s="369" t="s">
        <v>9</v>
      </c>
      <c r="B28" s="197">
        <f t="shared" ref="B28:M28" si="88">SUM(B6:B27)</f>
        <v>224337</v>
      </c>
      <c r="C28" s="197">
        <f t="shared" si="88"/>
        <v>110834</v>
      </c>
      <c r="D28" s="197">
        <f t="shared" si="88"/>
        <v>186871</v>
      </c>
      <c r="E28" s="197">
        <f t="shared" si="88"/>
        <v>91947</v>
      </c>
      <c r="F28" s="197">
        <f t="shared" si="88"/>
        <v>180084</v>
      </c>
      <c r="G28" s="197">
        <f t="shared" si="88"/>
        <v>89241</v>
      </c>
      <c r="H28" s="197">
        <f t="shared" si="88"/>
        <v>147286</v>
      </c>
      <c r="I28" s="197">
        <f t="shared" si="88"/>
        <v>73816</v>
      </c>
      <c r="J28" s="197">
        <f t="shared" si="88"/>
        <v>119931</v>
      </c>
      <c r="K28" s="197">
        <f t="shared" si="88"/>
        <v>61271</v>
      </c>
      <c r="L28" s="197">
        <f t="shared" si="88"/>
        <v>858509</v>
      </c>
      <c r="M28" s="197">
        <f t="shared" si="88"/>
        <v>427109</v>
      </c>
      <c r="N28" s="197"/>
      <c r="O28" s="197"/>
      <c r="P28" s="197"/>
      <c r="Q28" s="197"/>
      <c r="R28" s="197"/>
      <c r="S28" s="198"/>
      <c r="T28" s="45"/>
      <c r="U28" s="369" t="s">
        <v>9</v>
      </c>
      <c r="V28" s="138">
        <f t="shared" ref="V28:AG28" si="89">SUM(V6:V27)</f>
        <v>24478</v>
      </c>
      <c r="W28" s="138">
        <f t="shared" si="89"/>
        <v>10997</v>
      </c>
      <c r="X28" s="138">
        <f t="shared" si="89"/>
        <v>20817</v>
      </c>
      <c r="Y28" s="138">
        <f t="shared" si="89"/>
        <v>8982</v>
      </c>
      <c r="Z28" s="138">
        <f t="shared" si="89"/>
        <v>21071</v>
      </c>
      <c r="AA28" s="138">
        <f t="shared" si="89"/>
        <v>9362</v>
      </c>
      <c r="AB28" s="138">
        <f t="shared" si="89"/>
        <v>13367</v>
      </c>
      <c r="AC28" s="138">
        <f t="shared" si="89"/>
        <v>6016</v>
      </c>
      <c r="AD28" s="138">
        <f t="shared" si="89"/>
        <v>6383</v>
      </c>
      <c r="AE28" s="138">
        <f t="shared" si="89"/>
        <v>3095</v>
      </c>
      <c r="AF28" s="138">
        <f t="shared" si="89"/>
        <v>86116</v>
      </c>
      <c r="AG28" s="183">
        <f t="shared" si="89"/>
        <v>38452</v>
      </c>
      <c r="AH28" s="184"/>
      <c r="AI28" s="369" t="s">
        <v>9</v>
      </c>
      <c r="AJ28" s="138">
        <f t="shared" ref="AJ28:AN28" si="90">SUM(AJ6:AJ27)</f>
        <v>7184</v>
      </c>
      <c r="AK28" s="138">
        <f t="shared" si="90"/>
        <v>6922</v>
      </c>
      <c r="AL28" s="138">
        <f t="shared" si="90"/>
        <v>6885</v>
      </c>
      <c r="AM28" s="138">
        <f t="shared" si="90"/>
        <v>6347</v>
      </c>
      <c r="AN28" s="138">
        <f t="shared" si="90"/>
        <v>6074</v>
      </c>
      <c r="AO28" s="138"/>
      <c r="AP28" s="138"/>
      <c r="AQ28" s="138">
        <f>SUM(AQ6:AQ27)</f>
        <v>33509</v>
      </c>
      <c r="AR28" s="138">
        <f>SUM(AR6:AR27)</f>
        <v>24592</v>
      </c>
      <c r="AS28" s="138">
        <f>SUM(AS6:AS27)</f>
        <v>1364</v>
      </c>
      <c r="AT28" s="183">
        <f>SUM(AT6:AT27)</f>
        <v>6528</v>
      </c>
      <c r="AU28" s="184"/>
      <c r="AV28" s="369" t="s">
        <v>9</v>
      </c>
      <c r="AW28" s="138">
        <f>SUM(AW6:AW27)</f>
        <v>24171</v>
      </c>
      <c r="AX28" s="138">
        <f>SUM(AX6:AX27)</f>
        <v>16724</v>
      </c>
      <c r="AY28" s="138">
        <f>SUM(AY6:AY27)</f>
        <v>3182</v>
      </c>
      <c r="AZ28" s="183">
        <f>SUM(AZ6:AZ27)</f>
        <v>1915</v>
      </c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</row>
    <row r="29" spans="1:70" ht="11.25" customHeight="1">
      <c r="A29" s="496" t="s">
        <v>178</v>
      </c>
      <c r="B29" s="496"/>
      <c r="C29" s="496"/>
      <c r="D29" s="496"/>
      <c r="E29" s="496"/>
      <c r="F29" s="496"/>
      <c r="G29" s="496"/>
      <c r="H29" s="496"/>
      <c r="I29" s="496"/>
      <c r="J29" s="496"/>
      <c r="K29" s="496"/>
      <c r="L29" s="496"/>
      <c r="M29" s="496"/>
      <c r="N29" s="496"/>
      <c r="O29" s="496"/>
      <c r="P29" s="496"/>
      <c r="Q29" s="496"/>
      <c r="R29" s="219"/>
      <c r="S29" s="219"/>
      <c r="T29" s="45"/>
      <c r="U29" s="496" t="s">
        <v>179</v>
      </c>
      <c r="V29" s="496"/>
      <c r="W29" s="496"/>
      <c r="X29" s="496"/>
      <c r="Y29" s="496"/>
      <c r="Z29" s="496"/>
      <c r="AA29" s="496"/>
      <c r="AB29" s="496"/>
      <c r="AC29" s="496"/>
      <c r="AD29" s="496"/>
      <c r="AE29" s="496"/>
      <c r="AF29" s="496"/>
      <c r="AG29" s="496"/>
      <c r="AH29" s="45"/>
      <c r="AI29" s="487" t="s">
        <v>180</v>
      </c>
      <c r="AJ29" s="487"/>
      <c r="AK29" s="487"/>
      <c r="AL29" s="487"/>
      <c r="AM29" s="487"/>
      <c r="AN29" s="487"/>
      <c r="AO29" s="487"/>
      <c r="AP29" s="487"/>
      <c r="AQ29" s="487"/>
      <c r="AR29" s="487"/>
      <c r="AS29" s="487"/>
      <c r="AT29" s="487"/>
      <c r="AU29" s="45"/>
      <c r="AV29" s="496" t="s">
        <v>181</v>
      </c>
      <c r="AW29" s="496"/>
      <c r="AX29" s="496"/>
      <c r="AY29" s="496"/>
      <c r="AZ29" s="496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</row>
    <row r="30" spans="1:70" ht="11.25" customHeight="1" thickBot="1">
      <c r="A30" s="496" t="s">
        <v>22</v>
      </c>
      <c r="B30" s="496"/>
      <c r="C30" s="496"/>
      <c r="D30" s="496"/>
      <c r="E30" s="496"/>
      <c r="F30" s="496"/>
      <c r="G30" s="496"/>
      <c r="H30" s="496"/>
      <c r="I30" s="496"/>
      <c r="J30" s="496"/>
      <c r="K30" s="496"/>
      <c r="L30" s="496"/>
      <c r="M30" s="496"/>
      <c r="N30" s="496"/>
      <c r="O30" s="496"/>
      <c r="P30" s="496"/>
      <c r="Q30" s="496"/>
      <c r="R30" s="219"/>
      <c r="S30" s="219"/>
      <c r="T30" s="45"/>
      <c r="U30" s="496" t="s">
        <v>22</v>
      </c>
      <c r="V30" s="496"/>
      <c r="W30" s="496"/>
      <c r="X30" s="496"/>
      <c r="Y30" s="496"/>
      <c r="Z30" s="496"/>
      <c r="AA30" s="496"/>
      <c r="AB30" s="496"/>
      <c r="AC30" s="496"/>
      <c r="AD30" s="496"/>
      <c r="AE30" s="496"/>
      <c r="AF30" s="496"/>
      <c r="AG30" s="496"/>
      <c r="AH30" s="45"/>
      <c r="AI30" s="487" t="s">
        <v>22</v>
      </c>
      <c r="AJ30" s="487"/>
      <c r="AK30" s="487"/>
      <c r="AL30" s="487"/>
      <c r="AM30" s="487"/>
      <c r="AN30" s="487"/>
      <c r="AO30" s="487"/>
      <c r="AP30" s="487"/>
      <c r="AQ30" s="487"/>
      <c r="AR30" s="487"/>
      <c r="AS30" s="487"/>
      <c r="AT30" s="487"/>
      <c r="AU30" s="45"/>
      <c r="AV30" s="496" t="s">
        <v>22</v>
      </c>
      <c r="AW30" s="496"/>
      <c r="AX30" s="496"/>
      <c r="AY30" s="496"/>
      <c r="AZ30" s="496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</row>
    <row r="31" spans="1:70" ht="29.25" customHeight="1">
      <c r="A31" s="481" t="s">
        <v>137</v>
      </c>
      <c r="B31" s="491" t="s">
        <v>0</v>
      </c>
      <c r="C31" s="491"/>
      <c r="D31" s="491" t="s">
        <v>1</v>
      </c>
      <c r="E31" s="491"/>
      <c r="F31" s="491" t="s">
        <v>2</v>
      </c>
      <c r="G31" s="491"/>
      <c r="H31" s="491" t="s">
        <v>3</v>
      </c>
      <c r="I31" s="491"/>
      <c r="J31" s="491" t="s">
        <v>4</v>
      </c>
      <c r="K31" s="491"/>
      <c r="L31" s="491" t="s">
        <v>11</v>
      </c>
      <c r="M31" s="491"/>
      <c r="N31" s="468" t="s">
        <v>482</v>
      </c>
      <c r="O31" s="468"/>
      <c r="P31" s="468" t="s">
        <v>483</v>
      </c>
      <c r="Q31" s="468"/>
      <c r="R31" s="491" t="s">
        <v>185</v>
      </c>
      <c r="S31" s="492"/>
      <c r="T31" s="45"/>
      <c r="U31" s="481" t="s">
        <v>137</v>
      </c>
      <c r="V31" s="491" t="s">
        <v>0</v>
      </c>
      <c r="W31" s="491"/>
      <c r="X31" s="491" t="s">
        <v>1</v>
      </c>
      <c r="Y31" s="491"/>
      <c r="Z31" s="491" t="s">
        <v>2</v>
      </c>
      <c r="AA31" s="491"/>
      <c r="AB31" s="491" t="s">
        <v>3</v>
      </c>
      <c r="AC31" s="491"/>
      <c r="AD31" s="491" t="s">
        <v>4</v>
      </c>
      <c r="AE31" s="491"/>
      <c r="AF31" s="495" t="s">
        <v>11</v>
      </c>
      <c r="AG31" s="505"/>
      <c r="AH31" s="45"/>
      <c r="AI31" s="481" t="s">
        <v>137</v>
      </c>
      <c r="AJ31" s="491" t="s">
        <v>203</v>
      </c>
      <c r="AK31" s="491"/>
      <c r="AL31" s="491"/>
      <c r="AM31" s="491"/>
      <c r="AN31" s="491"/>
      <c r="AO31" s="491"/>
      <c r="AP31" s="491"/>
      <c r="AQ31" s="491"/>
      <c r="AR31" s="528" t="s">
        <v>204</v>
      </c>
      <c r="AS31" s="528"/>
      <c r="AT31" s="492" t="s">
        <v>205</v>
      </c>
      <c r="AU31" s="45"/>
      <c r="AV31" s="481" t="s">
        <v>137</v>
      </c>
      <c r="AW31" s="491" t="s">
        <v>18</v>
      </c>
      <c r="AX31" s="491"/>
      <c r="AY31" s="491" t="s">
        <v>19</v>
      </c>
      <c r="AZ31" s="492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</row>
    <row r="32" spans="1:70" ht="40.5" customHeight="1">
      <c r="A32" s="482"/>
      <c r="B32" s="134" t="s">
        <v>154</v>
      </c>
      <c r="C32" s="134" t="s">
        <v>155</v>
      </c>
      <c r="D32" s="134" t="s">
        <v>154</v>
      </c>
      <c r="E32" s="134" t="s">
        <v>155</v>
      </c>
      <c r="F32" s="134" t="s">
        <v>154</v>
      </c>
      <c r="G32" s="134" t="s">
        <v>155</v>
      </c>
      <c r="H32" s="134" t="s">
        <v>154</v>
      </c>
      <c r="I32" s="134" t="s">
        <v>155</v>
      </c>
      <c r="J32" s="134" t="s">
        <v>154</v>
      </c>
      <c r="K32" s="134" t="s">
        <v>155</v>
      </c>
      <c r="L32" s="134" t="s">
        <v>154</v>
      </c>
      <c r="M32" s="134" t="s">
        <v>155</v>
      </c>
      <c r="N32" s="134" t="s">
        <v>154</v>
      </c>
      <c r="O32" s="134" t="s">
        <v>155</v>
      </c>
      <c r="P32" s="134" t="s">
        <v>154</v>
      </c>
      <c r="Q32" s="134" t="s">
        <v>155</v>
      </c>
      <c r="R32" s="519"/>
      <c r="S32" s="527"/>
      <c r="T32" s="45"/>
      <c r="U32" s="482"/>
      <c r="V32" s="136" t="s">
        <v>10</v>
      </c>
      <c r="W32" s="136" t="s">
        <v>8</v>
      </c>
      <c r="X32" s="136" t="s">
        <v>10</v>
      </c>
      <c r="Y32" s="136" t="s">
        <v>8</v>
      </c>
      <c r="Z32" s="136" t="s">
        <v>10</v>
      </c>
      <c r="AA32" s="136" t="s">
        <v>8</v>
      </c>
      <c r="AB32" s="136" t="s">
        <v>10</v>
      </c>
      <c r="AC32" s="136" t="s">
        <v>8</v>
      </c>
      <c r="AD32" s="136" t="s">
        <v>10</v>
      </c>
      <c r="AE32" s="136" t="s">
        <v>8</v>
      </c>
      <c r="AF32" s="134" t="s">
        <v>154</v>
      </c>
      <c r="AG32" s="9" t="s">
        <v>155</v>
      </c>
      <c r="AH32" s="45"/>
      <c r="AI32" s="482"/>
      <c r="AJ32" s="336" t="s">
        <v>0</v>
      </c>
      <c r="AK32" s="336" t="s">
        <v>1</v>
      </c>
      <c r="AL32" s="336" t="s">
        <v>2</v>
      </c>
      <c r="AM32" s="336" t="s">
        <v>3</v>
      </c>
      <c r="AN32" s="336" t="s">
        <v>4</v>
      </c>
      <c r="AO32" s="336" t="s">
        <v>477</v>
      </c>
      <c r="AP32" s="336" t="s">
        <v>476</v>
      </c>
      <c r="AQ32" s="336" t="s">
        <v>7</v>
      </c>
      <c r="AR32" s="238" t="s">
        <v>451</v>
      </c>
      <c r="AS32" s="336" t="s">
        <v>452</v>
      </c>
      <c r="AT32" s="527"/>
      <c r="AU32" s="45"/>
      <c r="AV32" s="482"/>
      <c r="AW32" s="136" t="s">
        <v>20</v>
      </c>
      <c r="AX32" s="136" t="s">
        <v>21</v>
      </c>
      <c r="AY32" s="136" t="s">
        <v>20</v>
      </c>
      <c r="AZ32" s="133" t="s">
        <v>21</v>
      </c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</row>
    <row r="33" spans="1:70" ht="12" customHeight="1">
      <c r="A33" s="131" t="s">
        <v>156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136"/>
      <c r="O33" s="136"/>
      <c r="P33" s="136"/>
      <c r="Q33" s="136"/>
      <c r="R33" s="136"/>
      <c r="S33" s="133"/>
      <c r="T33" s="45"/>
      <c r="U33" s="131" t="s">
        <v>156</v>
      </c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191"/>
      <c r="AG33" s="194"/>
      <c r="AH33" s="45"/>
      <c r="AI33" s="131" t="s">
        <v>156</v>
      </c>
      <c r="AJ33" s="336"/>
      <c r="AK33" s="336"/>
      <c r="AL33" s="336"/>
      <c r="AM33" s="336"/>
      <c r="AN33" s="336"/>
      <c r="AO33" s="336"/>
      <c r="AP33" s="336"/>
      <c r="AQ33" s="336"/>
      <c r="AR33" s="336"/>
      <c r="AS33" s="2"/>
      <c r="AT33" s="335"/>
      <c r="AU33" s="289"/>
      <c r="AV33" s="131" t="s">
        <v>156</v>
      </c>
      <c r="AW33" s="136"/>
      <c r="AX33" s="136"/>
      <c r="AY33" s="20"/>
      <c r="AZ33" s="173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</row>
    <row r="34" spans="1:70" ht="11.25" customHeight="1">
      <c r="A34" s="144" t="s">
        <v>61</v>
      </c>
      <c r="B34" s="55">
        <v>2849</v>
      </c>
      <c r="C34" s="55">
        <v>1455</v>
      </c>
      <c r="D34" s="55">
        <v>2586</v>
      </c>
      <c r="E34" s="55">
        <v>1309</v>
      </c>
      <c r="F34" s="55">
        <v>2464</v>
      </c>
      <c r="G34" s="55">
        <v>1208</v>
      </c>
      <c r="H34" s="55">
        <v>2154</v>
      </c>
      <c r="I34" s="55">
        <v>1096</v>
      </c>
      <c r="J34" s="55">
        <v>1741</v>
      </c>
      <c r="K34" s="55">
        <v>894</v>
      </c>
      <c r="L34" s="136">
        <f t="shared" ref="L34:L38" si="91">+B34+D34+F34+H34+J34</f>
        <v>11794</v>
      </c>
      <c r="M34" s="136">
        <f t="shared" ref="M34:M38" si="92">+C34+E34+G34+I34+K34</f>
        <v>5962</v>
      </c>
      <c r="N34" s="55"/>
      <c r="O34" s="55"/>
      <c r="P34" s="55"/>
      <c r="Q34" s="55"/>
      <c r="R34" s="136"/>
      <c r="S34" s="133"/>
      <c r="T34" s="45"/>
      <c r="U34" s="142" t="s">
        <v>61</v>
      </c>
      <c r="V34" s="55">
        <v>169</v>
      </c>
      <c r="W34" s="55">
        <v>66</v>
      </c>
      <c r="X34" s="55">
        <v>176</v>
      </c>
      <c r="Y34" s="55">
        <v>77</v>
      </c>
      <c r="Z34" s="55">
        <v>207</v>
      </c>
      <c r="AA34" s="55">
        <v>81</v>
      </c>
      <c r="AB34" s="55">
        <v>232</v>
      </c>
      <c r="AC34" s="55">
        <v>117</v>
      </c>
      <c r="AD34" s="55">
        <v>62</v>
      </c>
      <c r="AE34" s="55">
        <v>23</v>
      </c>
      <c r="AF34" s="42">
        <f>+V34+X34+Z34+AB34+AD34</f>
        <v>846</v>
      </c>
      <c r="AG34" s="153">
        <f>+W34+Y34+AA34+AC34+AE34</f>
        <v>364</v>
      </c>
      <c r="AH34" s="45"/>
      <c r="AI34" s="142" t="s">
        <v>61</v>
      </c>
      <c r="AJ34" s="55">
        <v>95</v>
      </c>
      <c r="AK34" s="55">
        <v>90</v>
      </c>
      <c r="AL34" s="55">
        <v>86</v>
      </c>
      <c r="AM34" s="55">
        <v>83</v>
      </c>
      <c r="AN34" s="55">
        <v>78</v>
      </c>
      <c r="AO34" s="55"/>
      <c r="AP34" s="55"/>
      <c r="AQ34" s="42">
        <v>432</v>
      </c>
      <c r="AR34" s="55">
        <v>344</v>
      </c>
      <c r="AS34" s="331">
        <v>25</v>
      </c>
      <c r="AT34" s="153">
        <v>85</v>
      </c>
      <c r="AU34" s="45"/>
      <c r="AV34" s="142" t="s">
        <v>61</v>
      </c>
      <c r="AW34" s="55">
        <v>369</v>
      </c>
      <c r="AX34" s="55">
        <v>270</v>
      </c>
      <c r="AY34" s="55">
        <v>40</v>
      </c>
      <c r="AZ34" s="143">
        <v>26</v>
      </c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</row>
    <row r="35" spans="1:70" ht="11.25" customHeight="1">
      <c r="A35" s="144" t="s">
        <v>62</v>
      </c>
      <c r="B35" s="55">
        <v>2202</v>
      </c>
      <c r="C35" s="55">
        <v>1086</v>
      </c>
      <c r="D35" s="55">
        <v>1974</v>
      </c>
      <c r="E35" s="55">
        <v>949</v>
      </c>
      <c r="F35" s="55">
        <v>1822</v>
      </c>
      <c r="G35" s="55">
        <v>880</v>
      </c>
      <c r="H35" s="55">
        <v>1656</v>
      </c>
      <c r="I35" s="55">
        <v>819</v>
      </c>
      <c r="J35" s="55">
        <v>1285</v>
      </c>
      <c r="K35" s="55">
        <v>601</v>
      </c>
      <c r="L35" s="136">
        <f t="shared" si="91"/>
        <v>8939</v>
      </c>
      <c r="M35" s="136">
        <f t="shared" si="92"/>
        <v>4335</v>
      </c>
      <c r="N35" s="55"/>
      <c r="O35" s="55"/>
      <c r="P35" s="55"/>
      <c r="Q35" s="55"/>
      <c r="R35" s="136"/>
      <c r="S35" s="133"/>
      <c r="T35" s="45"/>
      <c r="U35" s="142" t="s">
        <v>62</v>
      </c>
      <c r="V35" s="55">
        <v>133</v>
      </c>
      <c r="W35" s="55">
        <v>51</v>
      </c>
      <c r="X35" s="55">
        <v>126</v>
      </c>
      <c r="Y35" s="55">
        <v>39</v>
      </c>
      <c r="Z35" s="55">
        <v>146</v>
      </c>
      <c r="AA35" s="55">
        <v>52</v>
      </c>
      <c r="AB35" s="55">
        <v>108</v>
      </c>
      <c r="AC35" s="55">
        <v>48</v>
      </c>
      <c r="AD35" s="55">
        <v>8</v>
      </c>
      <c r="AE35" s="55">
        <v>2</v>
      </c>
      <c r="AF35" s="42">
        <f t="shared" ref="AF35:AF43" si="93">+V35+X35+Z35+AB35+AD35</f>
        <v>521</v>
      </c>
      <c r="AG35" s="153">
        <f t="shared" ref="AG35:AG43" si="94">+W35+Y35+AA35+AC35+AE35</f>
        <v>192</v>
      </c>
      <c r="AH35" s="45"/>
      <c r="AI35" s="142" t="s">
        <v>62</v>
      </c>
      <c r="AJ35" s="55">
        <v>75</v>
      </c>
      <c r="AK35" s="55">
        <v>73</v>
      </c>
      <c r="AL35" s="55">
        <v>70</v>
      </c>
      <c r="AM35" s="55">
        <v>66</v>
      </c>
      <c r="AN35" s="55">
        <v>60</v>
      </c>
      <c r="AO35" s="55"/>
      <c r="AP35" s="55"/>
      <c r="AQ35" s="42">
        <v>358</v>
      </c>
      <c r="AR35" s="55">
        <f>258</f>
        <v>258</v>
      </c>
      <c r="AS35" s="331">
        <v>28</v>
      </c>
      <c r="AT35" s="153">
        <v>73</v>
      </c>
      <c r="AU35" s="45"/>
      <c r="AV35" s="142" t="s">
        <v>62</v>
      </c>
      <c r="AW35" s="55">
        <v>302</v>
      </c>
      <c r="AX35" s="55">
        <v>179</v>
      </c>
      <c r="AY35" s="55">
        <v>33</v>
      </c>
      <c r="AZ35" s="143">
        <v>16</v>
      </c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</row>
    <row r="36" spans="1:70" ht="11.25" customHeight="1">
      <c r="A36" s="144" t="s">
        <v>23</v>
      </c>
      <c r="B36" s="55">
        <v>401</v>
      </c>
      <c r="C36" s="55">
        <v>228</v>
      </c>
      <c r="D36" s="55">
        <v>368</v>
      </c>
      <c r="E36" s="55">
        <v>187</v>
      </c>
      <c r="F36" s="55">
        <v>357</v>
      </c>
      <c r="G36" s="55">
        <v>178</v>
      </c>
      <c r="H36" s="55">
        <v>298</v>
      </c>
      <c r="I36" s="55">
        <v>154</v>
      </c>
      <c r="J36" s="55">
        <v>297</v>
      </c>
      <c r="K36" s="55">
        <v>156</v>
      </c>
      <c r="L36" s="136">
        <f t="shared" si="91"/>
        <v>1721</v>
      </c>
      <c r="M36" s="136">
        <f t="shared" si="92"/>
        <v>903</v>
      </c>
      <c r="N36" s="55"/>
      <c r="O36" s="55"/>
      <c r="P36" s="55"/>
      <c r="Q36" s="55"/>
      <c r="R36" s="136"/>
      <c r="S36" s="133"/>
      <c r="T36" s="45"/>
      <c r="U36" s="142" t="s">
        <v>23</v>
      </c>
      <c r="V36" s="55">
        <v>29</v>
      </c>
      <c r="W36" s="55">
        <v>9</v>
      </c>
      <c r="X36" s="55">
        <v>30</v>
      </c>
      <c r="Y36" s="55">
        <v>11</v>
      </c>
      <c r="Z36" s="55">
        <v>19</v>
      </c>
      <c r="AA36" s="55">
        <v>10</v>
      </c>
      <c r="AB36" s="55">
        <v>24</v>
      </c>
      <c r="AC36" s="55">
        <v>9</v>
      </c>
      <c r="AD36" s="55">
        <v>5</v>
      </c>
      <c r="AE36" s="55">
        <v>3</v>
      </c>
      <c r="AF36" s="42">
        <f t="shared" si="93"/>
        <v>107</v>
      </c>
      <c r="AG36" s="153">
        <f t="shared" si="94"/>
        <v>42</v>
      </c>
      <c r="AH36" s="45"/>
      <c r="AI36" s="142" t="s">
        <v>23</v>
      </c>
      <c r="AJ36" s="55">
        <v>9</v>
      </c>
      <c r="AK36" s="55">
        <v>9</v>
      </c>
      <c r="AL36" s="55">
        <v>9</v>
      </c>
      <c r="AM36" s="55">
        <v>10</v>
      </c>
      <c r="AN36" s="55">
        <v>9</v>
      </c>
      <c r="AO36" s="55"/>
      <c r="AP36" s="55"/>
      <c r="AQ36" s="42">
        <v>46</v>
      </c>
      <c r="AR36" s="55">
        <v>29</v>
      </c>
      <c r="AS36" s="331">
        <v>14</v>
      </c>
      <c r="AT36" s="153">
        <v>7</v>
      </c>
      <c r="AU36" s="45"/>
      <c r="AV36" s="142" t="s">
        <v>23</v>
      </c>
      <c r="AW36" s="55">
        <v>43</v>
      </c>
      <c r="AX36" s="55">
        <v>30</v>
      </c>
      <c r="AY36" s="55">
        <v>1</v>
      </c>
      <c r="AZ36" s="143">
        <v>0</v>
      </c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</row>
    <row r="37" spans="1:70" ht="11.25" customHeight="1">
      <c r="A37" s="144" t="s">
        <v>63</v>
      </c>
      <c r="B37" s="55">
        <v>115</v>
      </c>
      <c r="C37" s="55">
        <v>65</v>
      </c>
      <c r="D37" s="55">
        <v>92</v>
      </c>
      <c r="E37" s="55">
        <v>46</v>
      </c>
      <c r="F37" s="55">
        <v>75</v>
      </c>
      <c r="G37" s="55">
        <v>38</v>
      </c>
      <c r="H37" s="55">
        <v>73</v>
      </c>
      <c r="I37" s="55">
        <v>35</v>
      </c>
      <c r="J37" s="55">
        <v>43</v>
      </c>
      <c r="K37" s="55">
        <v>25</v>
      </c>
      <c r="L37" s="136">
        <f t="shared" si="91"/>
        <v>398</v>
      </c>
      <c r="M37" s="136">
        <f t="shared" si="92"/>
        <v>209</v>
      </c>
      <c r="N37" s="55"/>
      <c r="O37" s="55"/>
      <c r="P37" s="55"/>
      <c r="Q37" s="55"/>
      <c r="R37" s="136"/>
      <c r="S37" s="133"/>
      <c r="T37" s="45"/>
      <c r="U37" s="142" t="s">
        <v>63</v>
      </c>
      <c r="V37" s="55">
        <v>6</v>
      </c>
      <c r="W37" s="55">
        <v>3</v>
      </c>
      <c r="X37" s="55">
        <v>1</v>
      </c>
      <c r="Y37" s="55">
        <v>1</v>
      </c>
      <c r="Z37" s="55">
        <v>2</v>
      </c>
      <c r="AA37" s="55">
        <v>1</v>
      </c>
      <c r="AB37" s="55">
        <v>6</v>
      </c>
      <c r="AC37" s="55">
        <v>4</v>
      </c>
      <c r="AD37" s="55">
        <v>0</v>
      </c>
      <c r="AE37" s="55">
        <v>0</v>
      </c>
      <c r="AF37" s="42">
        <f t="shared" si="93"/>
        <v>15</v>
      </c>
      <c r="AG37" s="153">
        <f t="shared" si="94"/>
        <v>9</v>
      </c>
      <c r="AH37" s="45"/>
      <c r="AI37" s="142" t="s">
        <v>63</v>
      </c>
      <c r="AJ37" s="55">
        <v>4</v>
      </c>
      <c r="AK37" s="55">
        <v>4</v>
      </c>
      <c r="AL37" s="55">
        <v>3</v>
      </c>
      <c r="AM37" s="55">
        <v>3</v>
      </c>
      <c r="AN37" s="55">
        <v>2</v>
      </c>
      <c r="AO37" s="55"/>
      <c r="AP37" s="55"/>
      <c r="AQ37" s="42">
        <v>16</v>
      </c>
      <c r="AR37" s="55">
        <v>13</v>
      </c>
      <c r="AS37" s="331">
        <v>0</v>
      </c>
      <c r="AT37" s="153">
        <v>3</v>
      </c>
      <c r="AU37" s="45"/>
      <c r="AV37" s="142" t="s">
        <v>63</v>
      </c>
      <c r="AW37" s="55">
        <v>13</v>
      </c>
      <c r="AX37" s="55">
        <v>9</v>
      </c>
      <c r="AY37" s="55">
        <v>0</v>
      </c>
      <c r="AZ37" s="143">
        <v>0</v>
      </c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</row>
    <row r="38" spans="1:70" ht="11.25" customHeight="1">
      <c r="A38" s="144" t="s">
        <v>24</v>
      </c>
      <c r="B38" s="55">
        <v>1883</v>
      </c>
      <c r="C38" s="55">
        <v>926</v>
      </c>
      <c r="D38" s="55">
        <v>1690</v>
      </c>
      <c r="E38" s="55">
        <v>847</v>
      </c>
      <c r="F38" s="55">
        <v>1698</v>
      </c>
      <c r="G38" s="55">
        <v>866</v>
      </c>
      <c r="H38" s="55">
        <v>1373</v>
      </c>
      <c r="I38" s="55">
        <v>691</v>
      </c>
      <c r="J38" s="55">
        <v>1133</v>
      </c>
      <c r="K38" s="55">
        <v>592</v>
      </c>
      <c r="L38" s="136">
        <f t="shared" si="91"/>
        <v>7777</v>
      </c>
      <c r="M38" s="136">
        <f t="shared" si="92"/>
        <v>3922</v>
      </c>
      <c r="N38" s="55"/>
      <c r="O38" s="55"/>
      <c r="P38" s="55"/>
      <c r="Q38" s="55"/>
      <c r="R38" s="136"/>
      <c r="S38" s="133"/>
      <c r="T38" s="45"/>
      <c r="U38" s="142" t="s">
        <v>24</v>
      </c>
      <c r="V38" s="55">
        <v>136</v>
      </c>
      <c r="W38" s="55">
        <v>62</v>
      </c>
      <c r="X38" s="55">
        <v>131</v>
      </c>
      <c r="Y38" s="55">
        <v>57</v>
      </c>
      <c r="Z38" s="55">
        <v>184</v>
      </c>
      <c r="AA38" s="55">
        <v>86</v>
      </c>
      <c r="AB38" s="55">
        <v>147</v>
      </c>
      <c r="AC38" s="55">
        <v>60</v>
      </c>
      <c r="AD38" s="55">
        <v>26</v>
      </c>
      <c r="AE38" s="55">
        <v>12</v>
      </c>
      <c r="AF38" s="42">
        <f t="shared" si="93"/>
        <v>624</v>
      </c>
      <c r="AG38" s="153">
        <f t="shared" si="94"/>
        <v>277</v>
      </c>
      <c r="AH38" s="45"/>
      <c r="AI38" s="142" t="s">
        <v>24</v>
      </c>
      <c r="AJ38" s="55">
        <v>65</v>
      </c>
      <c r="AK38" s="55">
        <v>65</v>
      </c>
      <c r="AL38" s="55">
        <v>62</v>
      </c>
      <c r="AM38" s="55">
        <v>58</v>
      </c>
      <c r="AN38" s="55">
        <v>53</v>
      </c>
      <c r="AO38" s="55"/>
      <c r="AP38" s="55"/>
      <c r="AQ38" s="42">
        <v>312</v>
      </c>
      <c r="AR38" s="55">
        <f>252</f>
        <v>252</v>
      </c>
      <c r="AS38" s="331">
        <v>9</v>
      </c>
      <c r="AT38" s="153">
        <v>58</v>
      </c>
      <c r="AU38" s="45"/>
      <c r="AV38" s="142" t="s">
        <v>24</v>
      </c>
      <c r="AW38" s="55">
        <v>249</v>
      </c>
      <c r="AX38" s="55">
        <v>192</v>
      </c>
      <c r="AY38" s="55">
        <v>32</v>
      </c>
      <c r="AZ38" s="143">
        <v>20</v>
      </c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</row>
    <row r="39" spans="1:70" ht="12" customHeight="1">
      <c r="A39" s="131" t="s">
        <v>157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20"/>
      <c r="M39" s="20"/>
      <c r="N39" s="55"/>
      <c r="O39" s="55"/>
      <c r="P39" s="55"/>
      <c r="Q39" s="55"/>
      <c r="R39" s="136"/>
      <c r="S39" s="133"/>
      <c r="T39" s="45"/>
      <c r="U39" s="131" t="s">
        <v>157</v>
      </c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42"/>
      <c r="AG39" s="153"/>
      <c r="AH39" s="45"/>
      <c r="AI39" s="131" t="s">
        <v>157</v>
      </c>
      <c r="AJ39" s="54"/>
      <c r="AK39" s="54"/>
      <c r="AL39" s="54"/>
      <c r="AM39" s="54"/>
      <c r="AN39" s="54"/>
      <c r="AO39" s="336"/>
      <c r="AP39" s="54"/>
      <c r="AQ39" s="342"/>
      <c r="AR39" s="55"/>
      <c r="AS39" s="331"/>
      <c r="AT39" s="153"/>
      <c r="AU39" s="290"/>
      <c r="AV39" s="131" t="s">
        <v>157</v>
      </c>
      <c r="AW39" s="55"/>
      <c r="AX39" s="55"/>
      <c r="AY39" s="20"/>
      <c r="AZ39" s="167"/>
      <c r="BA39" s="16"/>
      <c r="BB39" s="16"/>
      <c r="BC39" s="16"/>
      <c r="BD39" s="16"/>
      <c r="BE39" s="16"/>
      <c r="BF39" s="16"/>
      <c r="BG39" s="16"/>
      <c r="BH39" s="25"/>
      <c r="BI39" s="25"/>
      <c r="BJ39" s="16"/>
      <c r="BK39" s="16"/>
      <c r="BL39" s="16"/>
      <c r="BM39" s="16"/>
      <c r="BN39" s="16"/>
      <c r="BO39" s="16"/>
      <c r="BP39" s="16"/>
      <c r="BQ39" s="16"/>
      <c r="BR39" s="16"/>
    </row>
    <row r="40" spans="1:70" ht="11.25" customHeight="1">
      <c r="A40" s="142" t="s">
        <v>25</v>
      </c>
      <c r="B40" s="55">
        <v>2294</v>
      </c>
      <c r="C40" s="55">
        <v>1101</v>
      </c>
      <c r="D40" s="55">
        <v>1641</v>
      </c>
      <c r="E40" s="55">
        <v>797</v>
      </c>
      <c r="F40" s="55">
        <v>1521</v>
      </c>
      <c r="G40" s="55">
        <v>746</v>
      </c>
      <c r="H40" s="55">
        <v>1110</v>
      </c>
      <c r="I40" s="55">
        <v>530</v>
      </c>
      <c r="J40" s="55">
        <v>825</v>
      </c>
      <c r="K40" s="55">
        <v>397</v>
      </c>
      <c r="L40" s="136">
        <f t="shared" ref="L40:L64" si="95">+B40+D40+F40+H40+J40</f>
        <v>7391</v>
      </c>
      <c r="M40" s="136">
        <f t="shared" ref="M40:M64" si="96">+C40+E40+G40+I40+K40</f>
        <v>3571</v>
      </c>
      <c r="N40" s="55"/>
      <c r="O40" s="55"/>
      <c r="P40" s="55"/>
      <c r="Q40" s="55"/>
      <c r="R40" s="136"/>
      <c r="S40" s="133"/>
      <c r="T40" s="45"/>
      <c r="U40" s="142" t="s">
        <v>25</v>
      </c>
      <c r="V40" s="55">
        <v>271</v>
      </c>
      <c r="W40" s="55">
        <v>125</v>
      </c>
      <c r="X40" s="55">
        <v>271</v>
      </c>
      <c r="Y40" s="55">
        <v>116</v>
      </c>
      <c r="Z40" s="55">
        <v>297</v>
      </c>
      <c r="AA40" s="55">
        <v>143</v>
      </c>
      <c r="AB40" s="55">
        <v>120</v>
      </c>
      <c r="AC40" s="55">
        <v>50</v>
      </c>
      <c r="AD40" s="55">
        <v>130</v>
      </c>
      <c r="AE40" s="55">
        <v>64</v>
      </c>
      <c r="AF40" s="42">
        <f t="shared" si="93"/>
        <v>1089</v>
      </c>
      <c r="AG40" s="153">
        <f t="shared" si="94"/>
        <v>498</v>
      </c>
      <c r="AH40" s="45"/>
      <c r="AI40" s="142" t="s">
        <v>25</v>
      </c>
      <c r="AJ40" s="55">
        <v>54</v>
      </c>
      <c r="AK40" s="55">
        <v>51</v>
      </c>
      <c r="AL40" s="55">
        <v>50</v>
      </c>
      <c r="AM40" s="55">
        <v>45</v>
      </c>
      <c r="AN40" s="55">
        <v>38</v>
      </c>
      <c r="AO40" s="55"/>
      <c r="AP40" s="55"/>
      <c r="AQ40" s="42">
        <v>238</v>
      </c>
      <c r="AR40" s="21">
        <v>127</v>
      </c>
      <c r="AS40" s="331">
        <v>0</v>
      </c>
      <c r="AT40" s="153">
        <v>50</v>
      </c>
      <c r="AU40" s="45"/>
      <c r="AV40" s="142" t="s">
        <v>25</v>
      </c>
      <c r="AW40" s="55">
        <v>153</v>
      </c>
      <c r="AX40" s="55">
        <v>71</v>
      </c>
      <c r="AY40" s="55">
        <v>2</v>
      </c>
      <c r="AZ40" s="143">
        <v>0</v>
      </c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</row>
    <row r="41" spans="1:70" ht="11.25" customHeight="1">
      <c r="A41" s="142" t="s">
        <v>69</v>
      </c>
      <c r="B41" s="55">
        <v>2003</v>
      </c>
      <c r="C41" s="55">
        <v>992</v>
      </c>
      <c r="D41" s="55">
        <v>1688</v>
      </c>
      <c r="E41" s="55">
        <v>801</v>
      </c>
      <c r="F41" s="55">
        <v>1647</v>
      </c>
      <c r="G41" s="55">
        <v>781</v>
      </c>
      <c r="H41" s="55">
        <v>1297</v>
      </c>
      <c r="I41" s="55">
        <v>670</v>
      </c>
      <c r="J41" s="55">
        <v>1086</v>
      </c>
      <c r="K41" s="55">
        <v>542</v>
      </c>
      <c r="L41" s="136">
        <f t="shared" si="95"/>
        <v>7721</v>
      </c>
      <c r="M41" s="136">
        <f t="shared" si="96"/>
        <v>3786</v>
      </c>
      <c r="N41" s="55"/>
      <c r="O41" s="55"/>
      <c r="P41" s="55"/>
      <c r="Q41" s="55"/>
      <c r="R41" s="136"/>
      <c r="S41" s="133"/>
      <c r="T41" s="45"/>
      <c r="U41" s="142" t="s">
        <v>69</v>
      </c>
      <c r="V41" s="55">
        <v>392</v>
      </c>
      <c r="W41" s="55">
        <v>184</v>
      </c>
      <c r="X41" s="55">
        <v>258</v>
      </c>
      <c r="Y41" s="55">
        <v>115</v>
      </c>
      <c r="Z41" s="55">
        <v>294</v>
      </c>
      <c r="AA41" s="55">
        <v>127</v>
      </c>
      <c r="AB41" s="55">
        <v>147</v>
      </c>
      <c r="AC41" s="55">
        <v>67</v>
      </c>
      <c r="AD41" s="55">
        <v>177</v>
      </c>
      <c r="AE41" s="55">
        <v>75</v>
      </c>
      <c r="AF41" s="42">
        <f t="shared" si="93"/>
        <v>1268</v>
      </c>
      <c r="AG41" s="153">
        <f t="shared" si="94"/>
        <v>568</v>
      </c>
      <c r="AH41" s="45"/>
      <c r="AI41" s="142" t="s">
        <v>69</v>
      </c>
      <c r="AJ41" s="55">
        <v>67</v>
      </c>
      <c r="AK41" s="55">
        <v>65</v>
      </c>
      <c r="AL41" s="55">
        <v>65</v>
      </c>
      <c r="AM41" s="55">
        <v>56</v>
      </c>
      <c r="AN41" s="55">
        <v>50</v>
      </c>
      <c r="AO41" s="55"/>
      <c r="AP41" s="55"/>
      <c r="AQ41" s="42">
        <v>303</v>
      </c>
      <c r="AR41" s="21">
        <v>165</v>
      </c>
      <c r="AS41" s="331">
        <v>9</v>
      </c>
      <c r="AT41" s="153">
        <v>62</v>
      </c>
      <c r="AU41" s="45"/>
      <c r="AV41" s="142" t="s">
        <v>69</v>
      </c>
      <c r="AW41" s="55">
        <v>188</v>
      </c>
      <c r="AX41" s="55">
        <v>130</v>
      </c>
      <c r="AY41" s="55">
        <v>6</v>
      </c>
      <c r="AZ41" s="143">
        <v>2</v>
      </c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</row>
    <row r="42" spans="1:70" ht="11.25" customHeight="1">
      <c r="A42" s="142" t="s">
        <v>26</v>
      </c>
      <c r="B42" s="55">
        <v>2261</v>
      </c>
      <c r="C42" s="55">
        <v>1075</v>
      </c>
      <c r="D42" s="55">
        <v>1429</v>
      </c>
      <c r="E42" s="55">
        <v>670</v>
      </c>
      <c r="F42" s="55">
        <v>1512</v>
      </c>
      <c r="G42" s="55">
        <v>725</v>
      </c>
      <c r="H42" s="55">
        <v>1281</v>
      </c>
      <c r="I42" s="55">
        <v>626</v>
      </c>
      <c r="J42" s="55">
        <v>1023</v>
      </c>
      <c r="K42" s="55">
        <v>504</v>
      </c>
      <c r="L42" s="136">
        <f t="shared" si="95"/>
        <v>7506</v>
      </c>
      <c r="M42" s="136">
        <f t="shared" si="96"/>
        <v>3600</v>
      </c>
      <c r="N42" s="55"/>
      <c r="O42" s="55"/>
      <c r="P42" s="55"/>
      <c r="Q42" s="55"/>
      <c r="R42" s="136"/>
      <c r="S42" s="133"/>
      <c r="T42" s="45"/>
      <c r="U42" s="142" t="s">
        <v>26</v>
      </c>
      <c r="V42" s="55">
        <v>426</v>
      </c>
      <c r="W42" s="55">
        <v>175</v>
      </c>
      <c r="X42" s="55">
        <v>271</v>
      </c>
      <c r="Y42" s="55">
        <v>111</v>
      </c>
      <c r="Z42" s="55">
        <v>303</v>
      </c>
      <c r="AA42" s="55">
        <v>128</v>
      </c>
      <c r="AB42" s="55">
        <v>235</v>
      </c>
      <c r="AC42" s="55">
        <v>103</v>
      </c>
      <c r="AD42" s="55">
        <v>165</v>
      </c>
      <c r="AE42" s="55">
        <v>85</v>
      </c>
      <c r="AF42" s="42">
        <f t="shared" si="93"/>
        <v>1400</v>
      </c>
      <c r="AG42" s="153">
        <f t="shared" si="94"/>
        <v>602</v>
      </c>
      <c r="AH42" s="45"/>
      <c r="AI42" s="142" t="s">
        <v>26</v>
      </c>
      <c r="AJ42" s="55">
        <v>71</v>
      </c>
      <c r="AK42" s="55">
        <v>64</v>
      </c>
      <c r="AL42" s="55">
        <v>67</v>
      </c>
      <c r="AM42" s="55">
        <v>63</v>
      </c>
      <c r="AN42" s="55">
        <v>64</v>
      </c>
      <c r="AO42" s="55"/>
      <c r="AP42" s="55"/>
      <c r="AQ42" s="42">
        <v>329</v>
      </c>
      <c r="AR42" s="21">
        <v>169</v>
      </c>
      <c r="AS42" s="331"/>
      <c r="AT42" s="153">
        <v>65</v>
      </c>
      <c r="AU42" s="45"/>
      <c r="AV42" s="142" t="s">
        <v>26</v>
      </c>
      <c r="AW42" s="55">
        <v>213</v>
      </c>
      <c r="AX42" s="55">
        <v>103</v>
      </c>
      <c r="AY42" s="55">
        <v>8</v>
      </c>
      <c r="AZ42" s="143">
        <v>3</v>
      </c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</row>
    <row r="43" spans="1:70" ht="11.25" customHeight="1">
      <c r="A43" s="142" t="s">
        <v>27</v>
      </c>
      <c r="B43" s="55">
        <v>715</v>
      </c>
      <c r="C43" s="55">
        <v>387</v>
      </c>
      <c r="D43" s="55">
        <v>560</v>
      </c>
      <c r="E43" s="55">
        <v>261</v>
      </c>
      <c r="F43" s="55">
        <v>418</v>
      </c>
      <c r="G43" s="55">
        <v>217</v>
      </c>
      <c r="H43" s="55">
        <v>267</v>
      </c>
      <c r="I43" s="55">
        <v>131</v>
      </c>
      <c r="J43" s="55">
        <v>209</v>
      </c>
      <c r="K43" s="55">
        <v>114</v>
      </c>
      <c r="L43" s="136">
        <f t="shared" si="95"/>
        <v>2169</v>
      </c>
      <c r="M43" s="136">
        <f t="shared" si="96"/>
        <v>1110</v>
      </c>
      <c r="N43" s="55"/>
      <c r="O43" s="55"/>
      <c r="P43" s="55"/>
      <c r="Q43" s="55"/>
      <c r="R43" s="136"/>
      <c r="S43" s="133"/>
      <c r="T43" s="45"/>
      <c r="U43" s="142" t="s">
        <v>27</v>
      </c>
      <c r="V43" s="55">
        <v>53</v>
      </c>
      <c r="W43" s="55">
        <v>29</v>
      </c>
      <c r="X43" s="55">
        <v>64</v>
      </c>
      <c r="Y43" s="55">
        <v>29</v>
      </c>
      <c r="Z43" s="55">
        <v>73</v>
      </c>
      <c r="AA43" s="55">
        <v>34</v>
      </c>
      <c r="AB43" s="55">
        <v>28</v>
      </c>
      <c r="AC43" s="55">
        <v>9</v>
      </c>
      <c r="AD43" s="55">
        <v>22</v>
      </c>
      <c r="AE43" s="55">
        <v>13</v>
      </c>
      <c r="AF43" s="42">
        <f t="shared" si="93"/>
        <v>240</v>
      </c>
      <c r="AG43" s="153">
        <f t="shared" si="94"/>
        <v>114</v>
      </c>
      <c r="AH43" s="45"/>
      <c r="AI43" s="142" t="s">
        <v>27</v>
      </c>
      <c r="AJ43" s="55">
        <v>28</v>
      </c>
      <c r="AK43" s="55">
        <v>26</v>
      </c>
      <c r="AL43" s="55">
        <v>24</v>
      </c>
      <c r="AM43" s="55">
        <v>19</v>
      </c>
      <c r="AN43" s="55">
        <v>15</v>
      </c>
      <c r="AO43" s="55"/>
      <c r="AP43" s="55"/>
      <c r="AQ43" s="42">
        <v>112</v>
      </c>
      <c r="AR43" s="21">
        <v>53</v>
      </c>
      <c r="AS43" s="331"/>
      <c r="AT43" s="153">
        <v>27</v>
      </c>
      <c r="AU43" s="45"/>
      <c r="AV43" s="142" t="s">
        <v>27</v>
      </c>
      <c r="AW43" s="55">
        <v>56</v>
      </c>
      <c r="AX43" s="55">
        <v>33</v>
      </c>
      <c r="AY43" s="55">
        <v>2</v>
      </c>
      <c r="AZ43" s="143">
        <v>2</v>
      </c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</row>
    <row r="44" spans="1:70" ht="12" customHeight="1">
      <c r="A44" s="145" t="s">
        <v>158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20"/>
      <c r="M44" s="20"/>
      <c r="N44" s="55"/>
      <c r="O44" s="55"/>
      <c r="P44" s="55"/>
      <c r="Q44" s="55"/>
      <c r="R44" s="136"/>
      <c r="S44" s="133"/>
      <c r="T44" s="45"/>
      <c r="U44" s="145" t="s">
        <v>158</v>
      </c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191"/>
      <c r="AG44" s="194"/>
      <c r="AH44" s="45"/>
      <c r="AI44" s="145" t="s">
        <v>158</v>
      </c>
      <c r="AJ44" s="54"/>
      <c r="AK44" s="54"/>
      <c r="AL44" s="54"/>
      <c r="AM44" s="54"/>
      <c r="AN44" s="54"/>
      <c r="AO44" s="336"/>
      <c r="AP44" s="54"/>
      <c r="AQ44" s="342"/>
      <c r="AR44" s="55"/>
      <c r="AS44" s="331"/>
      <c r="AT44" s="153"/>
      <c r="AU44" s="290"/>
      <c r="AV44" s="145" t="s">
        <v>158</v>
      </c>
      <c r="AW44" s="55"/>
      <c r="AX44" s="55"/>
      <c r="AY44" s="20"/>
      <c r="AZ44" s="167"/>
      <c r="BA44" s="16"/>
      <c r="BB44" s="16"/>
      <c r="BC44" s="16"/>
      <c r="BD44" s="16"/>
      <c r="BE44" s="16"/>
      <c r="BF44" s="16"/>
      <c r="BG44" s="16"/>
      <c r="BH44" s="25"/>
      <c r="BI44" s="25"/>
      <c r="BJ44" s="16"/>
      <c r="BK44" s="16"/>
      <c r="BL44" s="16"/>
      <c r="BM44" s="16"/>
      <c r="BN44" s="16"/>
      <c r="BO44" s="16"/>
      <c r="BP44" s="16"/>
      <c r="BQ44" s="16"/>
      <c r="BR44" s="16"/>
    </row>
    <row r="45" spans="1:70" ht="11.25" customHeight="1">
      <c r="A45" s="142" t="s">
        <v>64</v>
      </c>
      <c r="B45" s="55">
        <v>6738</v>
      </c>
      <c r="C45" s="55">
        <v>3315</v>
      </c>
      <c r="D45" s="55">
        <v>6111</v>
      </c>
      <c r="E45" s="55">
        <v>2915</v>
      </c>
      <c r="F45" s="55">
        <v>6227</v>
      </c>
      <c r="G45" s="55">
        <v>3095</v>
      </c>
      <c r="H45" s="55">
        <v>5417</v>
      </c>
      <c r="I45" s="55">
        <v>2640</v>
      </c>
      <c r="J45" s="55">
        <v>4464</v>
      </c>
      <c r="K45" s="55">
        <v>2263</v>
      </c>
      <c r="L45" s="136">
        <f t="shared" si="95"/>
        <v>28957</v>
      </c>
      <c r="M45" s="136">
        <f t="shared" si="96"/>
        <v>14228</v>
      </c>
      <c r="N45" s="55"/>
      <c r="O45" s="55"/>
      <c r="P45" s="55"/>
      <c r="Q45" s="55"/>
      <c r="R45" s="136"/>
      <c r="S45" s="133"/>
      <c r="T45" s="45"/>
      <c r="U45" s="142" t="s">
        <v>64</v>
      </c>
      <c r="V45" s="55">
        <v>428</v>
      </c>
      <c r="W45" s="55">
        <v>190</v>
      </c>
      <c r="X45" s="55">
        <v>468</v>
      </c>
      <c r="Y45" s="55">
        <v>184</v>
      </c>
      <c r="Z45" s="55">
        <v>507</v>
      </c>
      <c r="AA45" s="55">
        <v>221</v>
      </c>
      <c r="AB45" s="55">
        <v>377</v>
      </c>
      <c r="AC45" s="55">
        <v>159</v>
      </c>
      <c r="AD45" s="55">
        <v>167</v>
      </c>
      <c r="AE45" s="55">
        <v>80</v>
      </c>
      <c r="AF45" s="42">
        <f>+V45+X45+Z45+AB45+AD45</f>
        <v>1947</v>
      </c>
      <c r="AG45" s="153">
        <f>+W45+Y45+AA45+AC45+AE45</f>
        <v>834</v>
      </c>
      <c r="AH45" s="45"/>
      <c r="AI45" s="142" t="s">
        <v>64</v>
      </c>
      <c r="AJ45" s="55">
        <v>289</v>
      </c>
      <c r="AK45" s="55">
        <v>277</v>
      </c>
      <c r="AL45" s="55">
        <v>278</v>
      </c>
      <c r="AM45" s="55">
        <v>258</v>
      </c>
      <c r="AN45" s="55">
        <v>253</v>
      </c>
      <c r="AO45" s="55"/>
      <c r="AP45" s="55"/>
      <c r="AQ45" s="42">
        <v>1355</v>
      </c>
      <c r="AR45" s="55">
        <v>1113</v>
      </c>
      <c r="AS45" s="331">
        <v>9</v>
      </c>
      <c r="AT45" s="153">
        <v>275</v>
      </c>
      <c r="AU45" s="45"/>
      <c r="AV45" s="142" t="s">
        <v>64</v>
      </c>
      <c r="AW45" s="55">
        <v>1090</v>
      </c>
      <c r="AX45" s="55">
        <v>899</v>
      </c>
      <c r="AY45" s="55">
        <v>145</v>
      </c>
      <c r="AZ45" s="143">
        <v>88</v>
      </c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</row>
    <row r="46" spans="1:70" ht="11.25" customHeight="1">
      <c r="A46" s="142" t="s">
        <v>70</v>
      </c>
      <c r="B46" s="55">
        <v>3177</v>
      </c>
      <c r="C46" s="55">
        <v>1541</v>
      </c>
      <c r="D46" s="55">
        <v>2725</v>
      </c>
      <c r="E46" s="55">
        <v>1292</v>
      </c>
      <c r="F46" s="55">
        <v>2723</v>
      </c>
      <c r="G46" s="55">
        <v>1259</v>
      </c>
      <c r="H46" s="55">
        <v>2282</v>
      </c>
      <c r="I46" s="55">
        <v>1108</v>
      </c>
      <c r="J46" s="55">
        <v>1727</v>
      </c>
      <c r="K46" s="55">
        <v>867</v>
      </c>
      <c r="L46" s="136">
        <f t="shared" si="95"/>
        <v>12634</v>
      </c>
      <c r="M46" s="136">
        <f t="shared" si="96"/>
        <v>6067</v>
      </c>
      <c r="N46" s="55"/>
      <c r="O46" s="55"/>
      <c r="P46" s="55"/>
      <c r="Q46" s="55"/>
      <c r="R46" s="136"/>
      <c r="S46" s="133"/>
      <c r="T46" s="45"/>
      <c r="U46" s="142" t="s">
        <v>70</v>
      </c>
      <c r="V46" s="55">
        <v>488</v>
      </c>
      <c r="W46" s="55">
        <v>209</v>
      </c>
      <c r="X46" s="55">
        <v>398</v>
      </c>
      <c r="Y46" s="55">
        <v>170</v>
      </c>
      <c r="Z46" s="55">
        <v>462</v>
      </c>
      <c r="AA46" s="55">
        <v>175</v>
      </c>
      <c r="AB46" s="55">
        <v>294</v>
      </c>
      <c r="AC46" s="55">
        <v>128</v>
      </c>
      <c r="AD46" s="55">
        <v>66</v>
      </c>
      <c r="AE46" s="55">
        <v>34</v>
      </c>
      <c r="AF46" s="42">
        <f t="shared" ref="AF46:AF52" si="97">+V46+X46+Z46+AB46+AD46</f>
        <v>1708</v>
      </c>
      <c r="AG46" s="153">
        <f t="shared" ref="AG46:AG52" si="98">+W46+Y46+AA46+AC46+AE46</f>
        <v>716</v>
      </c>
      <c r="AH46" s="45"/>
      <c r="AI46" s="142" t="s">
        <v>70</v>
      </c>
      <c r="AJ46" s="55">
        <v>131</v>
      </c>
      <c r="AK46" s="55">
        <v>131</v>
      </c>
      <c r="AL46" s="55">
        <v>131</v>
      </c>
      <c r="AM46" s="55">
        <v>129</v>
      </c>
      <c r="AN46" s="55">
        <v>127</v>
      </c>
      <c r="AO46" s="55"/>
      <c r="AP46" s="55"/>
      <c r="AQ46" s="42">
        <v>649</v>
      </c>
      <c r="AR46" s="55">
        <v>379</v>
      </c>
      <c r="AS46" s="331">
        <v>17</v>
      </c>
      <c r="AT46" s="153">
        <v>127</v>
      </c>
      <c r="AU46" s="45"/>
      <c r="AV46" s="142" t="s">
        <v>70</v>
      </c>
      <c r="AW46" s="55">
        <v>366</v>
      </c>
      <c r="AX46" s="55">
        <v>212</v>
      </c>
      <c r="AY46" s="55">
        <v>7</v>
      </c>
      <c r="AZ46" s="143">
        <v>3</v>
      </c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</row>
    <row r="47" spans="1:70" ht="11.25" customHeight="1">
      <c r="A47" s="142" t="s">
        <v>28</v>
      </c>
      <c r="B47" s="55">
        <v>2092</v>
      </c>
      <c r="C47" s="55">
        <v>1021</v>
      </c>
      <c r="D47" s="55">
        <v>1641</v>
      </c>
      <c r="E47" s="55">
        <v>803</v>
      </c>
      <c r="F47" s="55">
        <v>1699</v>
      </c>
      <c r="G47" s="55">
        <v>807</v>
      </c>
      <c r="H47" s="55">
        <v>1338</v>
      </c>
      <c r="I47" s="55">
        <v>656</v>
      </c>
      <c r="J47" s="55">
        <v>994</v>
      </c>
      <c r="K47" s="55">
        <v>482</v>
      </c>
      <c r="L47" s="136">
        <f t="shared" si="95"/>
        <v>7764</v>
      </c>
      <c r="M47" s="136">
        <f t="shared" si="96"/>
        <v>3769</v>
      </c>
      <c r="N47" s="55"/>
      <c r="O47" s="55"/>
      <c r="P47" s="55"/>
      <c r="Q47" s="55"/>
      <c r="R47" s="136"/>
      <c r="S47" s="133"/>
      <c r="T47" s="45"/>
      <c r="U47" s="142" t="s">
        <v>28</v>
      </c>
      <c r="V47" s="55">
        <v>302</v>
      </c>
      <c r="W47" s="55">
        <v>128</v>
      </c>
      <c r="X47" s="55">
        <v>250</v>
      </c>
      <c r="Y47" s="55">
        <v>114</v>
      </c>
      <c r="Z47" s="55">
        <v>256</v>
      </c>
      <c r="AA47" s="55">
        <v>110</v>
      </c>
      <c r="AB47" s="55">
        <v>176</v>
      </c>
      <c r="AC47" s="55">
        <v>79</v>
      </c>
      <c r="AD47" s="55">
        <v>59</v>
      </c>
      <c r="AE47" s="55">
        <v>28</v>
      </c>
      <c r="AF47" s="42">
        <f t="shared" si="97"/>
        <v>1043</v>
      </c>
      <c r="AG47" s="153">
        <f t="shared" si="98"/>
        <v>459</v>
      </c>
      <c r="AH47" s="45"/>
      <c r="AI47" s="142" t="s">
        <v>28</v>
      </c>
      <c r="AJ47" s="55">
        <v>86</v>
      </c>
      <c r="AK47" s="55">
        <v>87</v>
      </c>
      <c r="AL47" s="55">
        <v>88</v>
      </c>
      <c r="AM47" s="55">
        <v>84</v>
      </c>
      <c r="AN47" s="55">
        <v>79</v>
      </c>
      <c r="AO47" s="55"/>
      <c r="AP47" s="55"/>
      <c r="AQ47" s="42">
        <v>424</v>
      </c>
      <c r="AR47" s="55">
        <v>229</v>
      </c>
      <c r="AS47" s="331">
        <v>29</v>
      </c>
      <c r="AT47" s="153">
        <v>84</v>
      </c>
      <c r="AU47" s="45"/>
      <c r="AV47" s="142" t="s">
        <v>28</v>
      </c>
      <c r="AW47" s="55">
        <v>246</v>
      </c>
      <c r="AX47" s="55">
        <v>141</v>
      </c>
      <c r="AY47" s="55">
        <v>19</v>
      </c>
      <c r="AZ47" s="143">
        <v>6</v>
      </c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</row>
    <row r="48" spans="1:70" ht="11.25" customHeight="1">
      <c r="A48" s="142" t="s">
        <v>71</v>
      </c>
      <c r="B48" s="55">
        <v>2689</v>
      </c>
      <c r="C48" s="55">
        <v>1375</v>
      </c>
      <c r="D48" s="55">
        <v>2102</v>
      </c>
      <c r="E48" s="55">
        <v>1054</v>
      </c>
      <c r="F48" s="55">
        <v>1960</v>
      </c>
      <c r="G48" s="55">
        <v>972</v>
      </c>
      <c r="H48" s="55">
        <v>1519</v>
      </c>
      <c r="I48" s="55">
        <v>721</v>
      </c>
      <c r="J48" s="55">
        <v>1088</v>
      </c>
      <c r="K48" s="55">
        <v>560</v>
      </c>
      <c r="L48" s="136">
        <f t="shared" si="95"/>
        <v>9358</v>
      </c>
      <c r="M48" s="136">
        <f t="shared" si="96"/>
        <v>4682</v>
      </c>
      <c r="N48" s="55"/>
      <c r="O48" s="55"/>
      <c r="P48" s="55"/>
      <c r="Q48" s="55"/>
      <c r="R48" s="136"/>
      <c r="S48" s="133"/>
      <c r="T48" s="45"/>
      <c r="U48" s="142" t="s">
        <v>71</v>
      </c>
      <c r="V48" s="55">
        <v>328</v>
      </c>
      <c r="W48" s="55">
        <v>165</v>
      </c>
      <c r="X48" s="55">
        <v>273</v>
      </c>
      <c r="Y48" s="55">
        <v>115</v>
      </c>
      <c r="Z48" s="55">
        <v>275</v>
      </c>
      <c r="AA48" s="55">
        <v>122</v>
      </c>
      <c r="AB48" s="55">
        <v>193</v>
      </c>
      <c r="AC48" s="55">
        <v>87</v>
      </c>
      <c r="AD48" s="55">
        <v>99</v>
      </c>
      <c r="AE48" s="55">
        <v>62</v>
      </c>
      <c r="AF48" s="42">
        <f t="shared" si="97"/>
        <v>1168</v>
      </c>
      <c r="AG48" s="153">
        <f t="shared" si="98"/>
        <v>551</v>
      </c>
      <c r="AH48" s="45"/>
      <c r="AI48" s="142" t="s">
        <v>71</v>
      </c>
      <c r="AJ48" s="55">
        <v>97</v>
      </c>
      <c r="AK48" s="55">
        <v>96</v>
      </c>
      <c r="AL48" s="55">
        <v>94</v>
      </c>
      <c r="AM48" s="55">
        <v>92</v>
      </c>
      <c r="AN48" s="55">
        <v>84</v>
      </c>
      <c r="AO48" s="55"/>
      <c r="AP48" s="55"/>
      <c r="AQ48" s="42">
        <v>463</v>
      </c>
      <c r="AR48" s="55">
        <v>259</v>
      </c>
      <c r="AS48" s="331">
        <v>16</v>
      </c>
      <c r="AT48" s="153">
        <v>94</v>
      </c>
      <c r="AU48" s="45"/>
      <c r="AV48" s="142" t="s">
        <v>71</v>
      </c>
      <c r="AW48" s="55">
        <v>256</v>
      </c>
      <c r="AX48" s="55">
        <v>150</v>
      </c>
      <c r="AY48" s="55">
        <v>23</v>
      </c>
      <c r="AZ48" s="143">
        <v>17</v>
      </c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</row>
    <row r="49" spans="1:70" ht="11.25" customHeight="1">
      <c r="A49" s="142" t="s">
        <v>72</v>
      </c>
      <c r="B49" s="55">
        <v>9935</v>
      </c>
      <c r="C49" s="55">
        <v>4982</v>
      </c>
      <c r="D49" s="55">
        <v>8794</v>
      </c>
      <c r="E49" s="55">
        <v>4300</v>
      </c>
      <c r="F49" s="55">
        <v>8739</v>
      </c>
      <c r="G49" s="55">
        <v>4209</v>
      </c>
      <c r="H49" s="55">
        <v>7768</v>
      </c>
      <c r="I49" s="55">
        <v>3909</v>
      </c>
      <c r="J49" s="55">
        <v>6770</v>
      </c>
      <c r="K49" s="55">
        <v>3334</v>
      </c>
      <c r="L49" s="136">
        <f t="shared" si="95"/>
        <v>42006</v>
      </c>
      <c r="M49" s="136">
        <f t="shared" si="96"/>
        <v>20734</v>
      </c>
      <c r="N49" s="55"/>
      <c r="O49" s="55"/>
      <c r="P49" s="55"/>
      <c r="Q49" s="55"/>
      <c r="R49" s="136"/>
      <c r="S49" s="133"/>
      <c r="T49" s="45"/>
      <c r="U49" s="142" t="s">
        <v>72</v>
      </c>
      <c r="V49" s="55">
        <v>444</v>
      </c>
      <c r="W49" s="55">
        <v>194</v>
      </c>
      <c r="X49" s="55">
        <v>437</v>
      </c>
      <c r="Y49" s="55">
        <v>165</v>
      </c>
      <c r="Z49" s="55">
        <v>568</v>
      </c>
      <c r="AA49" s="55">
        <v>207</v>
      </c>
      <c r="AB49" s="55">
        <v>462</v>
      </c>
      <c r="AC49" s="55">
        <v>175</v>
      </c>
      <c r="AD49" s="55">
        <v>128</v>
      </c>
      <c r="AE49" s="55">
        <v>55</v>
      </c>
      <c r="AF49" s="42">
        <f t="shared" si="97"/>
        <v>2039</v>
      </c>
      <c r="AG49" s="153">
        <f t="shared" si="98"/>
        <v>796</v>
      </c>
      <c r="AH49" s="45"/>
      <c r="AI49" s="142" t="s">
        <v>72</v>
      </c>
      <c r="AJ49" s="55">
        <v>394</v>
      </c>
      <c r="AK49" s="55">
        <v>367</v>
      </c>
      <c r="AL49" s="55">
        <v>365</v>
      </c>
      <c r="AM49" s="55">
        <v>344</v>
      </c>
      <c r="AN49" s="55">
        <v>345</v>
      </c>
      <c r="AO49" s="55"/>
      <c r="AP49" s="55"/>
      <c r="AQ49" s="42">
        <v>1815</v>
      </c>
      <c r="AR49" s="55">
        <v>1648</v>
      </c>
      <c r="AS49" s="331">
        <v>0</v>
      </c>
      <c r="AT49" s="153">
        <v>351</v>
      </c>
      <c r="AU49" s="45"/>
      <c r="AV49" s="142" t="s">
        <v>72</v>
      </c>
      <c r="AW49" s="55">
        <v>1597</v>
      </c>
      <c r="AX49" s="55">
        <v>1413</v>
      </c>
      <c r="AY49" s="55">
        <v>230</v>
      </c>
      <c r="AZ49" s="143">
        <v>145</v>
      </c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</row>
    <row r="50" spans="1:70" ht="11.25" customHeight="1">
      <c r="A50" s="142" t="s">
        <v>73</v>
      </c>
      <c r="B50" s="55">
        <v>6678</v>
      </c>
      <c r="C50" s="55">
        <v>3213</v>
      </c>
      <c r="D50" s="55">
        <v>6199</v>
      </c>
      <c r="E50" s="55">
        <v>3000</v>
      </c>
      <c r="F50" s="55">
        <v>7107</v>
      </c>
      <c r="G50" s="55">
        <v>3410</v>
      </c>
      <c r="H50" s="55">
        <v>5494</v>
      </c>
      <c r="I50" s="55">
        <v>2709</v>
      </c>
      <c r="J50" s="55">
        <v>4750</v>
      </c>
      <c r="K50" s="55">
        <v>2460</v>
      </c>
      <c r="L50" s="136">
        <f t="shared" si="95"/>
        <v>30228</v>
      </c>
      <c r="M50" s="136">
        <f t="shared" si="96"/>
        <v>14792</v>
      </c>
      <c r="N50" s="55"/>
      <c r="O50" s="55"/>
      <c r="P50" s="55"/>
      <c r="Q50" s="55"/>
      <c r="R50" s="136"/>
      <c r="S50" s="133"/>
      <c r="T50" s="45"/>
      <c r="U50" s="142" t="s">
        <v>73</v>
      </c>
      <c r="V50" s="55">
        <v>322</v>
      </c>
      <c r="W50" s="55">
        <v>133</v>
      </c>
      <c r="X50" s="55">
        <v>478</v>
      </c>
      <c r="Y50" s="55">
        <v>189</v>
      </c>
      <c r="Z50" s="55">
        <v>703</v>
      </c>
      <c r="AA50" s="55">
        <v>295</v>
      </c>
      <c r="AB50" s="55">
        <v>455</v>
      </c>
      <c r="AC50" s="55">
        <v>204</v>
      </c>
      <c r="AD50" s="55">
        <v>189</v>
      </c>
      <c r="AE50" s="55">
        <v>89</v>
      </c>
      <c r="AF50" s="42">
        <f t="shared" si="97"/>
        <v>2147</v>
      </c>
      <c r="AG50" s="153">
        <f t="shared" si="98"/>
        <v>910</v>
      </c>
      <c r="AH50" s="45"/>
      <c r="AI50" s="142" t="s">
        <v>73</v>
      </c>
      <c r="AJ50" s="55">
        <v>301</v>
      </c>
      <c r="AK50" s="55">
        <v>294</v>
      </c>
      <c r="AL50" s="55">
        <v>303</v>
      </c>
      <c r="AM50" s="55">
        <v>281</v>
      </c>
      <c r="AN50" s="55">
        <v>262</v>
      </c>
      <c r="AO50" s="55"/>
      <c r="AP50" s="55"/>
      <c r="AQ50" s="42">
        <v>1441</v>
      </c>
      <c r="AR50" s="55">
        <v>1210</v>
      </c>
      <c r="AS50" s="331">
        <v>31</v>
      </c>
      <c r="AT50" s="153">
        <v>276</v>
      </c>
      <c r="AU50" s="45"/>
      <c r="AV50" s="142" t="s">
        <v>73</v>
      </c>
      <c r="AW50" s="55">
        <v>992</v>
      </c>
      <c r="AX50" s="55">
        <v>869</v>
      </c>
      <c r="AY50" s="55">
        <v>227</v>
      </c>
      <c r="AZ50" s="143">
        <v>152</v>
      </c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</row>
    <row r="51" spans="1:70" ht="11.25" customHeight="1">
      <c r="A51" s="142" t="s">
        <v>74</v>
      </c>
      <c r="B51" s="55">
        <v>21200</v>
      </c>
      <c r="C51" s="55">
        <v>10398</v>
      </c>
      <c r="D51" s="55">
        <v>19486</v>
      </c>
      <c r="E51" s="55">
        <v>9535</v>
      </c>
      <c r="F51" s="55">
        <v>19502</v>
      </c>
      <c r="G51" s="55">
        <v>9711</v>
      </c>
      <c r="H51" s="55">
        <v>16710</v>
      </c>
      <c r="I51" s="55">
        <v>8279</v>
      </c>
      <c r="J51" s="55">
        <v>14898</v>
      </c>
      <c r="K51" s="55">
        <v>7414</v>
      </c>
      <c r="L51" s="136">
        <f t="shared" si="95"/>
        <v>91796</v>
      </c>
      <c r="M51" s="136">
        <f t="shared" si="96"/>
        <v>45337</v>
      </c>
      <c r="N51" s="55"/>
      <c r="O51" s="55"/>
      <c r="P51" s="55"/>
      <c r="Q51" s="55"/>
      <c r="R51" s="136"/>
      <c r="S51" s="133"/>
      <c r="T51" s="45"/>
      <c r="U51" s="142" t="s">
        <v>74</v>
      </c>
      <c r="V51" s="55">
        <v>768</v>
      </c>
      <c r="W51" s="55">
        <v>313</v>
      </c>
      <c r="X51" s="55">
        <v>816</v>
      </c>
      <c r="Y51" s="55">
        <v>300</v>
      </c>
      <c r="Z51" s="55">
        <v>833</v>
      </c>
      <c r="AA51" s="55">
        <v>334</v>
      </c>
      <c r="AB51" s="55">
        <v>720</v>
      </c>
      <c r="AC51" s="55">
        <v>275</v>
      </c>
      <c r="AD51" s="55">
        <v>282</v>
      </c>
      <c r="AE51" s="55">
        <v>125</v>
      </c>
      <c r="AF51" s="42">
        <f t="shared" si="97"/>
        <v>3419</v>
      </c>
      <c r="AG51" s="153">
        <f t="shared" si="98"/>
        <v>1347</v>
      </c>
      <c r="AH51" s="45"/>
      <c r="AI51" s="142" t="s">
        <v>74</v>
      </c>
      <c r="AJ51" s="55">
        <v>709</v>
      </c>
      <c r="AK51" s="55">
        <v>692</v>
      </c>
      <c r="AL51" s="55">
        <v>685</v>
      </c>
      <c r="AM51" s="55">
        <v>629</v>
      </c>
      <c r="AN51" s="55">
        <v>623</v>
      </c>
      <c r="AO51" s="55"/>
      <c r="AP51" s="55"/>
      <c r="AQ51" s="42">
        <v>3338</v>
      </c>
      <c r="AR51" s="55">
        <v>3171</v>
      </c>
      <c r="AS51" s="331">
        <v>40</v>
      </c>
      <c r="AT51" s="153">
        <v>574</v>
      </c>
      <c r="AU51" s="45"/>
      <c r="AV51" s="142" t="s">
        <v>74</v>
      </c>
      <c r="AW51" s="55">
        <v>3116</v>
      </c>
      <c r="AX51" s="55">
        <v>2822</v>
      </c>
      <c r="AY51" s="55">
        <v>938</v>
      </c>
      <c r="AZ51" s="143">
        <v>610</v>
      </c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</row>
    <row r="52" spans="1:70" ht="11.25" customHeight="1">
      <c r="A52" s="142" t="s">
        <v>65</v>
      </c>
      <c r="B52" s="55">
        <v>2122</v>
      </c>
      <c r="C52" s="55">
        <v>997</v>
      </c>
      <c r="D52" s="55">
        <v>1914</v>
      </c>
      <c r="E52" s="55">
        <v>915</v>
      </c>
      <c r="F52" s="55">
        <v>1880</v>
      </c>
      <c r="G52" s="55">
        <v>917</v>
      </c>
      <c r="H52" s="55">
        <v>1701</v>
      </c>
      <c r="I52" s="55">
        <v>836</v>
      </c>
      <c r="J52" s="55">
        <v>1347</v>
      </c>
      <c r="K52" s="55">
        <v>684</v>
      </c>
      <c r="L52" s="136">
        <f t="shared" si="95"/>
        <v>8964</v>
      </c>
      <c r="M52" s="136">
        <f t="shared" si="96"/>
        <v>4349</v>
      </c>
      <c r="N52" s="55"/>
      <c r="O52" s="55"/>
      <c r="P52" s="55"/>
      <c r="Q52" s="55"/>
      <c r="R52" s="136"/>
      <c r="S52" s="133"/>
      <c r="T52" s="45"/>
      <c r="U52" s="142" t="s">
        <v>65</v>
      </c>
      <c r="V52" s="55">
        <v>248</v>
      </c>
      <c r="W52" s="55">
        <v>110</v>
      </c>
      <c r="X52" s="55">
        <v>274</v>
      </c>
      <c r="Y52" s="55">
        <v>106</v>
      </c>
      <c r="Z52" s="55">
        <v>289</v>
      </c>
      <c r="AA52" s="55">
        <v>141</v>
      </c>
      <c r="AB52" s="55">
        <v>214</v>
      </c>
      <c r="AC52" s="55">
        <v>92</v>
      </c>
      <c r="AD52" s="55">
        <v>68</v>
      </c>
      <c r="AE52" s="55">
        <v>34</v>
      </c>
      <c r="AF52" s="42">
        <f t="shared" si="97"/>
        <v>1093</v>
      </c>
      <c r="AG52" s="153">
        <f t="shared" si="98"/>
        <v>483</v>
      </c>
      <c r="AH52" s="45"/>
      <c r="AI52" s="142" t="s">
        <v>65</v>
      </c>
      <c r="AJ52" s="55">
        <v>97</v>
      </c>
      <c r="AK52" s="55">
        <v>96</v>
      </c>
      <c r="AL52" s="55">
        <v>95</v>
      </c>
      <c r="AM52" s="55">
        <v>95</v>
      </c>
      <c r="AN52" s="55">
        <v>93</v>
      </c>
      <c r="AO52" s="55"/>
      <c r="AP52" s="55"/>
      <c r="AQ52" s="42">
        <v>476</v>
      </c>
      <c r="AR52" s="55">
        <v>329</v>
      </c>
      <c r="AS52" s="331">
        <v>14</v>
      </c>
      <c r="AT52" s="153">
        <v>96</v>
      </c>
      <c r="AU52" s="45"/>
      <c r="AV52" s="142" t="s">
        <v>65</v>
      </c>
      <c r="AW52" s="55">
        <v>323</v>
      </c>
      <c r="AX52" s="55">
        <v>227</v>
      </c>
      <c r="AY52" s="55">
        <v>9</v>
      </c>
      <c r="AZ52" s="143">
        <v>9</v>
      </c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</row>
    <row r="53" spans="1:70" ht="12" customHeight="1">
      <c r="A53" s="131" t="s">
        <v>159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20"/>
      <c r="M53" s="20"/>
      <c r="N53" s="55"/>
      <c r="O53" s="55"/>
      <c r="P53" s="55"/>
      <c r="Q53" s="55"/>
      <c r="R53" s="136"/>
      <c r="S53" s="133"/>
      <c r="T53" s="45"/>
      <c r="U53" s="131" t="s">
        <v>159</v>
      </c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191"/>
      <c r="AG53" s="194"/>
      <c r="AH53" s="45"/>
      <c r="AI53" s="131" t="s">
        <v>159</v>
      </c>
      <c r="AJ53" s="54"/>
      <c r="AK53" s="54"/>
      <c r="AL53" s="54"/>
      <c r="AM53" s="54"/>
      <c r="AN53" s="54"/>
      <c r="AO53" s="336"/>
      <c r="AP53" s="54"/>
      <c r="AQ53" s="342"/>
      <c r="AR53" s="55"/>
      <c r="AS53" s="331"/>
      <c r="AT53" s="153"/>
      <c r="AU53" s="290"/>
      <c r="AV53" s="131" t="s">
        <v>159</v>
      </c>
      <c r="AW53" s="55"/>
      <c r="AX53" s="55"/>
      <c r="AY53" s="20"/>
      <c r="AZ53" s="167"/>
      <c r="BA53" s="16"/>
      <c r="BB53" s="16"/>
      <c r="BC53" s="16"/>
      <c r="BD53" s="16"/>
      <c r="BE53" s="16"/>
      <c r="BF53" s="16"/>
      <c r="BG53" s="16"/>
      <c r="BH53" s="25"/>
      <c r="BI53" s="25"/>
      <c r="BJ53" s="16"/>
      <c r="BK53" s="16"/>
      <c r="BL53" s="16"/>
      <c r="BM53" s="16"/>
      <c r="BN53" s="16"/>
      <c r="BO53" s="16"/>
      <c r="BP53" s="16"/>
      <c r="BQ53" s="16"/>
      <c r="BR53" s="16"/>
    </row>
    <row r="54" spans="1:70" ht="11.25" customHeight="1">
      <c r="A54" s="142" t="s">
        <v>29</v>
      </c>
      <c r="B54" s="55">
        <v>1782</v>
      </c>
      <c r="C54" s="55">
        <v>873</v>
      </c>
      <c r="D54" s="55">
        <v>1541</v>
      </c>
      <c r="E54" s="55">
        <v>734</v>
      </c>
      <c r="F54" s="55">
        <v>1529</v>
      </c>
      <c r="G54" s="55">
        <v>758</v>
      </c>
      <c r="H54" s="55">
        <v>1402</v>
      </c>
      <c r="I54" s="55">
        <v>721</v>
      </c>
      <c r="J54" s="55">
        <v>1240</v>
      </c>
      <c r="K54" s="55">
        <v>705</v>
      </c>
      <c r="L54" s="136">
        <f t="shared" si="95"/>
        <v>7494</v>
      </c>
      <c r="M54" s="136">
        <f t="shared" si="96"/>
        <v>3791</v>
      </c>
      <c r="N54" s="55"/>
      <c r="O54" s="55"/>
      <c r="P54" s="55"/>
      <c r="Q54" s="55"/>
      <c r="R54" s="136"/>
      <c r="S54" s="133"/>
      <c r="T54" s="45"/>
      <c r="U54" s="142" t="s">
        <v>29</v>
      </c>
      <c r="V54" s="55">
        <v>279</v>
      </c>
      <c r="W54" s="55">
        <v>125</v>
      </c>
      <c r="X54" s="55">
        <v>242</v>
      </c>
      <c r="Y54" s="55">
        <v>99</v>
      </c>
      <c r="Z54" s="55">
        <v>263</v>
      </c>
      <c r="AA54" s="55">
        <v>109</v>
      </c>
      <c r="AB54" s="55">
        <v>145</v>
      </c>
      <c r="AC54" s="55">
        <v>66</v>
      </c>
      <c r="AD54" s="55">
        <v>121</v>
      </c>
      <c r="AE54" s="55">
        <v>60</v>
      </c>
      <c r="AF54" s="42">
        <f>+V54+X54+Z54+AB54+AD54</f>
        <v>1050</v>
      </c>
      <c r="AG54" s="153">
        <f>+W54+Y54+AA54+AC54+AE54</f>
        <v>459</v>
      </c>
      <c r="AH54" s="45"/>
      <c r="AI54" s="142" t="s">
        <v>29</v>
      </c>
      <c r="AJ54" s="55">
        <v>44</v>
      </c>
      <c r="AK54" s="55">
        <v>40</v>
      </c>
      <c r="AL54" s="55">
        <v>42</v>
      </c>
      <c r="AM54" s="55">
        <v>36</v>
      </c>
      <c r="AN54" s="55">
        <v>35</v>
      </c>
      <c r="AO54" s="55"/>
      <c r="AP54" s="55"/>
      <c r="AQ54" s="42">
        <v>197</v>
      </c>
      <c r="AR54" s="55">
        <v>159</v>
      </c>
      <c r="AS54" s="331">
        <v>18</v>
      </c>
      <c r="AT54" s="153">
        <v>37</v>
      </c>
      <c r="AU54" s="45"/>
      <c r="AV54" s="142" t="s">
        <v>29</v>
      </c>
      <c r="AW54" s="55">
        <v>170</v>
      </c>
      <c r="AX54" s="55">
        <v>103</v>
      </c>
      <c r="AY54" s="55">
        <v>13</v>
      </c>
      <c r="AZ54" s="143">
        <v>6</v>
      </c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</row>
    <row r="55" spans="1:70" ht="11.25" customHeight="1">
      <c r="A55" s="142" t="s">
        <v>75</v>
      </c>
      <c r="B55" s="55">
        <v>615</v>
      </c>
      <c r="C55" s="55">
        <v>294</v>
      </c>
      <c r="D55" s="55">
        <v>575</v>
      </c>
      <c r="E55" s="55">
        <v>281</v>
      </c>
      <c r="F55" s="55">
        <v>604</v>
      </c>
      <c r="G55" s="55">
        <v>306</v>
      </c>
      <c r="H55" s="55">
        <v>506</v>
      </c>
      <c r="I55" s="55">
        <v>260</v>
      </c>
      <c r="J55" s="55">
        <v>546</v>
      </c>
      <c r="K55" s="55">
        <v>276</v>
      </c>
      <c r="L55" s="136">
        <f t="shared" si="95"/>
        <v>2846</v>
      </c>
      <c r="M55" s="136">
        <f t="shared" si="96"/>
        <v>1417</v>
      </c>
      <c r="N55" s="55"/>
      <c r="O55" s="55"/>
      <c r="P55" s="55"/>
      <c r="Q55" s="55"/>
      <c r="R55" s="136"/>
      <c r="S55" s="133"/>
      <c r="T55" s="45"/>
      <c r="U55" s="142" t="s">
        <v>75</v>
      </c>
      <c r="V55" s="55">
        <v>72</v>
      </c>
      <c r="W55" s="55">
        <v>37</v>
      </c>
      <c r="X55" s="55">
        <v>73</v>
      </c>
      <c r="Y55" s="55">
        <v>31</v>
      </c>
      <c r="Z55" s="55">
        <v>94</v>
      </c>
      <c r="AA55" s="55">
        <v>45</v>
      </c>
      <c r="AB55" s="55">
        <v>61</v>
      </c>
      <c r="AC55" s="55">
        <v>27</v>
      </c>
      <c r="AD55" s="55">
        <v>70</v>
      </c>
      <c r="AE55" s="55">
        <v>32</v>
      </c>
      <c r="AF55" s="42">
        <f t="shared" ref="AF55:AF59" si="99">+V55+X55+Z55+AB55+AD55</f>
        <v>370</v>
      </c>
      <c r="AG55" s="153">
        <f t="shared" ref="AG55:AG59" si="100">+W55+Y55+AA55+AC55+AE55</f>
        <v>172</v>
      </c>
      <c r="AH55" s="45"/>
      <c r="AI55" s="142" t="s">
        <v>75</v>
      </c>
      <c r="AJ55" s="55">
        <v>16</v>
      </c>
      <c r="AK55" s="55">
        <v>15</v>
      </c>
      <c r="AL55" s="55">
        <v>15</v>
      </c>
      <c r="AM55" s="55">
        <v>13</v>
      </c>
      <c r="AN55" s="55">
        <v>14</v>
      </c>
      <c r="AO55" s="55"/>
      <c r="AP55" s="55"/>
      <c r="AQ55" s="42">
        <v>73</v>
      </c>
      <c r="AR55" s="55">
        <v>67</v>
      </c>
      <c r="AS55" s="331">
        <v>0</v>
      </c>
      <c r="AT55" s="153">
        <v>13</v>
      </c>
      <c r="AU55" s="45"/>
      <c r="AV55" s="142" t="s">
        <v>75</v>
      </c>
      <c r="AW55" s="55">
        <v>63</v>
      </c>
      <c r="AX55" s="55">
        <v>34</v>
      </c>
      <c r="AY55" s="55">
        <v>11</v>
      </c>
      <c r="AZ55" s="143">
        <v>3</v>
      </c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</row>
    <row r="56" spans="1:70" ht="11.25" customHeight="1">
      <c r="A56" s="142" t="s">
        <v>30</v>
      </c>
      <c r="B56" s="55">
        <v>565</v>
      </c>
      <c r="C56" s="55">
        <v>256</v>
      </c>
      <c r="D56" s="55">
        <v>642</v>
      </c>
      <c r="E56" s="55">
        <v>301</v>
      </c>
      <c r="F56" s="55">
        <v>556</v>
      </c>
      <c r="G56" s="55">
        <v>265</v>
      </c>
      <c r="H56" s="55">
        <v>510</v>
      </c>
      <c r="I56" s="55">
        <v>264</v>
      </c>
      <c r="J56" s="55">
        <v>470</v>
      </c>
      <c r="K56" s="55">
        <v>240</v>
      </c>
      <c r="L56" s="136">
        <f t="shared" si="95"/>
        <v>2743</v>
      </c>
      <c r="M56" s="136">
        <f t="shared" si="96"/>
        <v>1326</v>
      </c>
      <c r="N56" s="55"/>
      <c r="O56" s="55"/>
      <c r="P56" s="55"/>
      <c r="Q56" s="55"/>
      <c r="R56" s="136"/>
      <c r="S56" s="133"/>
      <c r="T56" s="45"/>
      <c r="U56" s="142" t="s">
        <v>30</v>
      </c>
      <c r="V56" s="55">
        <v>38</v>
      </c>
      <c r="W56" s="55">
        <v>10</v>
      </c>
      <c r="X56" s="55">
        <v>53</v>
      </c>
      <c r="Y56" s="55">
        <v>16</v>
      </c>
      <c r="Z56" s="55">
        <v>44</v>
      </c>
      <c r="AA56" s="55">
        <v>16</v>
      </c>
      <c r="AB56" s="55">
        <v>27</v>
      </c>
      <c r="AC56" s="55">
        <v>11</v>
      </c>
      <c r="AD56" s="55">
        <v>7</v>
      </c>
      <c r="AE56" s="55">
        <v>3</v>
      </c>
      <c r="AF56" s="42">
        <f t="shared" si="99"/>
        <v>169</v>
      </c>
      <c r="AG56" s="153">
        <f t="shared" si="100"/>
        <v>56</v>
      </c>
      <c r="AH56" s="45"/>
      <c r="AI56" s="142" t="s">
        <v>30</v>
      </c>
      <c r="AJ56" s="55">
        <v>12</v>
      </c>
      <c r="AK56" s="55">
        <v>14</v>
      </c>
      <c r="AL56" s="55">
        <v>13</v>
      </c>
      <c r="AM56" s="55">
        <v>10</v>
      </c>
      <c r="AN56" s="55">
        <v>10</v>
      </c>
      <c r="AO56" s="55"/>
      <c r="AP56" s="55"/>
      <c r="AQ56" s="42">
        <v>59</v>
      </c>
      <c r="AR56" s="21">
        <v>55</v>
      </c>
      <c r="AS56" s="331"/>
      <c r="AT56" s="153">
        <v>10</v>
      </c>
      <c r="AU56" s="45"/>
      <c r="AV56" s="142" t="s">
        <v>30</v>
      </c>
      <c r="AW56" s="55">
        <v>52</v>
      </c>
      <c r="AX56" s="55">
        <v>24</v>
      </c>
      <c r="AY56" s="55">
        <v>9</v>
      </c>
      <c r="AZ56" s="143">
        <v>4</v>
      </c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</row>
    <row r="57" spans="1:70" ht="11.25" customHeight="1">
      <c r="A57" s="142" t="s">
        <v>76</v>
      </c>
      <c r="B57" s="55">
        <v>165</v>
      </c>
      <c r="C57" s="55">
        <v>88</v>
      </c>
      <c r="D57" s="55">
        <v>132</v>
      </c>
      <c r="E57" s="55">
        <v>70</v>
      </c>
      <c r="F57" s="55">
        <v>134</v>
      </c>
      <c r="G57" s="55">
        <v>71</v>
      </c>
      <c r="H57" s="55">
        <v>133</v>
      </c>
      <c r="I57" s="55">
        <v>69</v>
      </c>
      <c r="J57" s="55">
        <v>83</v>
      </c>
      <c r="K57" s="55">
        <v>42</v>
      </c>
      <c r="L57" s="136">
        <f t="shared" si="95"/>
        <v>647</v>
      </c>
      <c r="M57" s="136">
        <f t="shared" si="96"/>
        <v>340</v>
      </c>
      <c r="N57" s="55"/>
      <c r="O57" s="55"/>
      <c r="P57" s="55"/>
      <c r="Q57" s="55"/>
      <c r="R57" s="136"/>
      <c r="S57" s="133"/>
      <c r="T57" s="45"/>
      <c r="U57" s="142" t="s">
        <v>76</v>
      </c>
      <c r="V57" s="55">
        <v>29</v>
      </c>
      <c r="W57" s="55">
        <v>11</v>
      </c>
      <c r="X57" s="55">
        <v>14</v>
      </c>
      <c r="Y57" s="55">
        <v>8</v>
      </c>
      <c r="Z57" s="55">
        <v>15</v>
      </c>
      <c r="AA57" s="55">
        <v>7</v>
      </c>
      <c r="AB57" s="55">
        <v>18</v>
      </c>
      <c r="AC57" s="55">
        <v>6</v>
      </c>
      <c r="AD57" s="55">
        <v>1</v>
      </c>
      <c r="AE57" s="55">
        <v>1</v>
      </c>
      <c r="AF57" s="42">
        <f t="shared" si="99"/>
        <v>77</v>
      </c>
      <c r="AG57" s="153">
        <f t="shared" si="100"/>
        <v>33</v>
      </c>
      <c r="AH57" s="45"/>
      <c r="AI57" s="142" t="s">
        <v>76</v>
      </c>
      <c r="AJ57" s="55">
        <v>7</v>
      </c>
      <c r="AK57" s="55">
        <v>7</v>
      </c>
      <c r="AL57" s="55">
        <v>7</v>
      </c>
      <c r="AM57" s="55">
        <v>7</v>
      </c>
      <c r="AN57" s="55">
        <v>7</v>
      </c>
      <c r="AO57" s="55"/>
      <c r="AP57" s="55"/>
      <c r="AQ57" s="42">
        <v>35</v>
      </c>
      <c r="AR57" s="55">
        <v>26</v>
      </c>
      <c r="AS57" s="331">
        <v>0</v>
      </c>
      <c r="AT57" s="153">
        <v>7</v>
      </c>
      <c r="AU57" s="45"/>
      <c r="AV57" s="142" t="s">
        <v>76</v>
      </c>
      <c r="AW57" s="55">
        <v>25</v>
      </c>
      <c r="AX57" s="55">
        <v>17</v>
      </c>
      <c r="AY57" s="55">
        <v>2</v>
      </c>
      <c r="AZ57" s="143">
        <v>2</v>
      </c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</row>
    <row r="58" spans="1:70" ht="11.25" customHeight="1">
      <c r="A58" s="142" t="s">
        <v>31</v>
      </c>
      <c r="B58" s="55">
        <v>454</v>
      </c>
      <c r="C58" s="55">
        <v>222</v>
      </c>
      <c r="D58" s="55">
        <v>367</v>
      </c>
      <c r="E58" s="55">
        <v>179</v>
      </c>
      <c r="F58" s="55">
        <v>378</v>
      </c>
      <c r="G58" s="55">
        <v>200</v>
      </c>
      <c r="H58" s="55">
        <v>350</v>
      </c>
      <c r="I58" s="55">
        <v>179</v>
      </c>
      <c r="J58" s="55">
        <v>227</v>
      </c>
      <c r="K58" s="55">
        <v>115</v>
      </c>
      <c r="L58" s="136">
        <f t="shared" si="95"/>
        <v>1776</v>
      </c>
      <c r="M58" s="136">
        <f t="shared" si="96"/>
        <v>895</v>
      </c>
      <c r="N58" s="55"/>
      <c r="O58" s="55"/>
      <c r="P58" s="55"/>
      <c r="Q58" s="55"/>
      <c r="R58" s="136"/>
      <c r="S58" s="133"/>
      <c r="T58" s="45"/>
      <c r="U58" s="142" t="s">
        <v>31</v>
      </c>
      <c r="V58" s="55">
        <v>63</v>
      </c>
      <c r="W58" s="55">
        <v>23</v>
      </c>
      <c r="X58" s="55">
        <v>42</v>
      </c>
      <c r="Y58" s="55">
        <v>15</v>
      </c>
      <c r="Z58" s="55">
        <v>57</v>
      </c>
      <c r="AA58" s="55">
        <v>27</v>
      </c>
      <c r="AB58" s="55">
        <v>42</v>
      </c>
      <c r="AC58" s="55">
        <v>16</v>
      </c>
      <c r="AD58" s="55">
        <v>3</v>
      </c>
      <c r="AE58" s="55">
        <v>1</v>
      </c>
      <c r="AF58" s="42">
        <f t="shared" si="99"/>
        <v>207</v>
      </c>
      <c r="AG58" s="153">
        <f t="shared" si="100"/>
        <v>82</v>
      </c>
      <c r="AH58" s="45"/>
      <c r="AI58" s="142" t="s">
        <v>31</v>
      </c>
      <c r="AJ58" s="55">
        <v>13</v>
      </c>
      <c r="AK58" s="55">
        <v>12</v>
      </c>
      <c r="AL58" s="55">
        <v>12</v>
      </c>
      <c r="AM58" s="55">
        <v>11</v>
      </c>
      <c r="AN58" s="55">
        <v>9</v>
      </c>
      <c r="AO58" s="55"/>
      <c r="AP58" s="55"/>
      <c r="AQ58" s="42">
        <v>57</v>
      </c>
      <c r="AR58" s="55">
        <v>51</v>
      </c>
      <c r="AS58" s="331">
        <v>0</v>
      </c>
      <c r="AT58" s="153">
        <v>10</v>
      </c>
      <c r="AU58" s="45"/>
      <c r="AV58" s="142" t="s">
        <v>31</v>
      </c>
      <c r="AW58" s="55">
        <v>48</v>
      </c>
      <c r="AX58" s="55">
        <v>27</v>
      </c>
      <c r="AY58" s="55">
        <v>1</v>
      </c>
      <c r="AZ58" s="143">
        <v>1</v>
      </c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</row>
    <row r="59" spans="1:70" ht="11.25" customHeight="1">
      <c r="A59" s="142" t="s">
        <v>32</v>
      </c>
      <c r="B59" s="55">
        <v>675</v>
      </c>
      <c r="C59" s="55">
        <v>351</v>
      </c>
      <c r="D59" s="55">
        <v>549</v>
      </c>
      <c r="E59" s="55">
        <v>277</v>
      </c>
      <c r="F59" s="55">
        <v>551</v>
      </c>
      <c r="G59" s="55">
        <v>272</v>
      </c>
      <c r="H59" s="55">
        <v>463</v>
      </c>
      <c r="I59" s="55">
        <v>236</v>
      </c>
      <c r="J59" s="55">
        <v>486</v>
      </c>
      <c r="K59" s="55">
        <v>254</v>
      </c>
      <c r="L59" s="136">
        <f t="shared" si="95"/>
        <v>2724</v>
      </c>
      <c r="M59" s="136">
        <f t="shared" si="96"/>
        <v>1390</v>
      </c>
      <c r="N59" s="55"/>
      <c r="O59" s="55"/>
      <c r="P59" s="55"/>
      <c r="Q59" s="55"/>
      <c r="R59" s="136"/>
      <c r="S59" s="133"/>
      <c r="T59" s="45"/>
      <c r="U59" s="142" t="s">
        <v>32</v>
      </c>
      <c r="V59" s="55">
        <v>51</v>
      </c>
      <c r="W59" s="55">
        <v>24</v>
      </c>
      <c r="X59" s="55">
        <v>60</v>
      </c>
      <c r="Y59" s="55">
        <v>21</v>
      </c>
      <c r="Z59" s="55">
        <v>70</v>
      </c>
      <c r="AA59" s="55">
        <v>29</v>
      </c>
      <c r="AB59" s="55">
        <v>25</v>
      </c>
      <c r="AC59" s="55">
        <v>9</v>
      </c>
      <c r="AD59" s="55">
        <v>50</v>
      </c>
      <c r="AE59" s="55">
        <v>18</v>
      </c>
      <c r="AF59" s="42">
        <f t="shared" si="99"/>
        <v>256</v>
      </c>
      <c r="AG59" s="153">
        <f t="shared" si="100"/>
        <v>101</v>
      </c>
      <c r="AH59" s="45"/>
      <c r="AI59" s="142" t="s">
        <v>32</v>
      </c>
      <c r="AJ59" s="55">
        <v>18</v>
      </c>
      <c r="AK59" s="55">
        <v>18</v>
      </c>
      <c r="AL59" s="55">
        <v>17</v>
      </c>
      <c r="AM59" s="55">
        <v>17</v>
      </c>
      <c r="AN59" s="55">
        <v>16</v>
      </c>
      <c r="AO59" s="55"/>
      <c r="AP59" s="55"/>
      <c r="AQ59" s="42">
        <v>86</v>
      </c>
      <c r="AR59" s="55">
        <v>66</v>
      </c>
      <c r="AS59" s="331">
        <v>11</v>
      </c>
      <c r="AT59" s="153">
        <v>16</v>
      </c>
      <c r="AU59" s="45"/>
      <c r="AV59" s="142" t="s">
        <v>32</v>
      </c>
      <c r="AW59" s="55">
        <v>67</v>
      </c>
      <c r="AX59" s="55">
        <v>31</v>
      </c>
      <c r="AY59" s="55">
        <v>7</v>
      </c>
      <c r="AZ59" s="143">
        <v>3</v>
      </c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</row>
    <row r="60" spans="1:70" ht="12" customHeight="1">
      <c r="A60" s="131" t="s">
        <v>160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20"/>
      <c r="M60" s="20"/>
      <c r="N60" s="55"/>
      <c r="O60" s="55"/>
      <c r="P60" s="55"/>
      <c r="Q60" s="55"/>
      <c r="R60" s="136"/>
      <c r="S60" s="133"/>
      <c r="T60" s="45"/>
      <c r="U60" s="131" t="s">
        <v>160</v>
      </c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191"/>
      <c r="AG60" s="194"/>
      <c r="AH60" s="45"/>
      <c r="AI60" s="131" t="s">
        <v>160</v>
      </c>
      <c r="AJ60" s="54"/>
      <c r="AK60" s="54"/>
      <c r="AL60" s="54"/>
      <c r="AM60" s="54"/>
      <c r="AN60" s="54"/>
      <c r="AO60" s="336"/>
      <c r="AP60" s="54"/>
      <c r="AQ60" s="342"/>
      <c r="AR60" s="55"/>
      <c r="AS60" s="331"/>
      <c r="AT60" s="153"/>
      <c r="AU60" s="290"/>
      <c r="AV60" s="131" t="s">
        <v>160</v>
      </c>
      <c r="AW60" s="55"/>
      <c r="AX60" s="55"/>
      <c r="AY60" s="20"/>
      <c r="AZ60" s="167"/>
      <c r="BA60" s="16"/>
      <c r="BB60" s="16"/>
      <c r="BC60" s="16"/>
      <c r="BD60" s="16"/>
      <c r="BE60" s="16"/>
      <c r="BF60" s="16"/>
      <c r="BG60" s="16"/>
      <c r="BH60" s="25"/>
      <c r="BI60" s="25"/>
      <c r="BJ60" s="16"/>
      <c r="BK60" s="16"/>
      <c r="BL60" s="16"/>
      <c r="BM60" s="16"/>
      <c r="BN60" s="16"/>
      <c r="BO60" s="16"/>
      <c r="BP60" s="16"/>
      <c r="BQ60" s="16"/>
      <c r="BR60" s="16"/>
    </row>
    <row r="61" spans="1:70" ht="11.25" customHeight="1">
      <c r="A61" s="142" t="s">
        <v>77</v>
      </c>
      <c r="B61" s="55">
        <v>2757</v>
      </c>
      <c r="C61" s="55">
        <v>1481</v>
      </c>
      <c r="D61" s="55">
        <v>1504</v>
      </c>
      <c r="E61" s="55">
        <v>820</v>
      </c>
      <c r="F61" s="55">
        <v>1312</v>
      </c>
      <c r="G61" s="55">
        <v>711</v>
      </c>
      <c r="H61" s="55">
        <v>772</v>
      </c>
      <c r="I61" s="55">
        <v>417</v>
      </c>
      <c r="J61" s="55">
        <v>449</v>
      </c>
      <c r="K61" s="55">
        <v>220</v>
      </c>
      <c r="L61" s="136">
        <f t="shared" si="95"/>
        <v>6794</v>
      </c>
      <c r="M61" s="136">
        <f t="shared" si="96"/>
        <v>3649</v>
      </c>
      <c r="N61" s="55"/>
      <c r="O61" s="55"/>
      <c r="P61" s="55"/>
      <c r="Q61" s="55"/>
      <c r="R61" s="136"/>
      <c r="S61" s="133"/>
      <c r="T61" s="45"/>
      <c r="U61" s="142" t="s">
        <v>77</v>
      </c>
      <c r="V61" s="55">
        <v>519</v>
      </c>
      <c r="W61" s="55">
        <v>269</v>
      </c>
      <c r="X61" s="55">
        <v>238</v>
      </c>
      <c r="Y61" s="55">
        <v>127</v>
      </c>
      <c r="Z61" s="55">
        <v>163</v>
      </c>
      <c r="AA61" s="55">
        <v>88</v>
      </c>
      <c r="AB61" s="55">
        <v>64</v>
      </c>
      <c r="AC61" s="55">
        <v>30</v>
      </c>
      <c r="AD61" s="55">
        <v>8</v>
      </c>
      <c r="AE61" s="55">
        <v>4</v>
      </c>
      <c r="AF61" s="42">
        <f>+V61+X61+Z61+AB61+AD61</f>
        <v>992</v>
      </c>
      <c r="AG61" s="153">
        <f>+W61+Y61+AA61+AC61+AE61</f>
        <v>518</v>
      </c>
      <c r="AH61" s="45"/>
      <c r="AI61" s="142" t="s">
        <v>77</v>
      </c>
      <c r="AJ61" s="55">
        <v>61</v>
      </c>
      <c r="AK61" s="55">
        <v>56</v>
      </c>
      <c r="AL61" s="55">
        <v>57</v>
      </c>
      <c r="AM61" s="55">
        <v>24</v>
      </c>
      <c r="AN61" s="55">
        <v>18</v>
      </c>
      <c r="AO61" s="55"/>
      <c r="AP61" s="55"/>
      <c r="AQ61" s="42">
        <v>216</v>
      </c>
      <c r="AR61" s="55">
        <v>119</v>
      </c>
      <c r="AS61" s="331">
        <v>2</v>
      </c>
      <c r="AT61" s="153">
        <v>54</v>
      </c>
      <c r="AU61" s="45"/>
      <c r="AV61" s="142" t="s">
        <v>77</v>
      </c>
      <c r="AW61" s="55">
        <v>114</v>
      </c>
      <c r="AX61" s="55">
        <v>38</v>
      </c>
      <c r="AY61" s="55">
        <v>6</v>
      </c>
      <c r="AZ61" s="143">
        <v>2</v>
      </c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</row>
    <row r="62" spans="1:70" ht="11.25" customHeight="1">
      <c r="A62" s="142" t="s">
        <v>78</v>
      </c>
      <c r="B62" s="55">
        <v>648</v>
      </c>
      <c r="C62" s="55">
        <v>317</v>
      </c>
      <c r="D62" s="55">
        <v>375</v>
      </c>
      <c r="E62" s="55">
        <v>182</v>
      </c>
      <c r="F62" s="55">
        <v>369</v>
      </c>
      <c r="G62" s="55">
        <v>202</v>
      </c>
      <c r="H62" s="55">
        <v>198</v>
      </c>
      <c r="I62" s="55">
        <v>101</v>
      </c>
      <c r="J62" s="55">
        <v>130</v>
      </c>
      <c r="K62" s="55">
        <v>67</v>
      </c>
      <c r="L62" s="136">
        <f t="shared" si="95"/>
        <v>1720</v>
      </c>
      <c r="M62" s="136">
        <f t="shared" si="96"/>
        <v>869</v>
      </c>
      <c r="N62" s="55"/>
      <c r="O62" s="55"/>
      <c r="P62" s="55"/>
      <c r="Q62" s="55"/>
      <c r="R62" s="136"/>
      <c r="S62" s="133"/>
      <c r="T62" s="45"/>
      <c r="U62" s="142" t="s">
        <v>78</v>
      </c>
      <c r="V62" s="55">
        <v>203</v>
      </c>
      <c r="W62" s="55">
        <v>92</v>
      </c>
      <c r="X62" s="55">
        <v>54</v>
      </c>
      <c r="Y62" s="55">
        <v>25</v>
      </c>
      <c r="Z62" s="55">
        <v>36</v>
      </c>
      <c r="AA62" s="55">
        <v>20</v>
      </c>
      <c r="AB62" s="55">
        <v>6</v>
      </c>
      <c r="AC62" s="55">
        <v>2</v>
      </c>
      <c r="AD62" s="55">
        <v>3</v>
      </c>
      <c r="AE62" s="55">
        <v>2</v>
      </c>
      <c r="AF62" s="42">
        <f t="shared" ref="AF62:AF64" si="101">+V62+X62+Z62+AB62+AD62</f>
        <v>302</v>
      </c>
      <c r="AG62" s="153">
        <f t="shared" ref="AG62:AG64" si="102">+W62+Y62+AA62+AC62+AE62</f>
        <v>141</v>
      </c>
      <c r="AH62" s="45"/>
      <c r="AI62" s="142" t="s">
        <v>78</v>
      </c>
      <c r="AJ62" s="55">
        <v>15</v>
      </c>
      <c r="AK62" s="55">
        <v>15</v>
      </c>
      <c r="AL62" s="55">
        <v>15</v>
      </c>
      <c r="AM62" s="55">
        <v>9</v>
      </c>
      <c r="AN62" s="55">
        <v>8</v>
      </c>
      <c r="AO62" s="55"/>
      <c r="AP62" s="55"/>
      <c r="AQ62" s="42">
        <v>62</v>
      </c>
      <c r="AR62" s="55">
        <v>36</v>
      </c>
      <c r="AS62" s="331">
        <v>0</v>
      </c>
      <c r="AT62" s="194">
        <v>14</v>
      </c>
      <c r="AU62" s="45"/>
      <c r="AV62" s="142" t="s">
        <v>78</v>
      </c>
      <c r="AW62" s="55">
        <v>37</v>
      </c>
      <c r="AX62" s="55">
        <v>15</v>
      </c>
      <c r="AY62" s="55">
        <v>3</v>
      </c>
      <c r="AZ62" s="143">
        <v>3</v>
      </c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</row>
    <row r="63" spans="1:70" ht="11.25" customHeight="1">
      <c r="A63" s="142" t="s">
        <v>79</v>
      </c>
      <c r="B63" s="55">
        <v>907</v>
      </c>
      <c r="C63" s="55">
        <v>495</v>
      </c>
      <c r="D63" s="55">
        <v>366</v>
      </c>
      <c r="E63" s="55">
        <v>212</v>
      </c>
      <c r="F63" s="55">
        <v>259</v>
      </c>
      <c r="G63" s="55">
        <v>137</v>
      </c>
      <c r="H63" s="55">
        <v>105</v>
      </c>
      <c r="I63" s="55">
        <v>66</v>
      </c>
      <c r="J63" s="55">
        <v>34</v>
      </c>
      <c r="K63" s="55">
        <v>14</v>
      </c>
      <c r="L63" s="136">
        <f t="shared" si="95"/>
        <v>1671</v>
      </c>
      <c r="M63" s="136">
        <f t="shared" si="96"/>
        <v>924</v>
      </c>
      <c r="N63" s="55"/>
      <c r="O63" s="55"/>
      <c r="P63" s="55"/>
      <c r="Q63" s="55"/>
      <c r="R63" s="136"/>
      <c r="S63" s="133"/>
      <c r="T63" s="45"/>
      <c r="U63" s="142" t="s">
        <v>79</v>
      </c>
      <c r="V63" s="55">
        <v>335</v>
      </c>
      <c r="W63" s="55">
        <v>161</v>
      </c>
      <c r="X63" s="55">
        <v>65</v>
      </c>
      <c r="Y63" s="55">
        <v>32</v>
      </c>
      <c r="Z63" s="55">
        <v>54</v>
      </c>
      <c r="AA63" s="55">
        <v>25</v>
      </c>
      <c r="AB63" s="55">
        <v>10</v>
      </c>
      <c r="AC63" s="55">
        <v>7</v>
      </c>
      <c r="AD63" s="55">
        <v>0</v>
      </c>
      <c r="AE63" s="55">
        <v>0</v>
      </c>
      <c r="AF63" s="42">
        <f t="shared" si="101"/>
        <v>464</v>
      </c>
      <c r="AG63" s="153">
        <f t="shared" si="102"/>
        <v>225</v>
      </c>
      <c r="AH63" s="45"/>
      <c r="AI63" s="142" t="s">
        <v>79</v>
      </c>
      <c r="AJ63" s="55">
        <v>18</v>
      </c>
      <c r="AK63" s="55">
        <v>16</v>
      </c>
      <c r="AL63" s="55">
        <v>18</v>
      </c>
      <c r="AM63" s="55">
        <v>4</v>
      </c>
      <c r="AN63" s="55">
        <v>1</v>
      </c>
      <c r="AO63" s="55"/>
      <c r="AP63" s="55"/>
      <c r="AQ63" s="42">
        <v>57</v>
      </c>
      <c r="AR63" s="55">
        <v>26</v>
      </c>
      <c r="AS63" s="331">
        <v>0</v>
      </c>
      <c r="AT63" s="194">
        <v>18</v>
      </c>
      <c r="AU63" s="45"/>
      <c r="AV63" s="142" t="s">
        <v>79</v>
      </c>
      <c r="AW63" s="55">
        <v>24</v>
      </c>
      <c r="AX63" s="55">
        <v>12</v>
      </c>
      <c r="AY63" s="55">
        <v>2</v>
      </c>
      <c r="AZ63" s="143">
        <v>2</v>
      </c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</row>
    <row r="64" spans="1:70" ht="11.25" customHeight="1" thickBot="1">
      <c r="A64" s="146" t="s">
        <v>80</v>
      </c>
      <c r="B64" s="149">
        <v>379</v>
      </c>
      <c r="C64" s="149">
        <v>196</v>
      </c>
      <c r="D64" s="149">
        <v>232</v>
      </c>
      <c r="E64" s="149">
        <v>120</v>
      </c>
      <c r="F64" s="149">
        <v>250</v>
      </c>
      <c r="G64" s="149">
        <v>130</v>
      </c>
      <c r="H64" s="149">
        <v>72</v>
      </c>
      <c r="I64" s="149">
        <v>32</v>
      </c>
      <c r="J64" s="149">
        <v>50</v>
      </c>
      <c r="K64" s="149">
        <v>27</v>
      </c>
      <c r="L64" s="148">
        <f t="shared" si="95"/>
        <v>983</v>
      </c>
      <c r="M64" s="148">
        <f t="shared" si="96"/>
        <v>505</v>
      </c>
      <c r="N64" s="149"/>
      <c r="O64" s="149"/>
      <c r="P64" s="149"/>
      <c r="Q64" s="149"/>
      <c r="R64" s="148"/>
      <c r="S64" s="244"/>
      <c r="T64" s="186"/>
      <c r="U64" s="146" t="s">
        <v>80</v>
      </c>
      <c r="V64" s="149">
        <v>77</v>
      </c>
      <c r="W64" s="149">
        <v>38</v>
      </c>
      <c r="X64" s="149">
        <v>33</v>
      </c>
      <c r="Y64" s="149">
        <v>16</v>
      </c>
      <c r="Z64" s="149">
        <v>8</v>
      </c>
      <c r="AA64" s="149">
        <v>4</v>
      </c>
      <c r="AB64" s="149">
        <v>0</v>
      </c>
      <c r="AC64" s="149">
        <v>0</v>
      </c>
      <c r="AD64" s="149">
        <v>0</v>
      </c>
      <c r="AE64" s="149">
        <v>0</v>
      </c>
      <c r="AF64" s="339">
        <f t="shared" si="101"/>
        <v>118</v>
      </c>
      <c r="AG64" s="340">
        <f t="shared" si="102"/>
        <v>58</v>
      </c>
      <c r="AH64" s="186"/>
      <c r="AI64" s="146" t="s">
        <v>80</v>
      </c>
      <c r="AJ64" s="149">
        <v>7</v>
      </c>
      <c r="AK64" s="149">
        <v>7</v>
      </c>
      <c r="AL64" s="149">
        <v>8</v>
      </c>
      <c r="AM64" s="149">
        <v>1</v>
      </c>
      <c r="AN64" s="149">
        <v>1</v>
      </c>
      <c r="AO64" s="149"/>
      <c r="AP64" s="149"/>
      <c r="AQ64" s="339">
        <v>24</v>
      </c>
      <c r="AR64" s="177">
        <v>16</v>
      </c>
      <c r="AS64" s="341">
        <v>0</v>
      </c>
      <c r="AT64" s="169">
        <v>7</v>
      </c>
      <c r="AU64" s="186"/>
      <c r="AV64" s="146" t="s">
        <v>80</v>
      </c>
      <c r="AW64" s="149">
        <v>14</v>
      </c>
      <c r="AX64" s="149">
        <v>4</v>
      </c>
      <c r="AY64" s="149">
        <v>1</v>
      </c>
      <c r="AZ64" s="150">
        <v>1</v>
      </c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</row>
    <row r="65" spans="1:71" ht="11.25" customHeight="1">
      <c r="A65" s="496" t="s">
        <v>178</v>
      </c>
      <c r="B65" s="496"/>
      <c r="C65" s="496"/>
      <c r="D65" s="496"/>
      <c r="E65" s="496"/>
      <c r="F65" s="496"/>
      <c r="G65" s="496"/>
      <c r="H65" s="496"/>
      <c r="I65" s="496"/>
      <c r="J65" s="496"/>
      <c r="K65" s="496"/>
      <c r="L65" s="496"/>
      <c r="M65" s="496"/>
      <c r="N65" s="496"/>
      <c r="O65" s="496"/>
      <c r="P65" s="496"/>
      <c r="Q65" s="496"/>
      <c r="R65" s="219"/>
      <c r="S65" s="219"/>
      <c r="T65" s="45"/>
      <c r="U65" s="496" t="s">
        <v>179</v>
      </c>
      <c r="V65" s="496"/>
      <c r="W65" s="496"/>
      <c r="X65" s="496"/>
      <c r="Y65" s="496"/>
      <c r="Z65" s="496"/>
      <c r="AA65" s="496"/>
      <c r="AB65" s="496"/>
      <c r="AC65" s="496"/>
      <c r="AD65" s="496"/>
      <c r="AE65" s="496"/>
      <c r="AF65" s="496"/>
      <c r="AG65" s="496"/>
      <c r="AH65" s="45"/>
      <c r="AI65" s="487" t="s">
        <v>180</v>
      </c>
      <c r="AJ65" s="487"/>
      <c r="AK65" s="487"/>
      <c r="AL65" s="487"/>
      <c r="AM65" s="487"/>
      <c r="AN65" s="487"/>
      <c r="AO65" s="487"/>
      <c r="AP65" s="487"/>
      <c r="AQ65" s="487"/>
      <c r="AR65" s="487"/>
      <c r="AS65" s="487"/>
      <c r="AT65" s="487"/>
      <c r="AU65" s="45"/>
      <c r="AV65" s="496" t="s">
        <v>181</v>
      </c>
      <c r="AW65" s="496"/>
      <c r="AX65" s="496"/>
      <c r="AY65" s="496"/>
      <c r="AZ65" s="496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</row>
    <row r="66" spans="1:71" ht="11.25" customHeight="1" thickBot="1">
      <c r="A66" s="496" t="s">
        <v>22</v>
      </c>
      <c r="B66" s="496"/>
      <c r="C66" s="496"/>
      <c r="D66" s="496"/>
      <c r="E66" s="496"/>
      <c r="F66" s="496"/>
      <c r="G66" s="496"/>
      <c r="H66" s="496"/>
      <c r="I66" s="496"/>
      <c r="J66" s="496"/>
      <c r="K66" s="496"/>
      <c r="L66" s="496"/>
      <c r="M66" s="496"/>
      <c r="N66" s="496"/>
      <c r="O66" s="496"/>
      <c r="P66" s="496"/>
      <c r="Q66" s="496"/>
      <c r="R66" s="219"/>
      <c r="S66" s="219"/>
      <c r="T66" s="45"/>
      <c r="U66" s="496" t="s">
        <v>22</v>
      </c>
      <c r="V66" s="496"/>
      <c r="W66" s="496"/>
      <c r="X66" s="496"/>
      <c r="Y66" s="496"/>
      <c r="Z66" s="496"/>
      <c r="AA66" s="496"/>
      <c r="AB66" s="496"/>
      <c r="AC66" s="496"/>
      <c r="AD66" s="496"/>
      <c r="AE66" s="496"/>
      <c r="AF66" s="496"/>
      <c r="AG66" s="496"/>
      <c r="AH66" s="45"/>
      <c r="AI66" s="487" t="s">
        <v>22</v>
      </c>
      <c r="AJ66" s="487"/>
      <c r="AK66" s="487"/>
      <c r="AL66" s="487"/>
      <c r="AM66" s="487"/>
      <c r="AN66" s="487"/>
      <c r="AO66" s="487"/>
      <c r="AP66" s="487"/>
      <c r="AQ66" s="487"/>
      <c r="AR66" s="487"/>
      <c r="AS66" s="487"/>
      <c r="AT66" s="487"/>
      <c r="AU66" s="45"/>
      <c r="AV66" s="496" t="s">
        <v>22</v>
      </c>
      <c r="AW66" s="496"/>
      <c r="AX66" s="496"/>
      <c r="AY66" s="496"/>
      <c r="AZ66" s="496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</row>
    <row r="67" spans="1:71" ht="28.5" customHeight="1">
      <c r="A67" s="481" t="s">
        <v>137</v>
      </c>
      <c r="B67" s="491" t="s">
        <v>0</v>
      </c>
      <c r="C67" s="491"/>
      <c r="D67" s="491" t="s">
        <v>1</v>
      </c>
      <c r="E67" s="491"/>
      <c r="F67" s="491" t="s">
        <v>2</v>
      </c>
      <c r="G67" s="491"/>
      <c r="H67" s="491" t="s">
        <v>3</v>
      </c>
      <c r="I67" s="491"/>
      <c r="J67" s="491" t="s">
        <v>4</v>
      </c>
      <c r="K67" s="491"/>
      <c r="L67" s="491" t="s">
        <v>11</v>
      </c>
      <c r="M67" s="491"/>
      <c r="N67" s="468" t="s">
        <v>482</v>
      </c>
      <c r="O67" s="468"/>
      <c r="P67" s="468" t="s">
        <v>483</v>
      </c>
      <c r="Q67" s="468"/>
      <c r="R67" s="491" t="s">
        <v>185</v>
      </c>
      <c r="S67" s="492"/>
      <c r="T67" s="45"/>
      <c r="U67" s="481" t="s">
        <v>137</v>
      </c>
      <c r="V67" s="491" t="s">
        <v>0</v>
      </c>
      <c r="W67" s="491"/>
      <c r="X67" s="491" t="s">
        <v>1</v>
      </c>
      <c r="Y67" s="491"/>
      <c r="Z67" s="491" t="s">
        <v>2</v>
      </c>
      <c r="AA67" s="491"/>
      <c r="AB67" s="491" t="s">
        <v>3</v>
      </c>
      <c r="AC67" s="491"/>
      <c r="AD67" s="491" t="s">
        <v>4</v>
      </c>
      <c r="AE67" s="491"/>
      <c r="AF67" s="495" t="s">
        <v>11</v>
      </c>
      <c r="AG67" s="505"/>
      <c r="AH67" s="45"/>
      <c r="AI67" s="481" t="s">
        <v>137</v>
      </c>
      <c r="AJ67" s="491" t="s">
        <v>203</v>
      </c>
      <c r="AK67" s="491"/>
      <c r="AL67" s="491"/>
      <c r="AM67" s="491"/>
      <c r="AN67" s="491"/>
      <c r="AO67" s="491"/>
      <c r="AP67" s="491"/>
      <c r="AQ67" s="491"/>
      <c r="AR67" s="528" t="s">
        <v>204</v>
      </c>
      <c r="AS67" s="528"/>
      <c r="AT67" s="492" t="s">
        <v>205</v>
      </c>
      <c r="AU67" s="45"/>
      <c r="AV67" s="481" t="s">
        <v>137</v>
      </c>
      <c r="AW67" s="491" t="s">
        <v>18</v>
      </c>
      <c r="AX67" s="491"/>
      <c r="AY67" s="491" t="s">
        <v>19</v>
      </c>
      <c r="AZ67" s="492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</row>
    <row r="68" spans="1:71" ht="36.75" customHeight="1">
      <c r="A68" s="482"/>
      <c r="B68" s="134" t="s">
        <v>154</v>
      </c>
      <c r="C68" s="134" t="s">
        <v>155</v>
      </c>
      <c r="D68" s="134" t="s">
        <v>154</v>
      </c>
      <c r="E68" s="134" t="s">
        <v>155</v>
      </c>
      <c r="F68" s="134" t="s">
        <v>154</v>
      </c>
      <c r="G68" s="134" t="s">
        <v>155</v>
      </c>
      <c r="H68" s="134" t="s">
        <v>154</v>
      </c>
      <c r="I68" s="134" t="s">
        <v>155</v>
      </c>
      <c r="J68" s="134" t="s">
        <v>154</v>
      </c>
      <c r="K68" s="134" t="s">
        <v>155</v>
      </c>
      <c r="L68" s="134" t="s">
        <v>154</v>
      </c>
      <c r="M68" s="134" t="s">
        <v>155</v>
      </c>
      <c r="N68" s="134" t="s">
        <v>154</v>
      </c>
      <c r="O68" s="134" t="s">
        <v>155</v>
      </c>
      <c r="P68" s="134" t="s">
        <v>154</v>
      </c>
      <c r="Q68" s="134" t="s">
        <v>155</v>
      </c>
      <c r="R68" s="519"/>
      <c r="S68" s="527"/>
      <c r="T68" s="45"/>
      <c r="U68" s="482"/>
      <c r="V68" s="136" t="s">
        <v>10</v>
      </c>
      <c r="W68" s="136" t="s">
        <v>8</v>
      </c>
      <c r="X68" s="136" t="s">
        <v>10</v>
      </c>
      <c r="Y68" s="136" t="s">
        <v>8</v>
      </c>
      <c r="Z68" s="136" t="s">
        <v>10</v>
      </c>
      <c r="AA68" s="136" t="s">
        <v>8</v>
      </c>
      <c r="AB68" s="136" t="s">
        <v>10</v>
      </c>
      <c r="AC68" s="136" t="s">
        <v>8</v>
      </c>
      <c r="AD68" s="136" t="s">
        <v>10</v>
      </c>
      <c r="AE68" s="136" t="s">
        <v>8</v>
      </c>
      <c r="AF68" s="134" t="s">
        <v>154</v>
      </c>
      <c r="AG68" s="9" t="s">
        <v>155</v>
      </c>
      <c r="AH68" s="45"/>
      <c r="AI68" s="482"/>
      <c r="AJ68" s="336" t="s">
        <v>0</v>
      </c>
      <c r="AK68" s="336" t="s">
        <v>1</v>
      </c>
      <c r="AL68" s="336" t="s">
        <v>2</v>
      </c>
      <c r="AM68" s="336" t="s">
        <v>3</v>
      </c>
      <c r="AN68" s="336" t="s">
        <v>4</v>
      </c>
      <c r="AO68" s="336" t="s">
        <v>477</v>
      </c>
      <c r="AP68" s="336" t="s">
        <v>476</v>
      </c>
      <c r="AQ68" s="336" t="s">
        <v>7</v>
      </c>
      <c r="AR68" s="238" t="s">
        <v>451</v>
      </c>
      <c r="AS68" s="336" t="s">
        <v>452</v>
      </c>
      <c r="AT68" s="527"/>
      <c r="AU68" s="45"/>
      <c r="AV68" s="482"/>
      <c r="AW68" s="136" t="s">
        <v>20</v>
      </c>
      <c r="AX68" s="136" t="s">
        <v>21</v>
      </c>
      <c r="AY68" s="136" t="s">
        <v>20</v>
      </c>
      <c r="AZ68" s="133" t="s">
        <v>21</v>
      </c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</row>
    <row r="69" spans="1:71" ht="12" customHeight="1">
      <c r="A69" s="151" t="s">
        <v>161</v>
      </c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3"/>
      <c r="T69" s="45"/>
      <c r="U69" s="151" t="s">
        <v>161</v>
      </c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3"/>
      <c r="AH69" s="45"/>
      <c r="AI69" s="151" t="s">
        <v>161</v>
      </c>
      <c r="AJ69" s="336"/>
      <c r="AK69" s="336"/>
      <c r="AL69" s="336"/>
      <c r="AM69" s="336"/>
      <c r="AN69" s="336"/>
      <c r="AO69" s="336"/>
      <c r="AP69" s="336"/>
      <c r="AQ69" s="336"/>
      <c r="AR69" s="336"/>
      <c r="AS69" s="2"/>
      <c r="AT69" s="335"/>
      <c r="AU69" s="291"/>
      <c r="AV69" s="151" t="s">
        <v>161</v>
      </c>
      <c r="AW69" s="136"/>
      <c r="AX69" s="136"/>
      <c r="AY69" s="20"/>
      <c r="AZ69" s="167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3"/>
    </row>
    <row r="70" spans="1:71" ht="11.25" customHeight="1" thickBot="1">
      <c r="A70" s="142" t="s">
        <v>33</v>
      </c>
      <c r="B70" s="55">
        <v>702</v>
      </c>
      <c r="C70" s="55">
        <v>353</v>
      </c>
      <c r="D70" s="55">
        <v>488</v>
      </c>
      <c r="E70" s="55">
        <v>254</v>
      </c>
      <c r="F70" s="55">
        <v>529</v>
      </c>
      <c r="G70" s="55">
        <v>275</v>
      </c>
      <c r="H70" s="55">
        <v>389</v>
      </c>
      <c r="I70" s="55">
        <v>204</v>
      </c>
      <c r="J70" s="55">
        <v>278</v>
      </c>
      <c r="K70" s="55">
        <v>151</v>
      </c>
      <c r="L70" s="136">
        <f t="shared" ref="L70" si="103">+B70+D70+F70+H70+J70</f>
        <v>2386</v>
      </c>
      <c r="M70" s="136">
        <f t="shared" ref="M70" si="104">+C70+E70+G70+I70+K70</f>
        <v>1237</v>
      </c>
      <c r="N70" s="55"/>
      <c r="O70" s="55"/>
      <c r="P70" s="55"/>
      <c r="Q70" s="55"/>
      <c r="R70" s="136"/>
      <c r="S70" s="133"/>
      <c r="T70" s="45"/>
      <c r="U70" s="142" t="s">
        <v>33</v>
      </c>
      <c r="V70" s="55">
        <v>170</v>
      </c>
      <c r="W70" s="55">
        <v>71</v>
      </c>
      <c r="X70" s="55">
        <v>76</v>
      </c>
      <c r="Y70" s="55">
        <v>34</v>
      </c>
      <c r="Z70" s="55">
        <v>76</v>
      </c>
      <c r="AA70" s="55">
        <v>36</v>
      </c>
      <c r="AB70" s="55">
        <v>22</v>
      </c>
      <c r="AC70" s="55">
        <v>11</v>
      </c>
      <c r="AD70" s="55">
        <v>6</v>
      </c>
      <c r="AE70" s="55">
        <v>2</v>
      </c>
      <c r="AF70" s="339">
        <f t="shared" ref="AF70" si="105">+V70+X70+Z70+AB70+AD70</f>
        <v>350</v>
      </c>
      <c r="AG70" s="340">
        <f t="shared" ref="AG70" si="106">+W70+Y70+AA70+AC70+AE70</f>
        <v>154</v>
      </c>
      <c r="AH70" s="45"/>
      <c r="AI70" s="142" t="s">
        <v>33</v>
      </c>
      <c r="AJ70" s="55">
        <v>14</v>
      </c>
      <c r="AK70" s="55">
        <v>12</v>
      </c>
      <c r="AL70" s="55">
        <v>14</v>
      </c>
      <c r="AM70" s="55">
        <v>14</v>
      </c>
      <c r="AN70" s="55">
        <v>13</v>
      </c>
      <c r="AO70" s="55"/>
      <c r="AP70" s="55"/>
      <c r="AQ70" s="42">
        <v>67</v>
      </c>
      <c r="AR70" s="55">
        <v>52</v>
      </c>
      <c r="AS70" s="331">
        <v>4</v>
      </c>
      <c r="AT70" s="153">
        <v>13</v>
      </c>
      <c r="AU70" s="186"/>
      <c r="AV70" s="142" t="s">
        <v>33</v>
      </c>
      <c r="AW70" s="55">
        <v>54</v>
      </c>
      <c r="AX70" s="55">
        <v>21</v>
      </c>
      <c r="AY70" s="55">
        <v>3</v>
      </c>
      <c r="AZ70" s="143">
        <v>3</v>
      </c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</row>
    <row r="71" spans="1:71" ht="11.25" customHeight="1" thickBot="1">
      <c r="A71" s="142" t="s">
        <v>81</v>
      </c>
      <c r="B71" s="55">
        <v>1028</v>
      </c>
      <c r="C71" s="55">
        <v>454</v>
      </c>
      <c r="D71" s="55">
        <v>840</v>
      </c>
      <c r="E71" s="55">
        <v>438</v>
      </c>
      <c r="F71" s="55">
        <v>879</v>
      </c>
      <c r="G71" s="55">
        <v>454</v>
      </c>
      <c r="H71" s="55">
        <v>489</v>
      </c>
      <c r="I71" s="55">
        <v>247</v>
      </c>
      <c r="J71" s="55">
        <v>475</v>
      </c>
      <c r="K71" s="55">
        <v>216</v>
      </c>
      <c r="L71" s="136">
        <f t="shared" ref="L71:L100" si="107">+B71+D71+F71+H71+J71</f>
        <v>3711</v>
      </c>
      <c r="M71" s="136">
        <f t="shared" ref="M71:M100" si="108">+C71+E71+G71+I71+K71</f>
        <v>1809</v>
      </c>
      <c r="N71" s="55"/>
      <c r="O71" s="55"/>
      <c r="P71" s="55"/>
      <c r="Q71" s="55"/>
      <c r="R71" s="136"/>
      <c r="S71" s="133"/>
      <c r="T71" s="45"/>
      <c r="U71" s="142" t="s">
        <v>81</v>
      </c>
      <c r="V71" s="55">
        <v>92</v>
      </c>
      <c r="W71" s="55">
        <v>24</v>
      </c>
      <c r="X71" s="55">
        <v>63</v>
      </c>
      <c r="Y71" s="55">
        <v>27</v>
      </c>
      <c r="Z71" s="55">
        <v>62</v>
      </c>
      <c r="AA71" s="55">
        <v>27</v>
      </c>
      <c r="AB71" s="55">
        <v>21</v>
      </c>
      <c r="AC71" s="55">
        <v>11</v>
      </c>
      <c r="AD71" s="55">
        <v>7</v>
      </c>
      <c r="AE71" s="55">
        <v>2</v>
      </c>
      <c r="AF71" s="339">
        <f t="shared" ref="AF71:AF100" si="109">+V71+X71+Z71+AB71+AD71</f>
        <v>245</v>
      </c>
      <c r="AG71" s="340">
        <f t="shared" ref="AG71:AG100" si="110">+W71+Y71+AA71+AC71+AE71</f>
        <v>91</v>
      </c>
      <c r="AH71" s="45"/>
      <c r="AI71" s="142" t="s">
        <v>81</v>
      </c>
      <c r="AJ71" s="55">
        <v>33</v>
      </c>
      <c r="AK71" s="55">
        <v>30</v>
      </c>
      <c r="AL71" s="55">
        <v>34</v>
      </c>
      <c r="AM71" s="55">
        <v>24</v>
      </c>
      <c r="AN71" s="55">
        <v>21</v>
      </c>
      <c r="AO71" s="55"/>
      <c r="AP71" s="55"/>
      <c r="AQ71" s="42">
        <v>142</v>
      </c>
      <c r="AR71" s="55">
        <v>106</v>
      </c>
      <c r="AS71" s="331">
        <v>12</v>
      </c>
      <c r="AT71" s="153">
        <v>25</v>
      </c>
      <c r="AU71" s="186"/>
      <c r="AV71" s="142" t="s">
        <v>81</v>
      </c>
      <c r="AW71" s="55">
        <v>99</v>
      </c>
      <c r="AX71" s="55">
        <v>62</v>
      </c>
      <c r="AY71" s="55">
        <v>8</v>
      </c>
      <c r="AZ71" s="143">
        <v>8</v>
      </c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</row>
    <row r="72" spans="1:71" ht="11.25" customHeight="1" thickBot="1">
      <c r="A72" s="142" t="s">
        <v>34</v>
      </c>
      <c r="B72" s="55">
        <v>1657</v>
      </c>
      <c r="C72" s="55">
        <v>858</v>
      </c>
      <c r="D72" s="55">
        <v>1348</v>
      </c>
      <c r="E72" s="55">
        <v>648</v>
      </c>
      <c r="F72" s="55">
        <v>1301</v>
      </c>
      <c r="G72" s="55">
        <v>665</v>
      </c>
      <c r="H72" s="55">
        <v>972</v>
      </c>
      <c r="I72" s="55">
        <v>511</v>
      </c>
      <c r="J72" s="55">
        <v>587</v>
      </c>
      <c r="K72" s="55">
        <v>265</v>
      </c>
      <c r="L72" s="136">
        <f t="shared" si="107"/>
        <v>5865</v>
      </c>
      <c r="M72" s="136">
        <f t="shared" si="108"/>
        <v>2947</v>
      </c>
      <c r="N72" s="55"/>
      <c r="O72" s="55"/>
      <c r="P72" s="55"/>
      <c r="Q72" s="55"/>
      <c r="R72" s="136"/>
      <c r="S72" s="133"/>
      <c r="T72" s="45"/>
      <c r="U72" s="142" t="s">
        <v>34</v>
      </c>
      <c r="V72" s="55">
        <v>259</v>
      </c>
      <c r="W72" s="55">
        <v>106</v>
      </c>
      <c r="X72" s="55">
        <v>208</v>
      </c>
      <c r="Y72" s="55">
        <v>94</v>
      </c>
      <c r="Z72" s="55">
        <v>144</v>
      </c>
      <c r="AA72" s="55">
        <v>66</v>
      </c>
      <c r="AB72" s="55">
        <v>72</v>
      </c>
      <c r="AC72" s="55">
        <v>25</v>
      </c>
      <c r="AD72" s="55">
        <v>11</v>
      </c>
      <c r="AE72" s="55">
        <v>2</v>
      </c>
      <c r="AF72" s="339">
        <f t="shared" si="109"/>
        <v>694</v>
      </c>
      <c r="AG72" s="340">
        <f t="shared" si="110"/>
        <v>293</v>
      </c>
      <c r="AH72" s="45"/>
      <c r="AI72" s="142" t="s">
        <v>34</v>
      </c>
      <c r="AJ72" s="55">
        <v>50</v>
      </c>
      <c r="AK72" s="55">
        <v>50</v>
      </c>
      <c r="AL72" s="55">
        <v>53</v>
      </c>
      <c r="AM72" s="55">
        <v>34</v>
      </c>
      <c r="AN72" s="55">
        <v>25</v>
      </c>
      <c r="AO72" s="55"/>
      <c r="AP72" s="55"/>
      <c r="AQ72" s="42">
        <v>212</v>
      </c>
      <c r="AR72" s="55">
        <v>146</v>
      </c>
      <c r="AS72" s="331">
        <v>17</v>
      </c>
      <c r="AT72" s="153">
        <v>42</v>
      </c>
      <c r="AU72" s="45"/>
      <c r="AV72" s="142" t="s">
        <v>34</v>
      </c>
      <c r="AW72" s="55">
        <v>150</v>
      </c>
      <c r="AX72" s="55">
        <v>80</v>
      </c>
      <c r="AY72" s="55">
        <v>12</v>
      </c>
      <c r="AZ72" s="143">
        <v>6</v>
      </c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</row>
    <row r="73" spans="1:71" ht="12" customHeight="1" thickBot="1">
      <c r="A73" s="131" t="s">
        <v>162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20"/>
      <c r="M73" s="20"/>
      <c r="N73" s="55"/>
      <c r="O73" s="55"/>
      <c r="P73" s="55"/>
      <c r="Q73" s="55"/>
      <c r="R73" s="136"/>
      <c r="S73" s="133"/>
      <c r="T73" s="45"/>
      <c r="U73" s="131" t="s">
        <v>162</v>
      </c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339"/>
      <c r="AG73" s="340"/>
      <c r="AH73" s="45"/>
      <c r="AI73" s="131" t="s">
        <v>162</v>
      </c>
      <c r="AJ73" s="54"/>
      <c r="AK73" s="54"/>
      <c r="AL73" s="54"/>
      <c r="AM73" s="54"/>
      <c r="AN73" s="54"/>
      <c r="AO73" s="336"/>
      <c r="AP73" s="54"/>
      <c r="AQ73" s="342"/>
      <c r="AR73" s="55"/>
      <c r="AS73" s="331"/>
      <c r="AT73" s="153"/>
      <c r="AU73" s="290"/>
      <c r="AV73" s="131" t="s">
        <v>162</v>
      </c>
      <c r="AW73" s="55"/>
      <c r="AX73" s="55"/>
      <c r="AY73" s="20"/>
      <c r="AZ73" s="167"/>
      <c r="BA73" s="16"/>
      <c r="BB73" s="16"/>
      <c r="BC73" s="16"/>
      <c r="BD73" s="16"/>
      <c r="BE73" s="16"/>
      <c r="BF73" s="16"/>
      <c r="BG73" s="16"/>
      <c r="BH73" s="25"/>
      <c r="BI73" s="25"/>
      <c r="BJ73" s="16"/>
      <c r="BK73" s="16"/>
      <c r="BL73" s="16"/>
      <c r="BM73" s="16"/>
      <c r="BN73" s="16"/>
      <c r="BO73" s="16"/>
      <c r="BP73" s="16"/>
      <c r="BQ73" s="16"/>
      <c r="BR73" s="16"/>
    </row>
    <row r="74" spans="1:71" ht="11.25" customHeight="1" thickBot="1">
      <c r="A74" s="142" t="s">
        <v>35</v>
      </c>
      <c r="B74" s="55">
        <v>1692</v>
      </c>
      <c r="C74" s="55">
        <v>825</v>
      </c>
      <c r="D74" s="55">
        <v>1053</v>
      </c>
      <c r="E74" s="55">
        <v>543</v>
      </c>
      <c r="F74" s="55">
        <v>774</v>
      </c>
      <c r="G74" s="55">
        <v>406</v>
      </c>
      <c r="H74" s="55">
        <v>555</v>
      </c>
      <c r="I74" s="55">
        <v>301</v>
      </c>
      <c r="J74" s="55">
        <v>432</v>
      </c>
      <c r="K74" s="55">
        <v>241</v>
      </c>
      <c r="L74" s="136">
        <f t="shared" si="107"/>
        <v>4506</v>
      </c>
      <c r="M74" s="136">
        <f t="shared" si="108"/>
        <v>2316</v>
      </c>
      <c r="N74" s="55"/>
      <c r="O74" s="55"/>
      <c r="P74" s="55"/>
      <c r="Q74" s="55"/>
      <c r="R74" s="136"/>
      <c r="S74" s="133"/>
      <c r="T74" s="45"/>
      <c r="U74" s="142" t="s">
        <v>35</v>
      </c>
      <c r="V74" s="55">
        <v>355</v>
      </c>
      <c r="W74" s="55">
        <v>149</v>
      </c>
      <c r="X74" s="55">
        <v>182</v>
      </c>
      <c r="Y74" s="55">
        <v>76</v>
      </c>
      <c r="Z74" s="55">
        <v>114</v>
      </c>
      <c r="AA74" s="55">
        <v>48</v>
      </c>
      <c r="AB74" s="55">
        <v>71</v>
      </c>
      <c r="AC74" s="55">
        <v>41</v>
      </c>
      <c r="AD74" s="55">
        <v>14</v>
      </c>
      <c r="AE74" s="55">
        <v>11</v>
      </c>
      <c r="AF74" s="339">
        <f t="shared" si="109"/>
        <v>736</v>
      </c>
      <c r="AG74" s="340">
        <f t="shared" si="110"/>
        <v>325</v>
      </c>
      <c r="AH74" s="45"/>
      <c r="AI74" s="142" t="s">
        <v>35</v>
      </c>
      <c r="AJ74" s="55">
        <v>36</v>
      </c>
      <c r="AK74" s="55">
        <v>35</v>
      </c>
      <c r="AL74" s="55">
        <v>35</v>
      </c>
      <c r="AM74" s="55">
        <v>30</v>
      </c>
      <c r="AN74" s="55">
        <v>28</v>
      </c>
      <c r="AO74" s="55"/>
      <c r="AP74" s="55"/>
      <c r="AQ74" s="42">
        <v>164</v>
      </c>
      <c r="AR74" s="55">
        <v>77</v>
      </c>
      <c r="AS74" s="331">
        <v>7</v>
      </c>
      <c r="AT74" s="153">
        <v>33</v>
      </c>
      <c r="AU74" s="45"/>
      <c r="AV74" s="142" t="s">
        <v>35</v>
      </c>
      <c r="AW74" s="55">
        <v>71</v>
      </c>
      <c r="AX74" s="55">
        <v>37</v>
      </c>
      <c r="AY74" s="55">
        <v>2</v>
      </c>
      <c r="AZ74" s="143">
        <v>2</v>
      </c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</row>
    <row r="75" spans="1:71" ht="11.25" customHeight="1" thickBot="1">
      <c r="A75" s="142" t="s">
        <v>82</v>
      </c>
      <c r="B75" s="55">
        <v>588</v>
      </c>
      <c r="C75" s="55">
        <v>298</v>
      </c>
      <c r="D75" s="55">
        <v>374</v>
      </c>
      <c r="E75" s="55">
        <v>193</v>
      </c>
      <c r="F75" s="55">
        <v>273</v>
      </c>
      <c r="G75" s="55">
        <v>136</v>
      </c>
      <c r="H75" s="55">
        <v>168</v>
      </c>
      <c r="I75" s="55">
        <v>85</v>
      </c>
      <c r="J75" s="55">
        <v>127</v>
      </c>
      <c r="K75" s="55">
        <v>80</v>
      </c>
      <c r="L75" s="136">
        <f t="shared" si="107"/>
        <v>1530</v>
      </c>
      <c r="M75" s="136">
        <f t="shared" si="108"/>
        <v>792</v>
      </c>
      <c r="N75" s="55"/>
      <c r="O75" s="55"/>
      <c r="P75" s="55"/>
      <c r="Q75" s="55"/>
      <c r="R75" s="136"/>
      <c r="S75" s="133"/>
      <c r="T75" s="45"/>
      <c r="U75" s="142" t="s">
        <v>82</v>
      </c>
      <c r="V75" s="55">
        <v>52</v>
      </c>
      <c r="W75" s="55">
        <v>26</v>
      </c>
      <c r="X75" s="55">
        <v>24</v>
      </c>
      <c r="Y75" s="55">
        <v>9</v>
      </c>
      <c r="Z75" s="55">
        <v>51</v>
      </c>
      <c r="AA75" s="55">
        <v>25</v>
      </c>
      <c r="AB75" s="55">
        <v>1</v>
      </c>
      <c r="AC75" s="55">
        <v>0</v>
      </c>
      <c r="AD75" s="55">
        <v>3</v>
      </c>
      <c r="AE75" s="55">
        <v>1</v>
      </c>
      <c r="AF75" s="339">
        <f t="shared" si="109"/>
        <v>131</v>
      </c>
      <c r="AG75" s="340">
        <f t="shared" si="110"/>
        <v>61</v>
      </c>
      <c r="AH75" s="45"/>
      <c r="AI75" s="142" t="s">
        <v>82</v>
      </c>
      <c r="AJ75" s="55">
        <v>19</v>
      </c>
      <c r="AK75" s="55">
        <v>19</v>
      </c>
      <c r="AL75" s="55">
        <v>17</v>
      </c>
      <c r="AM75" s="55">
        <v>13</v>
      </c>
      <c r="AN75" s="55">
        <v>8</v>
      </c>
      <c r="AO75" s="55"/>
      <c r="AP75" s="55"/>
      <c r="AQ75" s="42">
        <v>76</v>
      </c>
      <c r="AR75" s="55">
        <v>40</v>
      </c>
      <c r="AS75" s="331">
        <v>1</v>
      </c>
      <c r="AT75" s="153">
        <v>18</v>
      </c>
      <c r="AU75" s="45"/>
      <c r="AV75" s="142" t="s">
        <v>82</v>
      </c>
      <c r="AW75" s="55">
        <v>42</v>
      </c>
      <c r="AX75" s="55">
        <v>22</v>
      </c>
      <c r="AY75" s="55">
        <v>0</v>
      </c>
      <c r="AZ75" s="143">
        <v>0</v>
      </c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</row>
    <row r="76" spans="1:71" ht="11.25" customHeight="1" thickBot="1">
      <c r="A76" s="142" t="s">
        <v>83</v>
      </c>
      <c r="B76" s="55">
        <v>48</v>
      </c>
      <c r="C76" s="55">
        <v>25</v>
      </c>
      <c r="D76" s="55">
        <v>27</v>
      </c>
      <c r="E76" s="55">
        <v>13</v>
      </c>
      <c r="F76" s="55">
        <v>21</v>
      </c>
      <c r="G76" s="55">
        <v>13</v>
      </c>
      <c r="H76" s="55">
        <v>21</v>
      </c>
      <c r="I76" s="55">
        <v>11</v>
      </c>
      <c r="J76" s="55">
        <v>20</v>
      </c>
      <c r="K76" s="55">
        <v>12</v>
      </c>
      <c r="L76" s="136">
        <f t="shared" si="107"/>
        <v>137</v>
      </c>
      <c r="M76" s="136">
        <f t="shared" si="108"/>
        <v>74</v>
      </c>
      <c r="N76" s="55"/>
      <c r="O76" s="55"/>
      <c r="P76" s="55"/>
      <c r="Q76" s="55"/>
      <c r="R76" s="136"/>
      <c r="S76" s="133"/>
      <c r="T76" s="45"/>
      <c r="U76" s="142" t="s">
        <v>83</v>
      </c>
      <c r="V76" s="55">
        <v>4</v>
      </c>
      <c r="W76" s="55">
        <v>3</v>
      </c>
      <c r="X76" s="55">
        <v>3</v>
      </c>
      <c r="Y76" s="55">
        <v>1</v>
      </c>
      <c r="Z76" s="55">
        <v>6</v>
      </c>
      <c r="AA76" s="55">
        <v>1</v>
      </c>
      <c r="AB76" s="55">
        <v>2</v>
      </c>
      <c r="AC76" s="55">
        <v>1</v>
      </c>
      <c r="AD76" s="55">
        <v>0</v>
      </c>
      <c r="AE76" s="55">
        <v>0</v>
      </c>
      <c r="AF76" s="339">
        <f t="shared" si="109"/>
        <v>15</v>
      </c>
      <c r="AG76" s="340">
        <f t="shared" si="110"/>
        <v>6</v>
      </c>
      <c r="AH76" s="45"/>
      <c r="AI76" s="142" t="s">
        <v>83</v>
      </c>
      <c r="AJ76" s="55">
        <v>1</v>
      </c>
      <c r="AK76" s="55">
        <v>1</v>
      </c>
      <c r="AL76" s="55">
        <v>1</v>
      </c>
      <c r="AM76" s="55">
        <v>1</v>
      </c>
      <c r="AN76" s="55">
        <v>1</v>
      </c>
      <c r="AO76" s="55"/>
      <c r="AP76" s="55"/>
      <c r="AQ76" s="42">
        <v>5</v>
      </c>
      <c r="AR76" s="21">
        <v>5</v>
      </c>
      <c r="AS76" s="331">
        <v>0</v>
      </c>
      <c r="AT76" s="153">
        <v>1</v>
      </c>
      <c r="AU76" s="45"/>
      <c r="AV76" s="142" t="s">
        <v>83</v>
      </c>
      <c r="AW76" s="55">
        <v>5</v>
      </c>
      <c r="AX76" s="55">
        <v>5</v>
      </c>
      <c r="AY76" s="55">
        <v>0</v>
      </c>
      <c r="AZ76" s="143">
        <v>0</v>
      </c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</row>
    <row r="77" spans="1:71" ht="11.25" customHeight="1" thickBot="1">
      <c r="A77" s="142" t="s">
        <v>84</v>
      </c>
      <c r="B77" s="55">
        <v>266</v>
      </c>
      <c r="C77" s="55">
        <v>129</v>
      </c>
      <c r="D77" s="55">
        <v>121</v>
      </c>
      <c r="E77" s="55">
        <v>65</v>
      </c>
      <c r="F77" s="55">
        <v>102</v>
      </c>
      <c r="G77" s="55">
        <v>56</v>
      </c>
      <c r="H77" s="55">
        <v>95</v>
      </c>
      <c r="I77" s="55">
        <v>47</v>
      </c>
      <c r="J77" s="55">
        <v>52</v>
      </c>
      <c r="K77" s="55">
        <v>31</v>
      </c>
      <c r="L77" s="136">
        <f t="shared" si="107"/>
        <v>636</v>
      </c>
      <c r="M77" s="136">
        <f t="shared" si="108"/>
        <v>328</v>
      </c>
      <c r="N77" s="55"/>
      <c r="O77" s="55"/>
      <c r="P77" s="55"/>
      <c r="Q77" s="55"/>
      <c r="R77" s="136"/>
      <c r="S77" s="133"/>
      <c r="T77" s="45"/>
      <c r="U77" s="142" t="s">
        <v>84</v>
      </c>
      <c r="V77" s="55">
        <v>23</v>
      </c>
      <c r="W77" s="55">
        <v>12</v>
      </c>
      <c r="X77" s="55">
        <v>6</v>
      </c>
      <c r="Y77" s="55">
        <v>2</v>
      </c>
      <c r="Z77" s="55">
        <v>11</v>
      </c>
      <c r="AA77" s="55">
        <v>5</v>
      </c>
      <c r="AB77" s="55">
        <v>8</v>
      </c>
      <c r="AC77" s="55">
        <v>1</v>
      </c>
      <c r="AD77" s="55">
        <v>0</v>
      </c>
      <c r="AE77" s="55">
        <v>0</v>
      </c>
      <c r="AF77" s="339">
        <f t="shared" si="109"/>
        <v>48</v>
      </c>
      <c r="AG77" s="340">
        <f t="shared" si="110"/>
        <v>20</v>
      </c>
      <c r="AH77" s="45"/>
      <c r="AI77" s="142" t="s">
        <v>84</v>
      </c>
      <c r="AJ77" s="55">
        <v>6</v>
      </c>
      <c r="AK77" s="55">
        <v>5</v>
      </c>
      <c r="AL77" s="55">
        <v>5</v>
      </c>
      <c r="AM77" s="55">
        <v>4</v>
      </c>
      <c r="AN77" s="55">
        <v>2</v>
      </c>
      <c r="AO77" s="55"/>
      <c r="AP77" s="55"/>
      <c r="AQ77" s="42">
        <v>22</v>
      </c>
      <c r="AR77" s="55">
        <v>14</v>
      </c>
      <c r="AS77" s="331">
        <v>1</v>
      </c>
      <c r="AT77" s="153">
        <v>5</v>
      </c>
      <c r="AU77" s="45"/>
      <c r="AV77" s="142" t="s">
        <v>84</v>
      </c>
      <c r="AW77" s="55">
        <v>18</v>
      </c>
      <c r="AX77" s="55">
        <v>8</v>
      </c>
      <c r="AY77" s="55">
        <v>1</v>
      </c>
      <c r="AZ77" s="143">
        <v>0</v>
      </c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</row>
    <row r="78" spans="1:71" ht="11.25" customHeight="1" thickBot="1">
      <c r="A78" s="142" t="s">
        <v>36</v>
      </c>
      <c r="B78" s="55">
        <v>811</v>
      </c>
      <c r="C78" s="55">
        <v>421</v>
      </c>
      <c r="D78" s="55">
        <v>551</v>
      </c>
      <c r="E78" s="55">
        <v>288</v>
      </c>
      <c r="F78" s="55">
        <v>537</v>
      </c>
      <c r="G78" s="55">
        <v>283</v>
      </c>
      <c r="H78" s="55">
        <v>469</v>
      </c>
      <c r="I78" s="55">
        <v>246</v>
      </c>
      <c r="J78" s="55">
        <v>304</v>
      </c>
      <c r="K78" s="55">
        <v>157</v>
      </c>
      <c r="L78" s="136">
        <f t="shared" si="107"/>
        <v>2672</v>
      </c>
      <c r="M78" s="136">
        <f t="shared" si="108"/>
        <v>1395</v>
      </c>
      <c r="N78" s="55"/>
      <c r="O78" s="55"/>
      <c r="P78" s="55"/>
      <c r="Q78" s="55"/>
      <c r="R78" s="136"/>
      <c r="S78" s="133"/>
      <c r="T78" s="45"/>
      <c r="U78" s="142" t="s">
        <v>36</v>
      </c>
      <c r="V78" s="55">
        <v>72</v>
      </c>
      <c r="W78" s="55">
        <v>29</v>
      </c>
      <c r="X78" s="55">
        <v>51</v>
      </c>
      <c r="Y78" s="55">
        <v>22</v>
      </c>
      <c r="Z78" s="55">
        <v>53</v>
      </c>
      <c r="AA78" s="55">
        <v>29</v>
      </c>
      <c r="AB78" s="55">
        <v>44</v>
      </c>
      <c r="AC78" s="55">
        <v>21</v>
      </c>
      <c r="AD78" s="55">
        <v>0</v>
      </c>
      <c r="AE78" s="55">
        <v>0</v>
      </c>
      <c r="AF78" s="339">
        <f t="shared" si="109"/>
        <v>220</v>
      </c>
      <c r="AG78" s="340">
        <f t="shared" si="110"/>
        <v>101</v>
      </c>
      <c r="AH78" s="45"/>
      <c r="AI78" s="142" t="s">
        <v>36</v>
      </c>
      <c r="AJ78" s="55">
        <v>26</v>
      </c>
      <c r="AK78" s="55">
        <v>24</v>
      </c>
      <c r="AL78" s="55">
        <v>23</v>
      </c>
      <c r="AM78" s="55">
        <v>22</v>
      </c>
      <c r="AN78" s="55">
        <v>18</v>
      </c>
      <c r="AO78" s="55"/>
      <c r="AP78" s="55"/>
      <c r="AQ78" s="42">
        <v>113</v>
      </c>
      <c r="AR78" s="55">
        <v>57</v>
      </c>
      <c r="AS78" s="331">
        <v>7</v>
      </c>
      <c r="AT78" s="153">
        <v>23</v>
      </c>
      <c r="AU78" s="45"/>
      <c r="AV78" s="142" t="s">
        <v>36</v>
      </c>
      <c r="AW78" s="55">
        <v>60</v>
      </c>
      <c r="AX78" s="55">
        <v>31</v>
      </c>
      <c r="AY78" s="55">
        <v>4</v>
      </c>
      <c r="AZ78" s="143">
        <v>4</v>
      </c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</row>
    <row r="79" spans="1:71" ht="11.25" customHeight="1" thickBot="1">
      <c r="A79" s="142" t="s">
        <v>37</v>
      </c>
      <c r="B79" s="55">
        <v>2302</v>
      </c>
      <c r="C79" s="55">
        <v>1184</v>
      </c>
      <c r="D79" s="55">
        <v>1463</v>
      </c>
      <c r="E79" s="55">
        <v>778</v>
      </c>
      <c r="F79" s="55">
        <v>1104</v>
      </c>
      <c r="G79" s="55">
        <v>579</v>
      </c>
      <c r="H79" s="55">
        <v>806</v>
      </c>
      <c r="I79" s="55">
        <v>443</v>
      </c>
      <c r="J79" s="55">
        <v>603</v>
      </c>
      <c r="K79" s="55">
        <v>333</v>
      </c>
      <c r="L79" s="136">
        <f t="shared" si="107"/>
        <v>6278</v>
      </c>
      <c r="M79" s="136">
        <f t="shared" si="108"/>
        <v>3317</v>
      </c>
      <c r="N79" s="55"/>
      <c r="O79" s="55"/>
      <c r="P79" s="55"/>
      <c r="Q79" s="55"/>
      <c r="R79" s="136"/>
      <c r="S79" s="133"/>
      <c r="T79" s="45"/>
      <c r="U79" s="142" t="s">
        <v>37</v>
      </c>
      <c r="V79" s="55">
        <v>311</v>
      </c>
      <c r="W79" s="55">
        <v>150</v>
      </c>
      <c r="X79" s="55">
        <v>188</v>
      </c>
      <c r="Y79" s="55">
        <v>90</v>
      </c>
      <c r="Z79" s="55">
        <v>171</v>
      </c>
      <c r="AA79" s="55">
        <v>87</v>
      </c>
      <c r="AB79" s="55">
        <v>58</v>
      </c>
      <c r="AC79" s="55">
        <v>31</v>
      </c>
      <c r="AD79" s="55">
        <v>16</v>
      </c>
      <c r="AE79" s="55">
        <v>11</v>
      </c>
      <c r="AF79" s="339">
        <f t="shared" si="109"/>
        <v>744</v>
      </c>
      <c r="AG79" s="340">
        <f t="shared" si="110"/>
        <v>369</v>
      </c>
      <c r="AH79" s="45"/>
      <c r="AI79" s="142" t="s">
        <v>37</v>
      </c>
      <c r="AJ79" s="55">
        <v>53</v>
      </c>
      <c r="AK79" s="55">
        <v>51</v>
      </c>
      <c r="AL79" s="55">
        <v>47</v>
      </c>
      <c r="AM79" s="55">
        <v>35</v>
      </c>
      <c r="AN79" s="55">
        <v>31</v>
      </c>
      <c r="AO79" s="55"/>
      <c r="AP79" s="55"/>
      <c r="AQ79" s="42">
        <v>217</v>
      </c>
      <c r="AR79" s="55">
        <v>116</v>
      </c>
      <c r="AS79" s="331">
        <v>7</v>
      </c>
      <c r="AT79" s="194">
        <v>51</v>
      </c>
      <c r="AU79" s="45"/>
      <c r="AV79" s="142" t="s">
        <v>37</v>
      </c>
      <c r="AW79" s="55">
        <v>129</v>
      </c>
      <c r="AX79" s="55">
        <v>56</v>
      </c>
      <c r="AY79" s="55">
        <v>7</v>
      </c>
      <c r="AZ79" s="143">
        <v>4</v>
      </c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</row>
    <row r="80" spans="1:71" ht="11.25" customHeight="1" thickBot="1">
      <c r="A80" s="142" t="s">
        <v>85</v>
      </c>
      <c r="B80" s="55">
        <v>746</v>
      </c>
      <c r="C80" s="55">
        <v>393</v>
      </c>
      <c r="D80" s="55">
        <v>591</v>
      </c>
      <c r="E80" s="55">
        <v>305</v>
      </c>
      <c r="F80" s="55">
        <v>470</v>
      </c>
      <c r="G80" s="55">
        <v>231</v>
      </c>
      <c r="H80" s="55">
        <v>342</v>
      </c>
      <c r="I80" s="55">
        <v>167</v>
      </c>
      <c r="J80" s="55">
        <v>288</v>
      </c>
      <c r="K80" s="55">
        <v>153</v>
      </c>
      <c r="L80" s="136">
        <f t="shared" si="107"/>
        <v>2437</v>
      </c>
      <c r="M80" s="136">
        <f t="shared" si="108"/>
        <v>1249</v>
      </c>
      <c r="N80" s="55"/>
      <c r="O80" s="55"/>
      <c r="P80" s="55"/>
      <c r="Q80" s="55"/>
      <c r="R80" s="136"/>
      <c r="S80" s="133"/>
      <c r="T80" s="45"/>
      <c r="U80" s="142" t="s">
        <v>85</v>
      </c>
      <c r="V80" s="55">
        <v>54</v>
      </c>
      <c r="W80" s="55">
        <v>24</v>
      </c>
      <c r="X80" s="55">
        <v>60</v>
      </c>
      <c r="Y80" s="55">
        <v>26</v>
      </c>
      <c r="Z80" s="55">
        <v>38</v>
      </c>
      <c r="AA80" s="55">
        <v>17</v>
      </c>
      <c r="AB80" s="55">
        <v>13</v>
      </c>
      <c r="AC80" s="55">
        <v>6</v>
      </c>
      <c r="AD80" s="55">
        <v>5</v>
      </c>
      <c r="AE80" s="55">
        <v>2</v>
      </c>
      <c r="AF80" s="339">
        <f t="shared" si="109"/>
        <v>170</v>
      </c>
      <c r="AG80" s="340">
        <f t="shared" si="110"/>
        <v>75</v>
      </c>
      <c r="AH80" s="45"/>
      <c r="AI80" s="142" t="s">
        <v>85</v>
      </c>
      <c r="AJ80" s="55">
        <v>17</v>
      </c>
      <c r="AK80" s="55">
        <v>17</v>
      </c>
      <c r="AL80" s="55">
        <v>15</v>
      </c>
      <c r="AM80" s="55">
        <v>15</v>
      </c>
      <c r="AN80" s="55">
        <v>14</v>
      </c>
      <c r="AO80" s="55"/>
      <c r="AP80" s="55"/>
      <c r="AQ80" s="42">
        <v>79</v>
      </c>
      <c r="AR80" s="21">
        <f>54</f>
        <v>54</v>
      </c>
      <c r="AS80" s="331">
        <v>12</v>
      </c>
      <c r="AT80" s="194">
        <v>19</v>
      </c>
      <c r="AU80" s="45"/>
      <c r="AV80" s="142" t="s">
        <v>85</v>
      </c>
      <c r="AW80" s="55">
        <v>61</v>
      </c>
      <c r="AX80" s="55">
        <v>41</v>
      </c>
      <c r="AY80" s="55">
        <v>3</v>
      </c>
      <c r="AZ80" s="143">
        <v>1</v>
      </c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</row>
    <row r="81" spans="1:70" ht="11.25" customHeight="1" thickBot="1">
      <c r="A81" s="142" t="s">
        <v>86</v>
      </c>
      <c r="B81" s="55">
        <v>2556</v>
      </c>
      <c r="C81" s="55">
        <v>1272</v>
      </c>
      <c r="D81" s="55">
        <v>2366</v>
      </c>
      <c r="E81" s="55">
        <v>1255</v>
      </c>
      <c r="F81" s="55">
        <v>2221</v>
      </c>
      <c r="G81" s="55">
        <v>1149</v>
      </c>
      <c r="H81" s="55">
        <v>2029</v>
      </c>
      <c r="I81" s="55">
        <v>1048</v>
      </c>
      <c r="J81" s="55">
        <v>1731</v>
      </c>
      <c r="K81" s="55">
        <v>867</v>
      </c>
      <c r="L81" s="136">
        <f t="shared" si="107"/>
        <v>10903</v>
      </c>
      <c r="M81" s="136">
        <f t="shared" si="108"/>
        <v>5591</v>
      </c>
      <c r="N81" s="55"/>
      <c r="O81" s="55"/>
      <c r="P81" s="55"/>
      <c r="Q81" s="55"/>
      <c r="R81" s="136"/>
      <c r="S81" s="133"/>
      <c r="T81" s="45"/>
      <c r="U81" s="142" t="s">
        <v>86</v>
      </c>
      <c r="V81" s="55">
        <v>181</v>
      </c>
      <c r="W81" s="55">
        <v>86</v>
      </c>
      <c r="X81" s="55">
        <v>192</v>
      </c>
      <c r="Y81" s="55">
        <v>105</v>
      </c>
      <c r="Z81" s="55">
        <v>169</v>
      </c>
      <c r="AA81" s="55">
        <v>79</v>
      </c>
      <c r="AB81" s="55">
        <v>115</v>
      </c>
      <c r="AC81" s="55">
        <v>62</v>
      </c>
      <c r="AD81" s="55">
        <v>48</v>
      </c>
      <c r="AE81" s="55">
        <v>21</v>
      </c>
      <c r="AF81" s="339">
        <f t="shared" si="109"/>
        <v>705</v>
      </c>
      <c r="AG81" s="340">
        <f t="shared" si="110"/>
        <v>353</v>
      </c>
      <c r="AH81" s="45"/>
      <c r="AI81" s="142" t="s">
        <v>86</v>
      </c>
      <c r="AJ81" s="55">
        <v>76</v>
      </c>
      <c r="AK81" s="55">
        <v>74</v>
      </c>
      <c r="AL81" s="55">
        <v>71</v>
      </c>
      <c r="AM81" s="55">
        <v>68</v>
      </c>
      <c r="AN81" s="55">
        <v>69</v>
      </c>
      <c r="AO81" s="55"/>
      <c r="AP81" s="55"/>
      <c r="AQ81" s="42">
        <v>358</v>
      </c>
      <c r="AR81" s="21">
        <v>458</v>
      </c>
      <c r="AS81" s="331">
        <v>5</v>
      </c>
      <c r="AT81" s="153">
        <v>58</v>
      </c>
      <c r="AU81" s="45"/>
      <c r="AV81" s="142" t="s">
        <v>86</v>
      </c>
      <c r="AW81" s="55">
        <v>318</v>
      </c>
      <c r="AX81" s="55">
        <v>257</v>
      </c>
      <c r="AY81" s="55">
        <v>40</v>
      </c>
      <c r="AZ81" s="143">
        <v>22</v>
      </c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</row>
    <row r="82" spans="1:70" ht="11.25" customHeight="1" thickBot="1">
      <c r="A82" s="142" t="s">
        <v>87</v>
      </c>
      <c r="B82" s="55">
        <v>3400</v>
      </c>
      <c r="C82" s="55">
        <v>1720</v>
      </c>
      <c r="D82" s="55">
        <v>2424</v>
      </c>
      <c r="E82" s="55">
        <v>1264</v>
      </c>
      <c r="F82" s="55">
        <v>1733</v>
      </c>
      <c r="G82" s="55">
        <v>858</v>
      </c>
      <c r="H82" s="55">
        <v>1334</v>
      </c>
      <c r="I82" s="55">
        <v>687</v>
      </c>
      <c r="J82" s="55">
        <v>864</v>
      </c>
      <c r="K82" s="55">
        <v>466</v>
      </c>
      <c r="L82" s="136">
        <f t="shared" si="107"/>
        <v>9755</v>
      </c>
      <c r="M82" s="136">
        <f t="shared" si="108"/>
        <v>4995</v>
      </c>
      <c r="N82" s="55"/>
      <c r="O82" s="55"/>
      <c r="P82" s="55"/>
      <c r="Q82" s="55"/>
      <c r="R82" s="136"/>
      <c r="S82" s="133"/>
      <c r="T82" s="45"/>
      <c r="U82" s="142" t="s">
        <v>87</v>
      </c>
      <c r="V82" s="55">
        <v>677</v>
      </c>
      <c r="W82" s="55">
        <v>320</v>
      </c>
      <c r="X82" s="55">
        <v>362</v>
      </c>
      <c r="Y82" s="55">
        <v>187</v>
      </c>
      <c r="Z82" s="55">
        <v>206</v>
      </c>
      <c r="AA82" s="55">
        <v>103</v>
      </c>
      <c r="AB82" s="55">
        <v>81</v>
      </c>
      <c r="AC82" s="55">
        <v>31</v>
      </c>
      <c r="AD82" s="55">
        <v>26</v>
      </c>
      <c r="AE82" s="55">
        <v>11</v>
      </c>
      <c r="AF82" s="339">
        <f t="shared" si="109"/>
        <v>1352</v>
      </c>
      <c r="AG82" s="340">
        <f t="shared" si="110"/>
        <v>652</v>
      </c>
      <c r="AH82" s="45"/>
      <c r="AI82" s="142" t="s">
        <v>87</v>
      </c>
      <c r="AJ82" s="55">
        <v>78</v>
      </c>
      <c r="AK82" s="55">
        <v>73</v>
      </c>
      <c r="AL82" s="55">
        <v>69</v>
      </c>
      <c r="AM82" s="55">
        <v>59</v>
      </c>
      <c r="AN82" s="55">
        <v>54</v>
      </c>
      <c r="AO82" s="55"/>
      <c r="AP82" s="55"/>
      <c r="AQ82" s="42">
        <v>333</v>
      </c>
      <c r="AR82" s="55">
        <v>241</v>
      </c>
      <c r="AS82" s="331">
        <v>16</v>
      </c>
      <c r="AT82" s="153">
        <v>69</v>
      </c>
      <c r="AU82" s="45"/>
      <c r="AV82" s="142" t="s">
        <v>87</v>
      </c>
      <c r="AW82" s="55">
        <v>223</v>
      </c>
      <c r="AX82" s="55">
        <v>104</v>
      </c>
      <c r="AY82" s="55">
        <v>25</v>
      </c>
      <c r="AZ82" s="143">
        <v>15</v>
      </c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</row>
    <row r="83" spans="1:70" ht="12" customHeight="1" thickBot="1">
      <c r="A83" s="131" t="s">
        <v>163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20"/>
      <c r="M83" s="20"/>
      <c r="N83" s="55"/>
      <c r="O83" s="55"/>
      <c r="P83" s="55"/>
      <c r="Q83" s="55"/>
      <c r="R83" s="136"/>
      <c r="S83" s="133"/>
      <c r="T83" s="45"/>
      <c r="U83" s="131" t="s">
        <v>163</v>
      </c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339"/>
      <c r="AG83" s="340"/>
      <c r="AH83" s="45"/>
      <c r="AI83" s="131" t="s">
        <v>163</v>
      </c>
      <c r="AJ83" s="54"/>
      <c r="AK83" s="54"/>
      <c r="AL83" s="54"/>
      <c r="AM83" s="54"/>
      <c r="AN83" s="54"/>
      <c r="AO83" s="336"/>
      <c r="AP83" s="54"/>
      <c r="AQ83" s="342"/>
      <c r="AR83" s="55"/>
      <c r="AS83" s="331"/>
      <c r="AT83" s="153"/>
      <c r="AU83" s="290"/>
      <c r="AV83" s="131" t="s">
        <v>163</v>
      </c>
      <c r="AW83" s="55"/>
      <c r="AX83" s="55"/>
      <c r="AY83" s="20"/>
      <c r="AZ83" s="167"/>
      <c r="BA83" s="16"/>
      <c r="BB83" s="16"/>
      <c r="BC83" s="16"/>
      <c r="BD83" s="16"/>
      <c r="BE83" s="16"/>
      <c r="BF83" s="16"/>
      <c r="BG83" s="16"/>
      <c r="BH83" s="25"/>
      <c r="BI83" s="25"/>
      <c r="BJ83" s="16"/>
      <c r="BK83" s="16"/>
      <c r="BL83" s="16"/>
      <c r="BM83" s="16"/>
      <c r="BN83" s="16"/>
      <c r="BO83" s="16"/>
      <c r="BP83" s="16"/>
      <c r="BQ83" s="16"/>
      <c r="BR83" s="16"/>
    </row>
    <row r="84" spans="1:70" ht="11.25" customHeight="1" thickBot="1">
      <c r="A84" s="142" t="s">
        <v>38</v>
      </c>
      <c r="B84" s="55">
        <v>38</v>
      </c>
      <c r="C84" s="55">
        <v>20</v>
      </c>
      <c r="D84" s="55">
        <v>33</v>
      </c>
      <c r="E84" s="55">
        <v>16</v>
      </c>
      <c r="F84" s="55">
        <v>27</v>
      </c>
      <c r="G84" s="55">
        <v>18</v>
      </c>
      <c r="H84" s="55">
        <v>32</v>
      </c>
      <c r="I84" s="55">
        <v>13</v>
      </c>
      <c r="J84" s="55">
        <v>15</v>
      </c>
      <c r="K84" s="55">
        <v>7</v>
      </c>
      <c r="L84" s="136">
        <f t="shared" si="107"/>
        <v>145</v>
      </c>
      <c r="M84" s="136">
        <f t="shared" si="108"/>
        <v>74</v>
      </c>
      <c r="N84" s="55"/>
      <c r="O84" s="55"/>
      <c r="P84" s="55"/>
      <c r="Q84" s="55"/>
      <c r="R84" s="136"/>
      <c r="S84" s="133"/>
      <c r="T84" s="45"/>
      <c r="U84" s="142" t="s">
        <v>38</v>
      </c>
      <c r="V84" s="55">
        <v>13</v>
      </c>
      <c r="W84" s="55">
        <v>6</v>
      </c>
      <c r="X84" s="55">
        <v>8</v>
      </c>
      <c r="Y84" s="55">
        <v>5</v>
      </c>
      <c r="Z84" s="55">
        <v>1</v>
      </c>
      <c r="AA84" s="55">
        <v>0</v>
      </c>
      <c r="AB84" s="55">
        <v>0</v>
      </c>
      <c r="AC84" s="55">
        <v>0</v>
      </c>
      <c r="AD84" s="55">
        <v>1</v>
      </c>
      <c r="AE84" s="55">
        <v>1</v>
      </c>
      <c r="AF84" s="339">
        <f t="shared" si="109"/>
        <v>23</v>
      </c>
      <c r="AG84" s="340">
        <f t="shared" si="110"/>
        <v>12</v>
      </c>
      <c r="AH84" s="45"/>
      <c r="AI84" s="142" t="s">
        <v>38</v>
      </c>
      <c r="AJ84" s="55">
        <v>2</v>
      </c>
      <c r="AK84" s="55">
        <v>2</v>
      </c>
      <c r="AL84" s="55">
        <v>2</v>
      </c>
      <c r="AM84" s="55">
        <v>1</v>
      </c>
      <c r="AN84" s="55">
        <v>1</v>
      </c>
      <c r="AO84" s="55"/>
      <c r="AP84" s="55"/>
      <c r="AQ84" s="42">
        <v>8</v>
      </c>
      <c r="AR84" s="55">
        <v>0</v>
      </c>
      <c r="AS84" s="331">
        <v>2</v>
      </c>
      <c r="AT84" s="153">
        <v>2</v>
      </c>
      <c r="AU84" s="45"/>
      <c r="AV84" s="142" t="s">
        <v>38</v>
      </c>
      <c r="AW84" s="55">
        <v>4</v>
      </c>
      <c r="AX84" s="55">
        <v>2</v>
      </c>
      <c r="AY84" s="55">
        <v>1</v>
      </c>
      <c r="AZ84" s="143">
        <v>0</v>
      </c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</row>
    <row r="85" spans="1:70" ht="11.25" customHeight="1" thickBot="1">
      <c r="A85" s="142" t="s">
        <v>88</v>
      </c>
      <c r="B85" s="55">
        <v>743</v>
      </c>
      <c r="C85" s="55">
        <v>353</v>
      </c>
      <c r="D85" s="55">
        <v>573</v>
      </c>
      <c r="E85" s="55">
        <v>282</v>
      </c>
      <c r="F85" s="55">
        <v>766</v>
      </c>
      <c r="G85" s="55">
        <v>418</v>
      </c>
      <c r="H85" s="55">
        <v>409</v>
      </c>
      <c r="I85" s="55">
        <v>208</v>
      </c>
      <c r="J85" s="55">
        <v>372</v>
      </c>
      <c r="K85" s="55">
        <v>193</v>
      </c>
      <c r="L85" s="136">
        <f t="shared" si="107"/>
        <v>2863</v>
      </c>
      <c r="M85" s="136">
        <f t="shared" si="108"/>
        <v>1454</v>
      </c>
      <c r="N85" s="55"/>
      <c r="O85" s="55"/>
      <c r="P85" s="55"/>
      <c r="Q85" s="55"/>
      <c r="R85" s="136"/>
      <c r="S85" s="133"/>
      <c r="T85" s="45"/>
      <c r="U85" s="142" t="s">
        <v>88</v>
      </c>
      <c r="V85" s="55">
        <v>78</v>
      </c>
      <c r="W85" s="55">
        <v>35</v>
      </c>
      <c r="X85" s="55">
        <v>55</v>
      </c>
      <c r="Y85" s="55">
        <v>26</v>
      </c>
      <c r="Z85" s="55">
        <v>133</v>
      </c>
      <c r="AA85" s="55">
        <v>62</v>
      </c>
      <c r="AB85" s="55">
        <v>43</v>
      </c>
      <c r="AC85" s="55">
        <v>18</v>
      </c>
      <c r="AD85" s="55">
        <v>11</v>
      </c>
      <c r="AE85" s="55">
        <v>7</v>
      </c>
      <c r="AF85" s="339">
        <f t="shared" si="109"/>
        <v>320</v>
      </c>
      <c r="AG85" s="340">
        <f t="shared" si="110"/>
        <v>148</v>
      </c>
      <c r="AH85" s="45"/>
      <c r="AI85" s="142" t="s">
        <v>88</v>
      </c>
      <c r="AJ85" s="55">
        <v>21</v>
      </c>
      <c r="AK85" s="55">
        <v>19</v>
      </c>
      <c r="AL85" s="55">
        <v>25</v>
      </c>
      <c r="AM85" s="55">
        <v>16</v>
      </c>
      <c r="AN85" s="55">
        <v>16</v>
      </c>
      <c r="AO85" s="55"/>
      <c r="AP85" s="55"/>
      <c r="AQ85" s="42">
        <v>97</v>
      </c>
      <c r="AR85" s="55">
        <v>94</v>
      </c>
      <c r="AS85" s="331">
        <v>1</v>
      </c>
      <c r="AT85" s="153">
        <v>15</v>
      </c>
      <c r="AU85" s="45"/>
      <c r="AV85" s="142" t="s">
        <v>88</v>
      </c>
      <c r="AW85" s="55">
        <v>95</v>
      </c>
      <c r="AX85" s="55">
        <v>68</v>
      </c>
      <c r="AY85" s="55">
        <v>6</v>
      </c>
      <c r="AZ85" s="143">
        <v>5</v>
      </c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</row>
    <row r="86" spans="1:70" ht="11.25" customHeight="1" thickBot="1">
      <c r="A86" s="142" t="s">
        <v>89</v>
      </c>
      <c r="B86" s="55">
        <v>41</v>
      </c>
      <c r="C86" s="55">
        <v>24</v>
      </c>
      <c r="D86" s="55">
        <v>35</v>
      </c>
      <c r="E86" s="55">
        <v>16</v>
      </c>
      <c r="F86" s="55">
        <v>42</v>
      </c>
      <c r="G86" s="55">
        <v>21</v>
      </c>
      <c r="H86" s="55">
        <v>28</v>
      </c>
      <c r="I86" s="55">
        <v>18</v>
      </c>
      <c r="J86" s="55">
        <v>0</v>
      </c>
      <c r="K86" s="55">
        <v>0</v>
      </c>
      <c r="L86" s="136">
        <f t="shared" si="107"/>
        <v>146</v>
      </c>
      <c r="M86" s="136">
        <f t="shared" si="108"/>
        <v>79</v>
      </c>
      <c r="N86" s="55"/>
      <c r="O86" s="55"/>
      <c r="P86" s="55"/>
      <c r="Q86" s="55"/>
      <c r="R86" s="136"/>
      <c r="S86" s="133"/>
      <c r="T86" s="45"/>
      <c r="U86" s="142" t="s">
        <v>89</v>
      </c>
      <c r="V86" s="55">
        <v>3</v>
      </c>
      <c r="W86" s="55">
        <v>1</v>
      </c>
      <c r="X86" s="55">
        <v>2</v>
      </c>
      <c r="Y86" s="55">
        <v>2</v>
      </c>
      <c r="Z86" s="55">
        <v>1</v>
      </c>
      <c r="AA86" s="55">
        <v>1</v>
      </c>
      <c r="AB86" s="55">
        <v>0</v>
      </c>
      <c r="AC86" s="55">
        <v>0</v>
      </c>
      <c r="AD86" s="55">
        <v>0</v>
      </c>
      <c r="AE86" s="55">
        <v>0</v>
      </c>
      <c r="AF86" s="339">
        <f t="shared" si="109"/>
        <v>6</v>
      </c>
      <c r="AG86" s="340">
        <f t="shared" si="110"/>
        <v>4</v>
      </c>
      <c r="AH86" s="45"/>
      <c r="AI86" s="142" t="s">
        <v>89</v>
      </c>
      <c r="AJ86" s="55">
        <v>1</v>
      </c>
      <c r="AK86" s="55">
        <v>1</v>
      </c>
      <c r="AL86" s="55">
        <v>1</v>
      </c>
      <c r="AM86" s="55">
        <v>1</v>
      </c>
      <c r="AN86" s="55"/>
      <c r="AO86" s="55"/>
      <c r="AP86" s="55"/>
      <c r="AQ86" s="42">
        <v>4</v>
      </c>
      <c r="AR86" s="21">
        <v>6</v>
      </c>
      <c r="AS86" s="331">
        <v>0</v>
      </c>
      <c r="AT86" s="153">
        <v>1</v>
      </c>
      <c r="AU86" s="45"/>
      <c r="AV86" s="142" t="s">
        <v>89</v>
      </c>
      <c r="AW86" s="55">
        <v>4</v>
      </c>
      <c r="AX86" s="55">
        <v>4</v>
      </c>
      <c r="AY86" s="55">
        <v>0</v>
      </c>
      <c r="AZ86" s="143">
        <v>0</v>
      </c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</row>
    <row r="87" spans="1:70" ht="11.25" customHeight="1" thickBot="1">
      <c r="A87" s="142" t="s">
        <v>90</v>
      </c>
      <c r="B87" s="55">
        <v>468</v>
      </c>
      <c r="C87" s="55">
        <v>252</v>
      </c>
      <c r="D87" s="55">
        <v>339</v>
      </c>
      <c r="E87" s="55">
        <v>159</v>
      </c>
      <c r="F87" s="55">
        <v>583</v>
      </c>
      <c r="G87" s="55">
        <v>301</v>
      </c>
      <c r="H87" s="55">
        <v>334</v>
      </c>
      <c r="I87" s="55">
        <v>177</v>
      </c>
      <c r="J87" s="55">
        <v>264</v>
      </c>
      <c r="K87" s="55">
        <v>146</v>
      </c>
      <c r="L87" s="136">
        <f t="shared" si="107"/>
        <v>1988</v>
      </c>
      <c r="M87" s="136">
        <f t="shared" si="108"/>
        <v>1035</v>
      </c>
      <c r="N87" s="55"/>
      <c r="O87" s="55"/>
      <c r="P87" s="55"/>
      <c r="Q87" s="55"/>
      <c r="R87" s="136"/>
      <c r="S87" s="133"/>
      <c r="T87" s="45"/>
      <c r="U87" s="142" t="s">
        <v>90</v>
      </c>
      <c r="V87" s="55">
        <v>54</v>
      </c>
      <c r="W87" s="55">
        <v>27</v>
      </c>
      <c r="X87" s="55">
        <v>33</v>
      </c>
      <c r="Y87" s="55">
        <v>13</v>
      </c>
      <c r="Z87" s="55">
        <v>65</v>
      </c>
      <c r="AA87" s="55">
        <v>29</v>
      </c>
      <c r="AB87" s="55">
        <v>18</v>
      </c>
      <c r="AC87" s="55">
        <v>9</v>
      </c>
      <c r="AD87" s="55">
        <v>3</v>
      </c>
      <c r="AE87" s="55">
        <v>2</v>
      </c>
      <c r="AF87" s="339">
        <f t="shared" si="109"/>
        <v>173</v>
      </c>
      <c r="AG87" s="340">
        <f t="shared" si="110"/>
        <v>80</v>
      </c>
      <c r="AH87" s="45"/>
      <c r="AI87" s="142" t="s">
        <v>90</v>
      </c>
      <c r="AJ87" s="55">
        <v>9</v>
      </c>
      <c r="AK87" s="55">
        <v>8</v>
      </c>
      <c r="AL87" s="55">
        <v>13</v>
      </c>
      <c r="AM87" s="55">
        <v>8</v>
      </c>
      <c r="AN87" s="55">
        <v>6</v>
      </c>
      <c r="AO87" s="55"/>
      <c r="AP87" s="55"/>
      <c r="AQ87" s="42">
        <v>44</v>
      </c>
      <c r="AR87" s="55">
        <v>45</v>
      </c>
      <c r="AS87" s="331">
        <v>1</v>
      </c>
      <c r="AT87" s="194">
        <v>6</v>
      </c>
      <c r="AU87" s="45"/>
      <c r="AV87" s="142" t="s">
        <v>90</v>
      </c>
      <c r="AW87" s="55">
        <v>39</v>
      </c>
      <c r="AX87" s="55">
        <v>29</v>
      </c>
      <c r="AY87" s="55">
        <v>7</v>
      </c>
      <c r="AZ87" s="143">
        <v>1</v>
      </c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</row>
    <row r="88" spans="1:70" ht="11.25" customHeight="1" thickBot="1">
      <c r="A88" s="142" t="s">
        <v>39</v>
      </c>
      <c r="B88" s="55">
        <v>55</v>
      </c>
      <c r="C88" s="55">
        <v>25</v>
      </c>
      <c r="D88" s="55">
        <v>67</v>
      </c>
      <c r="E88" s="55">
        <v>31</v>
      </c>
      <c r="F88" s="55">
        <v>37</v>
      </c>
      <c r="G88" s="55">
        <v>18</v>
      </c>
      <c r="H88" s="55">
        <v>28</v>
      </c>
      <c r="I88" s="55">
        <v>11</v>
      </c>
      <c r="J88" s="55">
        <v>22</v>
      </c>
      <c r="K88" s="55">
        <v>12</v>
      </c>
      <c r="L88" s="136">
        <f t="shared" si="107"/>
        <v>209</v>
      </c>
      <c r="M88" s="136">
        <f t="shared" si="108"/>
        <v>97</v>
      </c>
      <c r="N88" s="55"/>
      <c r="O88" s="55"/>
      <c r="P88" s="55"/>
      <c r="Q88" s="55"/>
      <c r="R88" s="136"/>
      <c r="S88" s="133"/>
      <c r="T88" s="45"/>
      <c r="U88" s="142" t="s">
        <v>39</v>
      </c>
      <c r="V88" s="55">
        <v>4</v>
      </c>
      <c r="W88" s="55">
        <v>1</v>
      </c>
      <c r="X88" s="55">
        <v>7</v>
      </c>
      <c r="Y88" s="55">
        <v>3</v>
      </c>
      <c r="Z88" s="55">
        <v>1</v>
      </c>
      <c r="AA88" s="55">
        <v>1</v>
      </c>
      <c r="AB88" s="55">
        <v>3</v>
      </c>
      <c r="AC88" s="55">
        <v>1</v>
      </c>
      <c r="AD88" s="55">
        <v>0</v>
      </c>
      <c r="AE88" s="55">
        <v>0</v>
      </c>
      <c r="AF88" s="339">
        <f t="shared" si="109"/>
        <v>15</v>
      </c>
      <c r="AG88" s="340">
        <f t="shared" si="110"/>
        <v>6</v>
      </c>
      <c r="AH88" s="45"/>
      <c r="AI88" s="142" t="s">
        <v>39</v>
      </c>
      <c r="AJ88" s="55">
        <v>2</v>
      </c>
      <c r="AK88" s="55">
        <v>2</v>
      </c>
      <c r="AL88" s="55">
        <v>1</v>
      </c>
      <c r="AM88" s="55">
        <v>1</v>
      </c>
      <c r="AN88" s="55">
        <v>1</v>
      </c>
      <c r="AO88" s="55"/>
      <c r="AP88" s="55"/>
      <c r="AQ88" s="42">
        <v>7</v>
      </c>
      <c r="AR88" s="55">
        <v>8</v>
      </c>
      <c r="AS88" s="331">
        <v>0</v>
      </c>
      <c r="AT88" s="153">
        <v>2</v>
      </c>
      <c r="AU88" s="45"/>
      <c r="AV88" s="142" t="s">
        <v>39</v>
      </c>
      <c r="AW88" s="55">
        <v>7</v>
      </c>
      <c r="AX88" s="55">
        <v>4</v>
      </c>
      <c r="AY88" s="55">
        <v>1</v>
      </c>
      <c r="AZ88" s="143">
        <v>0</v>
      </c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</row>
    <row r="89" spans="1:70" ht="12" customHeight="1" thickBot="1">
      <c r="A89" s="131" t="s">
        <v>164</v>
      </c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20"/>
      <c r="M89" s="20"/>
      <c r="N89" s="55"/>
      <c r="O89" s="55"/>
      <c r="P89" s="55"/>
      <c r="Q89" s="55"/>
      <c r="R89" s="136"/>
      <c r="S89" s="133"/>
      <c r="T89" s="45"/>
      <c r="U89" s="131" t="s">
        <v>164</v>
      </c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339"/>
      <c r="AG89" s="340"/>
      <c r="AH89" s="45"/>
      <c r="AI89" s="131" t="s">
        <v>164</v>
      </c>
      <c r="AJ89" s="54"/>
      <c r="AK89" s="54"/>
      <c r="AL89" s="54"/>
      <c r="AM89" s="54"/>
      <c r="AN89" s="54"/>
      <c r="AO89" s="336"/>
      <c r="AP89" s="54"/>
      <c r="AQ89" s="342"/>
      <c r="AR89" s="55"/>
      <c r="AS89" s="331"/>
      <c r="AT89" s="153"/>
      <c r="AU89" s="290"/>
      <c r="AV89" s="131" t="s">
        <v>164</v>
      </c>
      <c r="AW89" s="55"/>
      <c r="AX89" s="55"/>
      <c r="AY89" s="20"/>
      <c r="AZ89" s="167"/>
      <c r="BA89" s="16"/>
      <c r="BB89" s="16"/>
      <c r="BC89" s="16"/>
      <c r="BD89" s="16"/>
      <c r="BE89" s="16"/>
      <c r="BF89" s="16"/>
      <c r="BG89" s="16"/>
      <c r="BH89" s="25"/>
      <c r="BI89" s="25"/>
      <c r="BJ89" s="16"/>
      <c r="BK89" s="16"/>
      <c r="BL89" s="16"/>
      <c r="BM89" s="16"/>
      <c r="BN89" s="16"/>
      <c r="BO89" s="16"/>
      <c r="BP89" s="16"/>
      <c r="BQ89" s="16"/>
      <c r="BR89" s="16"/>
    </row>
    <row r="90" spans="1:70" ht="11.25" customHeight="1" thickBot="1">
      <c r="A90" s="142" t="s">
        <v>186</v>
      </c>
      <c r="B90" s="55">
        <v>0</v>
      </c>
      <c r="C90" s="55">
        <v>0</v>
      </c>
      <c r="D90" s="55">
        <v>0</v>
      </c>
      <c r="E90" s="55">
        <v>0</v>
      </c>
      <c r="F90" s="55">
        <v>0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42">
        <f t="shared" si="107"/>
        <v>0</v>
      </c>
      <c r="M90" s="42">
        <f t="shared" si="108"/>
        <v>0</v>
      </c>
      <c r="N90" s="55"/>
      <c r="O90" s="55"/>
      <c r="P90" s="55"/>
      <c r="Q90" s="55"/>
      <c r="R90" s="136"/>
      <c r="S90" s="133"/>
      <c r="T90" s="45"/>
      <c r="U90" s="142" t="s">
        <v>91</v>
      </c>
      <c r="V90" s="55">
        <v>0</v>
      </c>
      <c r="W90" s="55">
        <v>0</v>
      </c>
      <c r="X90" s="55">
        <v>0</v>
      </c>
      <c r="Y90" s="55">
        <v>0</v>
      </c>
      <c r="Z90" s="55">
        <v>0</v>
      </c>
      <c r="AA90" s="55">
        <v>0</v>
      </c>
      <c r="AB90" s="55">
        <v>0</v>
      </c>
      <c r="AC90" s="55">
        <v>0</v>
      </c>
      <c r="AD90" s="55">
        <v>0</v>
      </c>
      <c r="AE90" s="55">
        <v>0</v>
      </c>
      <c r="AF90" s="339">
        <f t="shared" si="109"/>
        <v>0</v>
      </c>
      <c r="AG90" s="340">
        <f t="shared" si="110"/>
        <v>0</v>
      </c>
      <c r="AH90" s="45"/>
      <c r="AI90" s="142" t="s">
        <v>91</v>
      </c>
      <c r="AJ90" s="55"/>
      <c r="AK90" s="55"/>
      <c r="AL90" s="55"/>
      <c r="AM90" s="55"/>
      <c r="AN90" s="55"/>
      <c r="AO90" s="55"/>
      <c r="AP90" s="55"/>
      <c r="AQ90" s="42">
        <v>0</v>
      </c>
      <c r="AR90" s="55"/>
      <c r="AS90" s="331"/>
      <c r="AT90" s="153">
        <v>0</v>
      </c>
      <c r="AU90" s="45"/>
      <c r="AV90" s="142" t="s">
        <v>91</v>
      </c>
      <c r="AW90" s="55">
        <v>0</v>
      </c>
      <c r="AX90" s="55">
        <v>0</v>
      </c>
      <c r="AY90" s="55">
        <v>0</v>
      </c>
      <c r="AZ90" s="143">
        <v>0</v>
      </c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</row>
    <row r="91" spans="1:70" ht="11.25" customHeight="1" thickBot="1">
      <c r="A91" s="142" t="s">
        <v>92</v>
      </c>
      <c r="B91" s="55">
        <v>345</v>
      </c>
      <c r="C91" s="55">
        <v>164</v>
      </c>
      <c r="D91" s="55">
        <v>336</v>
      </c>
      <c r="E91" s="55">
        <v>163</v>
      </c>
      <c r="F91" s="55">
        <v>394</v>
      </c>
      <c r="G91" s="55">
        <v>211</v>
      </c>
      <c r="H91" s="55">
        <v>258</v>
      </c>
      <c r="I91" s="55">
        <v>137</v>
      </c>
      <c r="J91" s="55">
        <v>254</v>
      </c>
      <c r="K91" s="55">
        <v>128</v>
      </c>
      <c r="L91" s="136">
        <f t="shared" si="107"/>
        <v>1587</v>
      </c>
      <c r="M91" s="136">
        <f t="shared" si="108"/>
        <v>803</v>
      </c>
      <c r="N91" s="55"/>
      <c r="O91" s="55"/>
      <c r="P91" s="55"/>
      <c r="Q91" s="55"/>
      <c r="R91" s="136"/>
      <c r="S91" s="133"/>
      <c r="T91" s="45"/>
      <c r="U91" s="142" t="s">
        <v>92</v>
      </c>
      <c r="V91" s="55">
        <v>20</v>
      </c>
      <c r="W91" s="55">
        <v>8</v>
      </c>
      <c r="X91" s="55">
        <v>29</v>
      </c>
      <c r="Y91" s="55">
        <v>10</v>
      </c>
      <c r="Z91" s="55">
        <v>25</v>
      </c>
      <c r="AA91" s="55">
        <v>11</v>
      </c>
      <c r="AB91" s="55">
        <v>10</v>
      </c>
      <c r="AC91" s="55">
        <v>3</v>
      </c>
      <c r="AD91" s="55">
        <v>5</v>
      </c>
      <c r="AE91" s="55">
        <v>1</v>
      </c>
      <c r="AF91" s="339">
        <f t="shared" si="109"/>
        <v>89</v>
      </c>
      <c r="AG91" s="340">
        <f t="shared" si="110"/>
        <v>33</v>
      </c>
      <c r="AH91" s="45"/>
      <c r="AI91" s="142" t="s">
        <v>92</v>
      </c>
      <c r="AJ91" s="55">
        <v>12</v>
      </c>
      <c r="AK91" s="55">
        <v>12</v>
      </c>
      <c r="AL91" s="55">
        <v>14</v>
      </c>
      <c r="AM91" s="55">
        <v>10</v>
      </c>
      <c r="AN91" s="55">
        <v>9</v>
      </c>
      <c r="AO91" s="55"/>
      <c r="AP91" s="55"/>
      <c r="AQ91" s="42">
        <v>57</v>
      </c>
      <c r="AR91" s="21">
        <v>51</v>
      </c>
      <c r="AS91" s="331">
        <v>4</v>
      </c>
      <c r="AT91" s="153">
        <v>12</v>
      </c>
      <c r="AU91" s="45"/>
      <c r="AV91" s="142" t="s">
        <v>92</v>
      </c>
      <c r="AW91" s="55">
        <v>49</v>
      </c>
      <c r="AX91" s="55">
        <v>32</v>
      </c>
      <c r="AY91" s="55">
        <v>13</v>
      </c>
      <c r="AZ91" s="143">
        <v>9</v>
      </c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</row>
    <row r="92" spans="1:70" ht="11.25" customHeight="1" thickBot="1">
      <c r="A92" s="142" t="s">
        <v>93</v>
      </c>
      <c r="B92" s="55">
        <v>400</v>
      </c>
      <c r="C92" s="55">
        <v>195</v>
      </c>
      <c r="D92" s="55">
        <v>289</v>
      </c>
      <c r="E92" s="55">
        <v>130</v>
      </c>
      <c r="F92" s="55">
        <v>252</v>
      </c>
      <c r="G92" s="55">
        <v>130</v>
      </c>
      <c r="H92" s="55">
        <v>269</v>
      </c>
      <c r="I92" s="55">
        <v>146</v>
      </c>
      <c r="J92" s="55">
        <v>203</v>
      </c>
      <c r="K92" s="55">
        <v>111</v>
      </c>
      <c r="L92" s="136">
        <f t="shared" si="107"/>
        <v>1413</v>
      </c>
      <c r="M92" s="136">
        <f t="shared" si="108"/>
        <v>712</v>
      </c>
      <c r="N92" s="55"/>
      <c r="O92" s="55"/>
      <c r="P92" s="55"/>
      <c r="Q92" s="55"/>
      <c r="R92" s="136"/>
      <c r="S92" s="133"/>
      <c r="T92" s="45"/>
      <c r="U92" s="142" t="s">
        <v>93</v>
      </c>
      <c r="V92" s="55">
        <v>31</v>
      </c>
      <c r="W92" s="55">
        <v>15</v>
      </c>
      <c r="X92" s="55">
        <v>35</v>
      </c>
      <c r="Y92" s="55">
        <v>14</v>
      </c>
      <c r="Z92" s="55">
        <v>53</v>
      </c>
      <c r="AA92" s="55">
        <v>26</v>
      </c>
      <c r="AB92" s="55">
        <v>40</v>
      </c>
      <c r="AC92" s="55">
        <v>20</v>
      </c>
      <c r="AD92" s="55">
        <v>15</v>
      </c>
      <c r="AE92" s="55">
        <v>6</v>
      </c>
      <c r="AF92" s="339">
        <f t="shared" si="109"/>
        <v>174</v>
      </c>
      <c r="AG92" s="340">
        <f t="shared" si="110"/>
        <v>81</v>
      </c>
      <c r="AH92" s="45"/>
      <c r="AI92" s="142" t="s">
        <v>93</v>
      </c>
      <c r="AJ92" s="55">
        <v>10</v>
      </c>
      <c r="AK92" s="55">
        <v>8</v>
      </c>
      <c r="AL92" s="55">
        <v>7</v>
      </c>
      <c r="AM92" s="55">
        <v>7</v>
      </c>
      <c r="AN92" s="55">
        <v>6</v>
      </c>
      <c r="AO92" s="55"/>
      <c r="AP92" s="55"/>
      <c r="AQ92" s="42">
        <v>38</v>
      </c>
      <c r="AR92" s="55">
        <v>31</v>
      </c>
      <c r="AS92" s="331">
        <v>0</v>
      </c>
      <c r="AT92" s="153">
        <v>6</v>
      </c>
      <c r="AU92" s="45"/>
      <c r="AV92" s="142" t="s">
        <v>93</v>
      </c>
      <c r="AW92" s="55">
        <v>33</v>
      </c>
      <c r="AX92" s="55">
        <v>23</v>
      </c>
      <c r="AY92" s="55">
        <v>5</v>
      </c>
      <c r="AZ92" s="143">
        <v>2</v>
      </c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</row>
    <row r="93" spans="1:70" ht="11.25" customHeight="1" thickBot="1">
      <c r="A93" s="142" t="s">
        <v>40</v>
      </c>
      <c r="B93" s="55">
        <v>16</v>
      </c>
      <c r="C93" s="55">
        <v>9</v>
      </c>
      <c r="D93" s="55">
        <v>11</v>
      </c>
      <c r="E93" s="55">
        <v>5</v>
      </c>
      <c r="F93" s="55">
        <v>6</v>
      </c>
      <c r="G93" s="55">
        <v>6</v>
      </c>
      <c r="H93" s="55">
        <v>10</v>
      </c>
      <c r="I93" s="55">
        <v>7</v>
      </c>
      <c r="J93" s="55">
        <v>17</v>
      </c>
      <c r="K93" s="55">
        <v>9</v>
      </c>
      <c r="L93" s="136">
        <f t="shared" si="107"/>
        <v>60</v>
      </c>
      <c r="M93" s="136">
        <f t="shared" si="108"/>
        <v>36</v>
      </c>
      <c r="N93" s="55"/>
      <c r="O93" s="55"/>
      <c r="P93" s="55"/>
      <c r="Q93" s="55"/>
      <c r="R93" s="136"/>
      <c r="S93" s="133"/>
      <c r="T93" s="45"/>
      <c r="U93" s="142" t="s">
        <v>40</v>
      </c>
      <c r="V93" s="55">
        <v>0</v>
      </c>
      <c r="W93" s="55">
        <v>0</v>
      </c>
      <c r="X93" s="55">
        <v>1</v>
      </c>
      <c r="Y93" s="55">
        <v>0</v>
      </c>
      <c r="Z93" s="55">
        <v>0</v>
      </c>
      <c r="AA93" s="55">
        <v>0</v>
      </c>
      <c r="AB93" s="55">
        <v>1</v>
      </c>
      <c r="AC93" s="55">
        <v>1</v>
      </c>
      <c r="AD93" s="55">
        <v>4</v>
      </c>
      <c r="AE93" s="55">
        <v>1</v>
      </c>
      <c r="AF93" s="339">
        <f t="shared" si="109"/>
        <v>6</v>
      </c>
      <c r="AG93" s="340">
        <f t="shared" si="110"/>
        <v>2</v>
      </c>
      <c r="AH93" s="45"/>
      <c r="AI93" s="142" t="s">
        <v>40</v>
      </c>
      <c r="AJ93" s="55">
        <v>2</v>
      </c>
      <c r="AK93" s="55">
        <v>1</v>
      </c>
      <c r="AL93" s="55">
        <v>1</v>
      </c>
      <c r="AM93" s="55">
        <v>1</v>
      </c>
      <c r="AN93" s="55">
        <v>2</v>
      </c>
      <c r="AO93" s="55"/>
      <c r="AP93" s="55"/>
      <c r="AQ93" s="42">
        <v>7</v>
      </c>
      <c r="AR93" s="55">
        <v>4</v>
      </c>
      <c r="AS93" s="331">
        <v>1</v>
      </c>
      <c r="AT93" s="153">
        <v>2</v>
      </c>
      <c r="AU93" s="45"/>
      <c r="AV93" s="142" t="s">
        <v>40</v>
      </c>
      <c r="AW93" s="55">
        <v>6</v>
      </c>
      <c r="AX93" s="55">
        <v>3</v>
      </c>
      <c r="AY93" s="55">
        <v>1</v>
      </c>
      <c r="AZ93" s="143">
        <v>0</v>
      </c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</row>
    <row r="94" spans="1:70" ht="11.25" customHeight="1" thickBot="1">
      <c r="A94" s="142" t="s">
        <v>41</v>
      </c>
      <c r="B94" s="55">
        <v>5048</v>
      </c>
      <c r="C94" s="55">
        <v>2462</v>
      </c>
      <c r="D94" s="55">
        <v>4616</v>
      </c>
      <c r="E94" s="55">
        <v>2278</v>
      </c>
      <c r="F94" s="55">
        <v>4521</v>
      </c>
      <c r="G94" s="55">
        <v>2271</v>
      </c>
      <c r="H94" s="55">
        <v>3999</v>
      </c>
      <c r="I94" s="55">
        <v>2035</v>
      </c>
      <c r="J94" s="55">
        <v>3355</v>
      </c>
      <c r="K94" s="55">
        <v>1708</v>
      </c>
      <c r="L94" s="136">
        <f t="shared" si="107"/>
        <v>21539</v>
      </c>
      <c r="M94" s="136">
        <f t="shared" si="108"/>
        <v>10754</v>
      </c>
      <c r="N94" s="55"/>
      <c r="O94" s="55"/>
      <c r="P94" s="55"/>
      <c r="Q94" s="55"/>
      <c r="R94" s="136"/>
      <c r="S94" s="133"/>
      <c r="T94" s="45"/>
      <c r="U94" s="142" t="s">
        <v>41</v>
      </c>
      <c r="V94" s="55">
        <v>202</v>
      </c>
      <c r="W94" s="55">
        <v>68</v>
      </c>
      <c r="X94" s="55">
        <v>244</v>
      </c>
      <c r="Y94" s="55">
        <v>93</v>
      </c>
      <c r="Z94" s="55">
        <v>236</v>
      </c>
      <c r="AA94" s="55">
        <v>99</v>
      </c>
      <c r="AB94" s="55">
        <v>151</v>
      </c>
      <c r="AC94" s="55">
        <v>74</v>
      </c>
      <c r="AD94" s="55">
        <v>84</v>
      </c>
      <c r="AE94" s="55">
        <v>33</v>
      </c>
      <c r="AF94" s="339">
        <f t="shared" si="109"/>
        <v>917</v>
      </c>
      <c r="AG94" s="340">
        <f t="shared" si="110"/>
        <v>367</v>
      </c>
      <c r="AH94" s="45"/>
      <c r="AI94" s="142" t="s">
        <v>41</v>
      </c>
      <c r="AJ94" s="55">
        <v>143</v>
      </c>
      <c r="AK94" s="55">
        <v>139</v>
      </c>
      <c r="AL94" s="55">
        <v>140</v>
      </c>
      <c r="AM94" s="55">
        <v>131</v>
      </c>
      <c r="AN94" s="55">
        <v>119</v>
      </c>
      <c r="AO94" s="55"/>
      <c r="AP94" s="55"/>
      <c r="AQ94" s="42">
        <v>672</v>
      </c>
      <c r="AR94" s="55">
        <v>630</v>
      </c>
      <c r="AS94" s="331">
        <v>2</v>
      </c>
      <c r="AT94" s="153">
        <v>111</v>
      </c>
      <c r="AU94" s="45"/>
      <c r="AV94" s="142" t="s">
        <v>41</v>
      </c>
      <c r="AW94" s="55">
        <v>636</v>
      </c>
      <c r="AX94" s="55">
        <v>559</v>
      </c>
      <c r="AY94" s="55">
        <v>162</v>
      </c>
      <c r="AZ94" s="143">
        <v>107</v>
      </c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</row>
    <row r="95" spans="1:70" ht="11.25" customHeight="1" thickBot="1">
      <c r="A95" s="142" t="s">
        <v>94</v>
      </c>
      <c r="B95" s="55">
        <v>484</v>
      </c>
      <c r="C95" s="55">
        <v>246</v>
      </c>
      <c r="D95" s="55">
        <v>390</v>
      </c>
      <c r="E95" s="55">
        <v>192</v>
      </c>
      <c r="F95" s="55">
        <v>365</v>
      </c>
      <c r="G95" s="55">
        <v>192</v>
      </c>
      <c r="H95" s="55">
        <v>364</v>
      </c>
      <c r="I95" s="55">
        <v>164</v>
      </c>
      <c r="J95" s="55">
        <v>294</v>
      </c>
      <c r="K95" s="55">
        <v>154</v>
      </c>
      <c r="L95" s="136">
        <f t="shared" si="107"/>
        <v>1897</v>
      </c>
      <c r="M95" s="136">
        <f t="shared" si="108"/>
        <v>948</v>
      </c>
      <c r="N95" s="55"/>
      <c r="O95" s="55"/>
      <c r="P95" s="55"/>
      <c r="Q95" s="55"/>
      <c r="R95" s="136"/>
      <c r="S95" s="133"/>
      <c r="T95" s="45"/>
      <c r="U95" s="142" t="s">
        <v>94</v>
      </c>
      <c r="V95" s="55">
        <v>13</v>
      </c>
      <c r="W95" s="55">
        <v>6</v>
      </c>
      <c r="X95" s="55">
        <v>24</v>
      </c>
      <c r="Y95" s="55">
        <v>11</v>
      </c>
      <c r="Z95" s="55">
        <v>26</v>
      </c>
      <c r="AA95" s="55">
        <v>11</v>
      </c>
      <c r="AB95" s="55">
        <v>7</v>
      </c>
      <c r="AC95" s="55">
        <v>1</v>
      </c>
      <c r="AD95" s="55">
        <v>6</v>
      </c>
      <c r="AE95" s="55">
        <v>4</v>
      </c>
      <c r="AF95" s="339">
        <f t="shared" si="109"/>
        <v>76</v>
      </c>
      <c r="AG95" s="340">
        <f t="shared" si="110"/>
        <v>33</v>
      </c>
      <c r="AH95" s="45"/>
      <c r="AI95" s="142" t="s">
        <v>94</v>
      </c>
      <c r="AJ95" s="55">
        <v>17</v>
      </c>
      <c r="AK95" s="55">
        <v>16</v>
      </c>
      <c r="AL95" s="55">
        <v>16</v>
      </c>
      <c r="AM95" s="55">
        <v>15</v>
      </c>
      <c r="AN95" s="55">
        <v>15</v>
      </c>
      <c r="AO95" s="55"/>
      <c r="AP95" s="55"/>
      <c r="AQ95" s="42">
        <v>79</v>
      </c>
      <c r="AR95" s="55">
        <v>69</v>
      </c>
      <c r="AS95" s="331">
        <v>2</v>
      </c>
      <c r="AT95" s="194">
        <v>18</v>
      </c>
      <c r="AU95" s="45"/>
      <c r="AV95" s="142" t="s">
        <v>94</v>
      </c>
      <c r="AW95" s="55">
        <v>61</v>
      </c>
      <c r="AX95" s="55">
        <v>45</v>
      </c>
      <c r="AY95" s="55">
        <v>14</v>
      </c>
      <c r="AZ95" s="143">
        <v>9</v>
      </c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</row>
    <row r="96" spans="1:70" ht="11.25" customHeight="1" thickBot="1">
      <c r="A96" s="142" t="s">
        <v>42</v>
      </c>
      <c r="B96" s="55">
        <v>314</v>
      </c>
      <c r="C96" s="55">
        <v>148</v>
      </c>
      <c r="D96" s="55">
        <v>237</v>
      </c>
      <c r="E96" s="55">
        <v>113</v>
      </c>
      <c r="F96" s="55">
        <v>264</v>
      </c>
      <c r="G96" s="55">
        <v>139</v>
      </c>
      <c r="H96" s="55">
        <v>203</v>
      </c>
      <c r="I96" s="55">
        <v>107</v>
      </c>
      <c r="J96" s="55">
        <v>209</v>
      </c>
      <c r="K96" s="55">
        <v>112</v>
      </c>
      <c r="L96" s="136">
        <f t="shared" si="107"/>
        <v>1227</v>
      </c>
      <c r="M96" s="136">
        <f t="shared" si="108"/>
        <v>619</v>
      </c>
      <c r="N96" s="55"/>
      <c r="O96" s="55"/>
      <c r="P96" s="55"/>
      <c r="Q96" s="55"/>
      <c r="R96" s="136"/>
      <c r="S96" s="133"/>
      <c r="T96" s="45"/>
      <c r="U96" s="142" t="s">
        <v>42</v>
      </c>
      <c r="V96" s="55">
        <v>39</v>
      </c>
      <c r="W96" s="55">
        <v>13</v>
      </c>
      <c r="X96" s="55">
        <v>33</v>
      </c>
      <c r="Y96" s="55">
        <v>13</v>
      </c>
      <c r="Z96" s="55">
        <v>27</v>
      </c>
      <c r="AA96" s="55">
        <v>16</v>
      </c>
      <c r="AB96" s="55">
        <v>21</v>
      </c>
      <c r="AC96" s="55">
        <v>14</v>
      </c>
      <c r="AD96" s="55">
        <v>4</v>
      </c>
      <c r="AE96" s="55">
        <v>1</v>
      </c>
      <c r="AF96" s="339">
        <f t="shared" si="109"/>
        <v>124</v>
      </c>
      <c r="AG96" s="340">
        <f t="shared" si="110"/>
        <v>57</v>
      </c>
      <c r="AH96" s="45"/>
      <c r="AI96" s="142" t="s">
        <v>42</v>
      </c>
      <c r="AJ96" s="55">
        <v>11</v>
      </c>
      <c r="AK96" s="55">
        <v>11</v>
      </c>
      <c r="AL96" s="55">
        <v>11</v>
      </c>
      <c r="AM96" s="55">
        <v>9</v>
      </c>
      <c r="AN96" s="55">
        <v>10</v>
      </c>
      <c r="AO96" s="55"/>
      <c r="AP96" s="55"/>
      <c r="AQ96" s="42">
        <v>52</v>
      </c>
      <c r="AR96" s="55">
        <v>47</v>
      </c>
      <c r="AS96" s="331">
        <v>1</v>
      </c>
      <c r="AT96" s="153">
        <v>10</v>
      </c>
      <c r="AU96" s="45"/>
      <c r="AV96" s="146" t="s">
        <v>42</v>
      </c>
      <c r="AW96" s="149">
        <v>48</v>
      </c>
      <c r="AX96" s="149">
        <v>33</v>
      </c>
      <c r="AY96" s="149">
        <v>5</v>
      </c>
      <c r="AZ96" s="150">
        <v>3</v>
      </c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</row>
    <row r="97" spans="1:71" s="14" customFormat="1" ht="12" customHeight="1" thickBot="1">
      <c r="A97" s="131" t="s">
        <v>165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0"/>
      <c r="M97" s="40"/>
      <c r="N97" s="42"/>
      <c r="O97" s="42"/>
      <c r="P97" s="42"/>
      <c r="Q97" s="42"/>
      <c r="R97" s="136"/>
      <c r="S97" s="133"/>
      <c r="T97" s="250"/>
      <c r="U97" s="131" t="s">
        <v>165</v>
      </c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339"/>
      <c r="AG97" s="340"/>
      <c r="AH97" s="250"/>
      <c r="AI97" s="131" t="s">
        <v>165</v>
      </c>
      <c r="AJ97" s="342"/>
      <c r="AK97" s="342"/>
      <c r="AL97" s="342"/>
      <c r="AM97" s="342"/>
      <c r="AN97" s="342"/>
      <c r="AO97" s="336"/>
      <c r="AP97" s="342"/>
      <c r="AQ97" s="342"/>
      <c r="AR97" s="42"/>
      <c r="AS97" s="331"/>
      <c r="AT97" s="153"/>
      <c r="AU97" s="293"/>
      <c r="AV97" s="294" t="s">
        <v>165</v>
      </c>
      <c r="AW97" s="295"/>
      <c r="AX97" s="295"/>
      <c r="AY97" s="250"/>
      <c r="AZ97" s="294"/>
      <c r="BA97" s="24"/>
      <c r="BB97" s="24"/>
      <c r="BC97" s="24"/>
      <c r="BD97" s="24"/>
      <c r="BE97" s="24"/>
      <c r="BF97" s="24"/>
      <c r="BG97" s="24"/>
      <c r="BH97" s="27"/>
      <c r="BI97" s="27"/>
      <c r="BJ97" s="24"/>
      <c r="BK97" s="24"/>
      <c r="BL97" s="24"/>
      <c r="BM97" s="24"/>
      <c r="BN97" s="24"/>
      <c r="BO97" s="24"/>
      <c r="BP97" s="24"/>
      <c r="BQ97" s="24"/>
      <c r="BR97" s="24"/>
    </row>
    <row r="98" spans="1:71" ht="11.25" customHeight="1" thickBot="1">
      <c r="A98" s="142" t="s">
        <v>95</v>
      </c>
      <c r="B98" s="55">
        <v>19</v>
      </c>
      <c r="C98" s="55">
        <v>11</v>
      </c>
      <c r="D98" s="55">
        <v>18</v>
      </c>
      <c r="E98" s="55">
        <v>10</v>
      </c>
      <c r="F98" s="55">
        <v>18</v>
      </c>
      <c r="G98" s="55">
        <v>8</v>
      </c>
      <c r="H98" s="55">
        <v>0</v>
      </c>
      <c r="I98" s="55">
        <v>0</v>
      </c>
      <c r="J98" s="55">
        <v>0</v>
      </c>
      <c r="K98" s="55">
        <v>0</v>
      </c>
      <c r="L98" s="136">
        <f t="shared" si="107"/>
        <v>55</v>
      </c>
      <c r="M98" s="136">
        <f t="shared" si="108"/>
        <v>29</v>
      </c>
      <c r="N98" s="55"/>
      <c r="O98" s="55"/>
      <c r="P98" s="55"/>
      <c r="Q98" s="55"/>
      <c r="R98" s="136"/>
      <c r="S98" s="133"/>
      <c r="T98" s="45"/>
      <c r="U98" s="142" t="s">
        <v>95</v>
      </c>
      <c r="V98" s="55">
        <v>4</v>
      </c>
      <c r="W98" s="55">
        <v>2</v>
      </c>
      <c r="X98" s="55">
        <v>4</v>
      </c>
      <c r="Y98" s="55">
        <v>3</v>
      </c>
      <c r="Z98" s="55">
        <v>3</v>
      </c>
      <c r="AA98" s="55">
        <v>2</v>
      </c>
      <c r="AB98" s="55">
        <v>0</v>
      </c>
      <c r="AC98" s="55">
        <v>0</v>
      </c>
      <c r="AD98" s="55">
        <v>0</v>
      </c>
      <c r="AE98" s="55">
        <v>0</v>
      </c>
      <c r="AF98" s="339">
        <f t="shared" si="109"/>
        <v>11</v>
      </c>
      <c r="AG98" s="340">
        <f t="shared" si="110"/>
        <v>7</v>
      </c>
      <c r="AH98" s="45"/>
      <c r="AI98" s="142" t="s">
        <v>95</v>
      </c>
      <c r="AJ98" s="55">
        <v>1</v>
      </c>
      <c r="AK98" s="55">
        <v>1</v>
      </c>
      <c r="AL98" s="55">
        <v>1</v>
      </c>
      <c r="AM98" s="55"/>
      <c r="AN98" s="55"/>
      <c r="AO98" s="55"/>
      <c r="AP98" s="55"/>
      <c r="AQ98" s="42">
        <v>3</v>
      </c>
      <c r="AR98" s="55">
        <v>0</v>
      </c>
      <c r="AS98" s="331">
        <v>1</v>
      </c>
      <c r="AT98" s="153">
        <v>1</v>
      </c>
      <c r="AU98" s="45"/>
      <c r="AV98" s="20" t="s">
        <v>95</v>
      </c>
      <c r="AW98" s="292">
        <v>3</v>
      </c>
      <c r="AX98" s="292">
        <v>2</v>
      </c>
      <c r="AY98" s="296">
        <v>0</v>
      </c>
      <c r="AZ98" s="55">
        <v>0</v>
      </c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</row>
    <row r="99" spans="1:71" ht="11.25" customHeight="1" thickBot="1">
      <c r="A99" s="142" t="s">
        <v>43</v>
      </c>
      <c r="B99" s="55">
        <v>987</v>
      </c>
      <c r="C99" s="55">
        <v>501</v>
      </c>
      <c r="D99" s="55">
        <v>820</v>
      </c>
      <c r="E99" s="55">
        <v>389</v>
      </c>
      <c r="F99" s="55">
        <v>747</v>
      </c>
      <c r="G99" s="55">
        <v>372</v>
      </c>
      <c r="H99" s="55">
        <v>587</v>
      </c>
      <c r="I99" s="55">
        <v>292</v>
      </c>
      <c r="J99" s="55">
        <v>492</v>
      </c>
      <c r="K99" s="55">
        <v>285</v>
      </c>
      <c r="L99" s="136">
        <f>+B99+D99+F99+H99+J99</f>
        <v>3633</v>
      </c>
      <c r="M99" s="136">
        <f t="shared" si="108"/>
        <v>1839</v>
      </c>
      <c r="N99" s="55"/>
      <c r="O99" s="55"/>
      <c r="P99" s="55"/>
      <c r="Q99" s="55"/>
      <c r="R99" s="136"/>
      <c r="S99" s="133"/>
      <c r="T99" s="45"/>
      <c r="U99" s="142" t="s">
        <v>43</v>
      </c>
      <c r="V99" s="55">
        <v>119</v>
      </c>
      <c r="W99" s="55">
        <v>55</v>
      </c>
      <c r="X99" s="55">
        <v>123</v>
      </c>
      <c r="Y99" s="55">
        <v>67</v>
      </c>
      <c r="Z99" s="55">
        <v>111</v>
      </c>
      <c r="AA99" s="55">
        <v>50</v>
      </c>
      <c r="AB99" s="55">
        <v>85</v>
      </c>
      <c r="AC99" s="55">
        <v>51</v>
      </c>
      <c r="AD99" s="55">
        <v>23</v>
      </c>
      <c r="AE99" s="55">
        <v>17</v>
      </c>
      <c r="AF99" s="339">
        <f t="shared" si="109"/>
        <v>461</v>
      </c>
      <c r="AG99" s="340">
        <f t="shared" si="110"/>
        <v>240</v>
      </c>
      <c r="AH99" s="45"/>
      <c r="AI99" s="142" t="s">
        <v>43</v>
      </c>
      <c r="AJ99" s="55">
        <v>3</v>
      </c>
      <c r="AK99" s="55">
        <v>1</v>
      </c>
      <c r="AL99" s="55"/>
      <c r="AM99" s="55">
        <v>1</v>
      </c>
      <c r="AN99" s="55"/>
      <c r="AO99" s="55"/>
      <c r="AP99" s="55"/>
      <c r="AQ99" s="42">
        <v>5</v>
      </c>
      <c r="AR99" s="21">
        <v>78</v>
      </c>
      <c r="AS99" s="331">
        <v>1</v>
      </c>
      <c r="AT99" s="194">
        <v>17</v>
      </c>
      <c r="AU99" s="45"/>
      <c r="AV99" s="298" t="s">
        <v>43</v>
      </c>
      <c r="AW99" s="297">
        <v>90</v>
      </c>
      <c r="AX99" s="297">
        <v>66</v>
      </c>
      <c r="AY99" s="299">
        <v>4</v>
      </c>
      <c r="AZ99" s="300">
        <v>2</v>
      </c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</row>
    <row r="100" spans="1:71" ht="11.25" customHeight="1" thickBot="1">
      <c r="A100" s="146" t="s">
        <v>96</v>
      </c>
      <c r="B100" s="149">
        <v>440</v>
      </c>
      <c r="C100" s="149">
        <v>211</v>
      </c>
      <c r="D100" s="149">
        <v>414</v>
      </c>
      <c r="E100" s="149">
        <v>203</v>
      </c>
      <c r="F100" s="149">
        <v>402</v>
      </c>
      <c r="G100" s="149">
        <v>188</v>
      </c>
      <c r="H100" s="149">
        <v>323</v>
      </c>
      <c r="I100" s="149">
        <v>157</v>
      </c>
      <c r="J100" s="149">
        <v>255</v>
      </c>
      <c r="K100" s="149">
        <v>142</v>
      </c>
      <c r="L100" s="148">
        <f t="shared" si="107"/>
        <v>1834</v>
      </c>
      <c r="M100" s="148">
        <f t="shared" si="108"/>
        <v>901</v>
      </c>
      <c r="N100" s="149"/>
      <c r="O100" s="149"/>
      <c r="P100" s="149"/>
      <c r="Q100" s="149"/>
      <c r="R100" s="148"/>
      <c r="S100" s="244"/>
      <c r="T100" s="45"/>
      <c r="U100" s="146" t="s">
        <v>96</v>
      </c>
      <c r="V100" s="149">
        <v>41</v>
      </c>
      <c r="W100" s="149">
        <v>20</v>
      </c>
      <c r="X100" s="149">
        <v>52</v>
      </c>
      <c r="Y100" s="149">
        <v>16</v>
      </c>
      <c r="Z100" s="149">
        <v>46</v>
      </c>
      <c r="AA100" s="149">
        <v>20</v>
      </c>
      <c r="AB100" s="149">
        <v>42</v>
      </c>
      <c r="AC100" s="149">
        <v>18</v>
      </c>
      <c r="AD100" s="149">
        <v>19</v>
      </c>
      <c r="AE100" s="149">
        <v>13</v>
      </c>
      <c r="AF100" s="339">
        <f t="shared" si="109"/>
        <v>200</v>
      </c>
      <c r="AG100" s="340">
        <f t="shared" si="110"/>
        <v>87</v>
      </c>
      <c r="AH100" s="45"/>
      <c r="AI100" s="146" t="s">
        <v>96</v>
      </c>
      <c r="AJ100" s="149">
        <v>11</v>
      </c>
      <c r="AK100" s="149">
        <v>11</v>
      </c>
      <c r="AL100" s="149">
        <v>10</v>
      </c>
      <c r="AM100" s="149">
        <v>7</v>
      </c>
      <c r="AN100" s="149">
        <v>8</v>
      </c>
      <c r="AO100" s="149"/>
      <c r="AP100" s="149"/>
      <c r="AQ100" s="339">
        <v>47</v>
      </c>
      <c r="AR100" s="149">
        <v>44</v>
      </c>
      <c r="AS100" s="341">
        <v>2</v>
      </c>
      <c r="AT100" s="340">
        <v>9</v>
      </c>
      <c r="AU100" s="301"/>
      <c r="AV100" s="20" t="s">
        <v>96</v>
      </c>
      <c r="AW100" s="55">
        <v>39</v>
      </c>
      <c r="AX100" s="55">
        <v>31</v>
      </c>
      <c r="AY100" s="55">
        <v>7</v>
      </c>
      <c r="AZ100" s="55">
        <v>4</v>
      </c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</row>
    <row r="101" spans="1:71" ht="11.25" customHeight="1">
      <c r="A101" s="487" t="s">
        <v>178</v>
      </c>
      <c r="B101" s="487"/>
      <c r="C101" s="487"/>
      <c r="D101" s="487"/>
      <c r="E101" s="487"/>
      <c r="F101" s="487"/>
      <c r="G101" s="487"/>
      <c r="H101" s="487"/>
      <c r="I101" s="487"/>
      <c r="J101" s="487"/>
      <c r="K101" s="487"/>
      <c r="L101" s="487"/>
      <c r="M101" s="487"/>
      <c r="N101" s="487"/>
      <c r="O101" s="487"/>
      <c r="P101" s="487"/>
      <c r="Q101" s="487"/>
      <c r="R101" s="221"/>
      <c r="S101" s="221"/>
      <c r="T101" s="45"/>
      <c r="U101" s="496" t="s">
        <v>179</v>
      </c>
      <c r="V101" s="496"/>
      <c r="W101" s="496"/>
      <c r="X101" s="496"/>
      <c r="Y101" s="496"/>
      <c r="Z101" s="496"/>
      <c r="AA101" s="496"/>
      <c r="AB101" s="496"/>
      <c r="AC101" s="496"/>
      <c r="AD101" s="496"/>
      <c r="AE101" s="496"/>
      <c r="AF101" s="496"/>
      <c r="AG101" s="496"/>
      <c r="AH101" s="45"/>
      <c r="AI101" s="487" t="s">
        <v>180</v>
      </c>
      <c r="AJ101" s="487"/>
      <c r="AK101" s="487"/>
      <c r="AL101" s="487"/>
      <c r="AM101" s="487"/>
      <c r="AN101" s="487"/>
      <c r="AO101" s="487"/>
      <c r="AP101" s="487"/>
      <c r="AQ101" s="487"/>
      <c r="AR101" s="487"/>
      <c r="AS101" s="487"/>
      <c r="AT101" s="487"/>
      <c r="AU101" s="41"/>
      <c r="AV101" s="487" t="s">
        <v>181</v>
      </c>
      <c r="AW101" s="487"/>
      <c r="AX101" s="487"/>
      <c r="AY101" s="487"/>
      <c r="AZ101" s="487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</row>
    <row r="102" spans="1:71" ht="11.25" customHeight="1" thickBot="1">
      <c r="A102" s="496" t="s">
        <v>22</v>
      </c>
      <c r="B102" s="496"/>
      <c r="C102" s="496"/>
      <c r="D102" s="496"/>
      <c r="E102" s="496"/>
      <c r="F102" s="496"/>
      <c r="G102" s="496"/>
      <c r="H102" s="496"/>
      <c r="I102" s="496"/>
      <c r="J102" s="496"/>
      <c r="K102" s="496"/>
      <c r="L102" s="496"/>
      <c r="M102" s="496"/>
      <c r="N102" s="496"/>
      <c r="O102" s="496"/>
      <c r="P102" s="496"/>
      <c r="Q102" s="496"/>
      <c r="R102" s="219"/>
      <c r="S102" s="219"/>
      <c r="T102" s="45"/>
      <c r="U102" s="496" t="s">
        <v>22</v>
      </c>
      <c r="V102" s="496"/>
      <c r="W102" s="496"/>
      <c r="X102" s="496"/>
      <c r="Y102" s="496"/>
      <c r="Z102" s="496"/>
      <c r="AA102" s="496"/>
      <c r="AB102" s="496"/>
      <c r="AC102" s="496"/>
      <c r="AD102" s="496"/>
      <c r="AE102" s="496"/>
      <c r="AF102" s="496"/>
      <c r="AG102" s="496"/>
      <c r="AH102" s="45"/>
      <c r="AI102" s="487" t="s">
        <v>22</v>
      </c>
      <c r="AJ102" s="487"/>
      <c r="AK102" s="487"/>
      <c r="AL102" s="487"/>
      <c r="AM102" s="487"/>
      <c r="AN102" s="487"/>
      <c r="AO102" s="487"/>
      <c r="AP102" s="487"/>
      <c r="AQ102" s="487"/>
      <c r="AR102" s="487"/>
      <c r="AS102" s="487"/>
      <c r="AT102" s="487"/>
      <c r="AU102" s="45"/>
      <c r="AV102" s="496" t="s">
        <v>22</v>
      </c>
      <c r="AW102" s="496"/>
      <c r="AX102" s="496"/>
      <c r="AY102" s="496"/>
      <c r="AZ102" s="496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</row>
    <row r="103" spans="1:71" ht="42.75" customHeight="1">
      <c r="A103" s="481" t="s">
        <v>137</v>
      </c>
      <c r="B103" s="491" t="s">
        <v>0</v>
      </c>
      <c r="C103" s="491"/>
      <c r="D103" s="491" t="s">
        <v>1</v>
      </c>
      <c r="E103" s="491"/>
      <c r="F103" s="491" t="s">
        <v>2</v>
      </c>
      <c r="G103" s="491"/>
      <c r="H103" s="491" t="s">
        <v>3</v>
      </c>
      <c r="I103" s="491"/>
      <c r="J103" s="491" t="s">
        <v>4</v>
      </c>
      <c r="K103" s="491"/>
      <c r="L103" s="491" t="s">
        <v>11</v>
      </c>
      <c r="M103" s="491"/>
      <c r="N103" s="468" t="s">
        <v>482</v>
      </c>
      <c r="O103" s="468"/>
      <c r="P103" s="468" t="s">
        <v>483</v>
      </c>
      <c r="Q103" s="468"/>
      <c r="R103" s="491" t="s">
        <v>185</v>
      </c>
      <c r="S103" s="492"/>
      <c r="T103" s="45"/>
      <c r="U103" s="481" t="s">
        <v>137</v>
      </c>
      <c r="V103" s="491" t="s">
        <v>0</v>
      </c>
      <c r="W103" s="491"/>
      <c r="X103" s="491" t="s">
        <v>1</v>
      </c>
      <c r="Y103" s="491"/>
      <c r="Z103" s="491" t="s">
        <v>2</v>
      </c>
      <c r="AA103" s="491"/>
      <c r="AB103" s="491" t="s">
        <v>3</v>
      </c>
      <c r="AC103" s="491"/>
      <c r="AD103" s="491" t="s">
        <v>4</v>
      </c>
      <c r="AE103" s="491"/>
      <c r="AF103" s="495" t="s">
        <v>11</v>
      </c>
      <c r="AG103" s="505"/>
      <c r="AH103" s="45"/>
      <c r="AI103" s="481" t="s">
        <v>137</v>
      </c>
      <c r="AJ103" s="491" t="s">
        <v>203</v>
      </c>
      <c r="AK103" s="491"/>
      <c r="AL103" s="491"/>
      <c r="AM103" s="491"/>
      <c r="AN103" s="491"/>
      <c r="AO103" s="491"/>
      <c r="AP103" s="491"/>
      <c r="AQ103" s="491"/>
      <c r="AR103" s="491" t="s">
        <v>204</v>
      </c>
      <c r="AS103" s="491"/>
      <c r="AT103" s="492" t="s">
        <v>205</v>
      </c>
      <c r="AU103" s="45"/>
      <c r="AV103" s="481" t="s">
        <v>137</v>
      </c>
      <c r="AW103" s="491" t="s">
        <v>18</v>
      </c>
      <c r="AX103" s="491"/>
      <c r="AY103" s="491" t="s">
        <v>19</v>
      </c>
      <c r="AZ103" s="492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</row>
    <row r="104" spans="1:71" ht="41.25" customHeight="1">
      <c r="A104" s="482"/>
      <c r="B104" s="134" t="s">
        <v>154</v>
      </c>
      <c r="C104" s="134" t="s">
        <v>155</v>
      </c>
      <c r="D104" s="134" t="s">
        <v>154</v>
      </c>
      <c r="E104" s="134" t="s">
        <v>155</v>
      </c>
      <c r="F104" s="134" t="s">
        <v>154</v>
      </c>
      <c r="G104" s="134" t="s">
        <v>155</v>
      </c>
      <c r="H104" s="134" t="s">
        <v>154</v>
      </c>
      <c r="I104" s="134" t="s">
        <v>155</v>
      </c>
      <c r="J104" s="134" t="s">
        <v>154</v>
      </c>
      <c r="K104" s="134" t="s">
        <v>155</v>
      </c>
      <c r="L104" s="134" t="s">
        <v>154</v>
      </c>
      <c r="M104" s="134" t="s">
        <v>155</v>
      </c>
      <c r="N104" s="134" t="s">
        <v>154</v>
      </c>
      <c r="O104" s="134" t="s">
        <v>155</v>
      </c>
      <c r="P104" s="134" t="s">
        <v>154</v>
      </c>
      <c r="Q104" s="136" t="s">
        <v>8</v>
      </c>
      <c r="R104" s="519"/>
      <c r="S104" s="527"/>
      <c r="T104" s="45"/>
      <c r="U104" s="482"/>
      <c r="V104" s="136" t="s">
        <v>10</v>
      </c>
      <c r="W104" s="136" t="s">
        <v>8</v>
      </c>
      <c r="X104" s="136" t="s">
        <v>10</v>
      </c>
      <c r="Y104" s="136" t="s">
        <v>8</v>
      </c>
      <c r="Z104" s="136" t="s">
        <v>10</v>
      </c>
      <c r="AA104" s="136" t="s">
        <v>8</v>
      </c>
      <c r="AB104" s="136" t="s">
        <v>10</v>
      </c>
      <c r="AC104" s="136" t="s">
        <v>8</v>
      </c>
      <c r="AD104" s="136" t="s">
        <v>10</v>
      </c>
      <c r="AE104" s="136" t="s">
        <v>8</v>
      </c>
      <c r="AF104" s="134" t="s">
        <v>154</v>
      </c>
      <c r="AG104" s="9" t="s">
        <v>155</v>
      </c>
      <c r="AH104" s="45"/>
      <c r="AI104" s="482"/>
      <c r="AJ104" s="336" t="s">
        <v>0</v>
      </c>
      <c r="AK104" s="336" t="s">
        <v>1</v>
      </c>
      <c r="AL104" s="336" t="s">
        <v>2</v>
      </c>
      <c r="AM104" s="336" t="s">
        <v>3</v>
      </c>
      <c r="AN104" s="336" t="s">
        <v>4</v>
      </c>
      <c r="AO104" s="336" t="s">
        <v>477</v>
      </c>
      <c r="AP104" s="336" t="s">
        <v>476</v>
      </c>
      <c r="AQ104" s="336" t="s">
        <v>7</v>
      </c>
      <c r="AR104" s="238" t="s">
        <v>451</v>
      </c>
      <c r="AS104" s="336" t="s">
        <v>452</v>
      </c>
      <c r="AT104" s="527"/>
      <c r="AU104" s="45"/>
      <c r="AV104" s="482"/>
      <c r="AW104" s="136" t="s">
        <v>20</v>
      </c>
      <c r="AX104" s="136" t="s">
        <v>21</v>
      </c>
      <c r="AY104" s="136" t="s">
        <v>20</v>
      </c>
      <c r="AZ104" s="133" t="s">
        <v>21</v>
      </c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</row>
    <row r="105" spans="1:71" ht="12" customHeight="1">
      <c r="A105" s="151" t="s">
        <v>166</v>
      </c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3"/>
      <c r="T105" s="45"/>
      <c r="U105" s="151" t="s">
        <v>166</v>
      </c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3"/>
      <c r="AH105" s="45"/>
      <c r="AI105" s="151" t="s">
        <v>166</v>
      </c>
      <c r="AJ105" s="336"/>
      <c r="AK105" s="336"/>
      <c r="AL105" s="336"/>
      <c r="AM105" s="336"/>
      <c r="AN105" s="336"/>
      <c r="AO105" s="336"/>
      <c r="AP105" s="336"/>
      <c r="AQ105" s="336"/>
      <c r="AR105" s="336"/>
      <c r="AS105" s="2"/>
      <c r="AT105" s="335"/>
      <c r="AU105" s="302"/>
      <c r="AV105" s="151" t="s">
        <v>166</v>
      </c>
      <c r="AW105" s="136"/>
      <c r="AX105" s="136"/>
      <c r="AY105" s="20"/>
      <c r="AZ105" s="303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3"/>
    </row>
    <row r="106" spans="1:71" ht="11.25" customHeight="1" thickBot="1">
      <c r="A106" s="142" t="s">
        <v>97</v>
      </c>
      <c r="B106" s="55">
        <v>1164</v>
      </c>
      <c r="C106" s="55">
        <v>574</v>
      </c>
      <c r="D106" s="55">
        <v>992</v>
      </c>
      <c r="E106" s="55">
        <v>462</v>
      </c>
      <c r="F106" s="55">
        <v>873</v>
      </c>
      <c r="G106" s="55">
        <v>436</v>
      </c>
      <c r="H106" s="55">
        <v>741</v>
      </c>
      <c r="I106" s="55">
        <v>383</v>
      </c>
      <c r="J106" s="55">
        <v>714</v>
      </c>
      <c r="K106" s="55">
        <v>331</v>
      </c>
      <c r="L106" s="136">
        <f t="shared" ref="L106" si="111">+B106+D106+F106+H106+J106</f>
        <v>4484</v>
      </c>
      <c r="M106" s="136">
        <f t="shared" ref="M106" si="112">+C106+E106+G106+I106+K106</f>
        <v>2186</v>
      </c>
      <c r="N106" s="55"/>
      <c r="O106" s="55"/>
      <c r="P106" s="55"/>
      <c r="Q106" s="55"/>
      <c r="R106" s="136"/>
      <c r="S106" s="133"/>
      <c r="T106" s="45"/>
      <c r="U106" s="142" t="s">
        <v>97</v>
      </c>
      <c r="V106" s="55">
        <v>58</v>
      </c>
      <c r="W106" s="55">
        <v>22</v>
      </c>
      <c r="X106" s="55">
        <v>90</v>
      </c>
      <c r="Y106" s="55">
        <v>42</v>
      </c>
      <c r="Z106" s="55">
        <v>73</v>
      </c>
      <c r="AA106" s="55">
        <v>31</v>
      </c>
      <c r="AB106" s="55">
        <v>37</v>
      </c>
      <c r="AC106" s="55">
        <v>13</v>
      </c>
      <c r="AD106" s="55">
        <v>25</v>
      </c>
      <c r="AE106" s="55">
        <v>7</v>
      </c>
      <c r="AF106" s="339">
        <f t="shared" ref="AF106" si="113">+V106+X106+Z106+AB106+AD106</f>
        <v>283</v>
      </c>
      <c r="AG106" s="340">
        <f t="shared" ref="AG106" si="114">+W106+Y106+AA106+AC106+AE106</f>
        <v>115</v>
      </c>
      <c r="AH106" s="45"/>
      <c r="AI106" s="142" t="s">
        <v>97</v>
      </c>
      <c r="AJ106" s="55">
        <v>31</v>
      </c>
      <c r="AK106" s="55">
        <v>31</v>
      </c>
      <c r="AL106" s="55">
        <v>29</v>
      </c>
      <c r="AM106" s="55">
        <v>28</v>
      </c>
      <c r="AN106" s="55">
        <v>27</v>
      </c>
      <c r="AO106" s="55"/>
      <c r="AP106" s="55"/>
      <c r="AQ106" s="42">
        <v>146</v>
      </c>
      <c r="AR106" s="55">
        <v>122</v>
      </c>
      <c r="AS106" s="331">
        <v>5</v>
      </c>
      <c r="AT106" s="153">
        <v>28</v>
      </c>
      <c r="AU106" s="45"/>
      <c r="AV106" s="142" t="s">
        <v>97</v>
      </c>
      <c r="AW106" s="55">
        <v>125</v>
      </c>
      <c r="AX106" s="55">
        <v>65</v>
      </c>
      <c r="AY106" s="55">
        <v>15</v>
      </c>
      <c r="AZ106" s="143">
        <v>8</v>
      </c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</row>
    <row r="107" spans="1:71" ht="11.25" customHeight="1" thickBot="1">
      <c r="A107" s="142" t="s">
        <v>98</v>
      </c>
      <c r="B107" s="55">
        <v>4684</v>
      </c>
      <c r="C107" s="55">
        <v>2327</v>
      </c>
      <c r="D107" s="55">
        <v>4045</v>
      </c>
      <c r="E107" s="55">
        <v>1984</v>
      </c>
      <c r="F107" s="55">
        <v>3976</v>
      </c>
      <c r="G107" s="55">
        <v>1922</v>
      </c>
      <c r="H107" s="55">
        <v>3394</v>
      </c>
      <c r="I107" s="55">
        <v>1609</v>
      </c>
      <c r="J107" s="55">
        <v>3054</v>
      </c>
      <c r="K107" s="55">
        <v>1597</v>
      </c>
      <c r="L107" s="136">
        <f t="shared" ref="L107:L142" si="115">+B107+D107+F107+H107+J107</f>
        <v>19153</v>
      </c>
      <c r="M107" s="136">
        <f t="shared" ref="M107:M142" si="116">+C107+E107+G107+I107+K107</f>
        <v>9439</v>
      </c>
      <c r="N107" s="55"/>
      <c r="O107" s="55"/>
      <c r="P107" s="55"/>
      <c r="Q107" s="55"/>
      <c r="R107" s="136"/>
      <c r="S107" s="133"/>
      <c r="T107" s="45"/>
      <c r="U107" s="142" t="s">
        <v>98</v>
      </c>
      <c r="V107" s="55">
        <v>292</v>
      </c>
      <c r="W107" s="55">
        <v>128</v>
      </c>
      <c r="X107" s="55">
        <v>285</v>
      </c>
      <c r="Y107" s="55">
        <v>144</v>
      </c>
      <c r="Z107" s="55">
        <v>338</v>
      </c>
      <c r="AA107" s="55">
        <v>148</v>
      </c>
      <c r="AB107" s="55">
        <v>250</v>
      </c>
      <c r="AC107" s="55">
        <v>102</v>
      </c>
      <c r="AD107" s="55">
        <v>121</v>
      </c>
      <c r="AE107" s="55">
        <v>56</v>
      </c>
      <c r="AF107" s="339">
        <f t="shared" ref="AF107:AF142" si="117">+V107+X107+Z107+AB107+AD107</f>
        <v>1286</v>
      </c>
      <c r="AG107" s="340">
        <f t="shared" ref="AG107:AG142" si="118">+W107+Y107+AA107+AC107+AE107</f>
        <v>578</v>
      </c>
      <c r="AH107" s="45"/>
      <c r="AI107" s="142" t="s">
        <v>98</v>
      </c>
      <c r="AJ107" s="55">
        <v>142</v>
      </c>
      <c r="AK107" s="55">
        <v>131</v>
      </c>
      <c r="AL107" s="55">
        <v>131</v>
      </c>
      <c r="AM107" s="55">
        <v>117</v>
      </c>
      <c r="AN107" s="55">
        <v>115</v>
      </c>
      <c r="AO107" s="55"/>
      <c r="AP107" s="55"/>
      <c r="AQ107" s="42">
        <v>636</v>
      </c>
      <c r="AR107" s="55">
        <v>564</v>
      </c>
      <c r="AS107" s="331">
        <v>5</v>
      </c>
      <c r="AT107" s="153">
        <v>111</v>
      </c>
      <c r="AU107" s="45"/>
      <c r="AV107" s="142" t="s">
        <v>98</v>
      </c>
      <c r="AW107" s="55">
        <v>563</v>
      </c>
      <c r="AX107" s="55">
        <v>473</v>
      </c>
      <c r="AY107" s="55">
        <v>83</v>
      </c>
      <c r="AZ107" s="143">
        <v>57</v>
      </c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</row>
    <row r="108" spans="1:71" ht="11.25" customHeight="1" thickBot="1">
      <c r="A108" s="142" t="s">
        <v>99</v>
      </c>
      <c r="B108" s="55">
        <v>435</v>
      </c>
      <c r="C108" s="55">
        <v>202</v>
      </c>
      <c r="D108" s="55">
        <v>371</v>
      </c>
      <c r="E108" s="55">
        <v>178</v>
      </c>
      <c r="F108" s="55">
        <v>339</v>
      </c>
      <c r="G108" s="55">
        <v>162</v>
      </c>
      <c r="H108" s="55">
        <v>282</v>
      </c>
      <c r="I108" s="55">
        <v>146</v>
      </c>
      <c r="J108" s="55">
        <v>214</v>
      </c>
      <c r="K108" s="55">
        <v>109</v>
      </c>
      <c r="L108" s="136">
        <f t="shared" si="115"/>
        <v>1641</v>
      </c>
      <c r="M108" s="136">
        <f t="shared" si="116"/>
        <v>797</v>
      </c>
      <c r="N108" s="55"/>
      <c r="O108" s="55"/>
      <c r="P108" s="55"/>
      <c r="Q108" s="55"/>
      <c r="R108" s="136"/>
      <c r="S108" s="133"/>
      <c r="T108" s="45"/>
      <c r="U108" s="142" t="s">
        <v>99</v>
      </c>
      <c r="V108" s="55">
        <v>45</v>
      </c>
      <c r="W108" s="55">
        <v>15</v>
      </c>
      <c r="X108" s="55">
        <v>34</v>
      </c>
      <c r="Y108" s="55">
        <v>16</v>
      </c>
      <c r="Z108" s="55">
        <v>42</v>
      </c>
      <c r="AA108" s="55">
        <v>17</v>
      </c>
      <c r="AB108" s="55">
        <v>27</v>
      </c>
      <c r="AC108" s="55">
        <v>9</v>
      </c>
      <c r="AD108" s="55">
        <v>17</v>
      </c>
      <c r="AE108" s="55">
        <v>7</v>
      </c>
      <c r="AF108" s="339">
        <f t="shared" si="117"/>
        <v>165</v>
      </c>
      <c r="AG108" s="340">
        <f t="shared" si="118"/>
        <v>64</v>
      </c>
      <c r="AH108" s="45"/>
      <c r="AI108" s="142" t="s">
        <v>99</v>
      </c>
      <c r="AJ108" s="55">
        <v>14</v>
      </c>
      <c r="AK108" s="55">
        <v>14</v>
      </c>
      <c r="AL108" s="55">
        <v>14</v>
      </c>
      <c r="AM108" s="55">
        <v>13</v>
      </c>
      <c r="AN108" s="55">
        <v>12</v>
      </c>
      <c r="AO108" s="55"/>
      <c r="AP108" s="55"/>
      <c r="AQ108" s="42">
        <v>67</v>
      </c>
      <c r="AR108" s="55">
        <v>43</v>
      </c>
      <c r="AS108" s="331">
        <v>3</v>
      </c>
      <c r="AT108" s="153">
        <v>13</v>
      </c>
      <c r="AU108" s="45"/>
      <c r="AV108" s="142" t="s">
        <v>99</v>
      </c>
      <c r="AW108" s="55">
        <v>47</v>
      </c>
      <c r="AX108" s="55">
        <v>34</v>
      </c>
      <c r="AY108" s="55">
        <v>2</v>
      </c>
      <c r="AZ108" s="143">
        <v>0</v>
      </c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</row>
    <row r="109" spans="1:71" ht="11.25" customHeight="1" thickBot="1">
      <c r="A109" s="142" t="s">
        <v>100</v>
      </c>
      <c r="B109" s="55">
        <v>849</v>
      </c>
      <c r="C109" s="55">
        <v>399</v>
      </c>
      <c r="D109" s="55">
        <v>715</v>
      </c>
      <c r="E109" s="55">
        <v>371</v>
      </c>
      <c r="F109" s="55">
        <v>703</v>
      </c>
      <c r="G109" s="55">
        <v>331</v>
      </c>
      <c r="H109" s="55">
        <v>605</v>
      </c>
      <c r="I109" s="55">
        <v>282</v>
      </c>
      <c r="J109" s="55">
        <v>416</v>
      </c>
      <c r="K109" s="55">
        <v>214</v>
      </c>
      <c r="L109" s="136">
        <f t="shared" si="115"/>
        <v>3288</v>
      </c>
      <c r="M109" s="136">
        <f t="shared" si="116"/>
        <v>1597</v>
      </c>
      <c r="N109" s="55"/>
      <c r="O109" s="55"/>
      <c r="P109" s="55"/>
      <c r="Q109" s="55"/>
      <c r="R109" s="136"/>
      <c r="S109" s="133"/>
      <c r="T109" s="45"/>
      <c r="U109" s="142" t="s">
        <v>100</v>
      </c>
      <c r="V109" s="55">
        <v>58</v>
      </c>
      <c r="W109" s="55">
        <v>29</v>
      </c>
      <c r="X109" s="55">
        <v>51</v>
      </c>
      <c r="Y109" s="55">
        <v>19</v>
      </c>
      <c r="Z109" s="55">
        <v>36</v>
      </c>
      <c r="AA109" s="55">
        <v>16</v>
      </c>
      <c r="AB109" s="55">
        <v>40</v>
      </c>
      <c r="AC109" s="55">
        <v>11</v>
      </c>
      <c r="AD109" s="55">
        <v>8</v>
      </c>
      <c r="AE109" s="55">
        <v>2</v>
      </c>
      <c r="AF109" s="339">
        <f t="shared" si="117"/>
        <v>193</v>
      </c>
      <c r="AG109" s="340">
        <f t="shared" si="118"/>
        <v>77</v>
      </c>
      <c r="AH109" s="45"/>
      <c r="AI109" s="142" t="s">
        <v>100</v>
      </c>
      <c r="AJ109" s="55">
        <v>25</v>
      </c>
      <c r="AK109" s="55">
        <v>23</v>
      </c>
      <c r="AL109" s="55">
        <v>23</v>
      </c>
      <c r="AM109" s="55">
        <v>21</v>
      </c>
      <c r="AN109" s="55">
        <v>19</v>
      </c>
      <c r="AO109" s="55"/>
      <c r="AP109" s="55"/>
      <c r="AQ109" s="42">
        <v>111</v>
      </c>
      <c r="AR109" s="55">
        <v>93</v>
      </c>
      <c r="AS109" s="331">
        <v>10</v>
      </c>
      <c r="AT109" s="153">
        <v>19</v>
      </c>
      <c r="AU109" s="45"/>
      <c r="AV109" s="142" t="s">
        <v>100</v>
      </c>
      <c r="AW109" s="55">
        <v>95</v>
      </c>
      <c r="AX109" s="55">
        <v>56</v>
      </c>
      <c r="AY109" s="55">
        <v>8</v>
      </c>
      <c r="AZ109" s="143">
        <v>5</v>
      </c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</row>
    <row r="110" spans="1:71" ht="11.25" customHeight="1" thickBot="1">
      <c r="A110" s="142" t="s">
        <v>101</v>
      </c>
      <c r="B110" s="55">
        <v>299</v>
      </c>
      <c r="C110" s="55">
        <v>156</v>
      </c>
      <c r="D110" s="55">
        <v>331</v>
      </c>
      <c r="E110" s="55">
        <v>172</v>
      </c>
      <c r="F110" s="55">
        <v>286</v>
      </c>
      <c r="G110" s="55">
        <v>142</v>
      </c>
      <c r="H110" s="55">
        <v>288</v>
      </c>
      <c r="I110" s="55">
        <v>150</v>
      </c>
      <c r="J110" s="55">
        <v>164</v>
      </c>
      <c r="K110" s="55">
        <v>83</v>
      </c>
      <c r="L110" s="136">
        <f t="shared" si="115"/>
        <v>1368</v>
      </c>
      <c r="M110" s="136">
        <f t="shared" si="116"/>
        <v>703</v>
      </c>
      <c r="N110" s="55"/>
      <c r="O110" s="55"/>
      <c r="P110" s="55"/>
      <c r="Q110" s="55"/>
      <c r="R110" s="136"/>
      <c r="S110" s="133"/>
      <c r="T110" s="45"/>
      <c r="U110" s="142" t="s">
        <v>101</v>
      </c>
      <c r="V110" s="55">
        <v>54</v>
      </c>
      <c r="W110" s="55">
        <v>19</v>
      </c>
      <c r="X110" s="55">
        <v>61</v>
      </c>
      <c r="Y110" s="55">
        <v>27</v>
      </c>
      <c r="Z110" s="55">
        <v>48</v>
      </c>
      <c r="AA110" s="55">
        <v>20</v>
      </c>
      <c r="AB110" s="55">
        <v>65</v>
      </c>
      <c r="AC110" s="55">
        <v>34</v>
      </c>
      <c r="AD110" s="55">
        <v>13</v>
      </c>
      <c r="AE110" s="55">
        <v>5</v>
      </c>
      <c r="AF110" s="339">
        <f t="shared" si="117"/>
        <v>241</v>
      </c>
      <c r="AG110" s="340">
        <f t="shared" si="118"/>
        <v>105</v>
      </c>
      <c r="AH110" s="45"/>
      <c r="AI110" s="142" t="s">
        <v>101</v>
      </c>
      <c r="AJ110" s="55">
        <v>9</v>
      </c>
      <c r="AK110" s="55">
        <v>10</v>
      </c>
      <c r="AL110" s="55">
        <v>9</v>
      </c>
      <c r="AM110" s="55">
        <v>10</v>
      </c>
      <c r="AN110" s="55">
        <v>7</v>
      </c>
      <c r="AO110" s="55"/>
      <c r="AP110" s="55"/>
      <c r="AQ110" s="42">
        <v>45</v>
      </c>
      <c r="AR110" s="55">
        <v>33</v>
      </c>
      <c r="AS110" s="331">
        <v>4</v>
      </c>
      <c r="AT110" s="153">
        <v>8</v>
      </c>
      <c r="AU110" s="45"/>
      <c r="AV110" s="142" t="s">
        <v>101</v>
      </c>
      <c r="AW110" s="55">
        <v>35</v>
      </c>
      <c r="AX110" s="55">
        <v>25</v>
      </c>
      <c r="AY110" s="55">
        <v>8</v>
      </c>
      <c r="AZ110" s="143">
        <v>4</v>
      </c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</row>
    <row r="111" spans="1:71" ht="11.25" customHeight="1" thickBot="1">
      <c r="A111" s="142" t="s">
        <v>44</v>
      </c>
      <c r="B111" s="55">
        <v>150</v>
      </c>
      <c r="C111" s="55">
        <v>72</v>
      </c>
      <c r="D111" s="55">
        <v>145</v>
      </c>
      <c r="E111" s="55">
        <v>71</v>
      </c>
      <c r="F111" s="55">
        <v>147</v>
      </c>
      <c r="G111" s="55">
        <v>65</v>
      </c>
      <c r="H111" s="55">
        <v>106</v>
      </c>
      <c r="I111" s="55">
        <v>59</v>
      </c>
      <c r="J111" s="55">
        <v>75</v>
      </c>
      <c r="K111" s="55">
        <v>42</v>
      </c>
      <c r="L111" s="136">
        <f t="shared" si="115"/>
        <v>623</v>
      </c>
      <c r="M111" s="136">
        <f t="shared" si="116"/>
        <v>309</v>
      </c>
      <c r="N111" s="55"/>
      <c r="O111" s="55"/>
      <c r="P111" s="55"/>
      <c r="Q111" s="55"/>
      <c r="R111" s="136"/>
      <c r="S111" s="133"/>
      <c r="T111" s="45"/>
      <c r="U111" s="142" t="s">
        <v>44</v>
      </c>
      <c r="V111" s="55">
        <v>21</v>
      </c>
      <c r="W111" s="55">
        <v>7</v>
      </c>
      <c r="X111" s="55">
        <v>15</v>
      </c>
      <c r="Y111" s="55">
        <v>5</v>
      </c>
      <c r="Z111" s="55">
        <v>11</v>
      </c>
      <c r="AA111" s="55">
        <v>5</v>
      </c>
      <c r="AB111" s="55">
        <v>7</v>
      </c>
      <c r="AC111" s="55">
        <v>3</v>
      </c>
      <c r="AD111" s="55">
        <v>0</v>
      </c>
      <c r="AE111" s="55">
        <v>0</v>
      </c>
      <c r="AF111" s="339">
        <f t="shared" si="117"/>
        <v>54</v>
      </c>
      <c r="AG111" s="340">
        <f t="shared" si="118"/>
        <v>20</v>
      </c>
      <c r="AH111" s="45"/>
      <c r="AI111" s="142" t="s">
        <v>44</v>
      </c>
      <c r="AJ111" s="55">
        <v>7</v>
      </c>
      <c r="AK111" s="55">
        <v>7</v>
      </c>
      <c r="AL111" s="55">
        <v>7</v>
      </c>
      <c r="AM111" s="55">
        <v>7</v>
      </c>
      <c r="AN111" s="55">
        <v>7</v>
      </c>
      <c r="AO111" s="55"/>
      <c r="AP111" s="55"/>
      <c r="AQ111" s="42">
        <v>35</v>
      </c>
      <c r="AR111" s="55">
        <v>35</v>
      </c>
      <c r="AS111" s="331">
        <v>0</v>
      </c>
      <c r="AT111" s="153">
        <v>7</v>
      </c>
      <c r="AU111" s="45"/>
      <c r="AV111" s="142" t="s">
        <v>44</v>
      </c>
      <c r="AW111" s="55">
        <v>27</v>
      </c>
      <c r="AX111" s="55">
        <v>17</v>
      </c>
      <c r="AY111" s="55">
        <v>2</v>
      </c>
      <c r="AZ111" s="143">
        <v>0</v>
      </c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</row>
    <row r="112" spans="1:71" ht="12" customHeight="1" thickBot="1">
      <c r="A112" s="131" t="s">
        <v>167</v>
      </c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20"/>
      <c r="M112" s="20"/>
      <c r="N112" s="55"/>
      <c r="O112" s="55"/>
      <c r="P112" s="55"/>
      <c r="Q112" s="55"/>
      <c r="R112" s="136"/>
      <c r="S112" s="133"/>
      <c r="T112" s="45"/>
      <c r="U112" s="131" t="s">
        <v>167</v>
      </c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339"/>
      <c r="AG112" s="340"/>
      <c r="AH112" s="45"/>
      <c r="AI112" s="131" t="s">
        <v>167</v>
      </c>
      <c r="AJ112" s="54"/>
      <c r="AK112" s="54"/>
      <c r="AL112" s="54"/>
      <c r="AM112" s="54"/>
      <c r="AN112" s="54"/>
      <c r="AO112" s="336"/>
      <c r="AP112" s="54"/>
      <c r="AQ112" s="342"/>
      <c r="AR112" s="55"/>
      <c r="AS112" s="331"/>
      <c r="AT112" s="153"/>
      <c r="AU112" s="290"/>
      <c r="AV112" s="131" t="s">
        <v>167</v>
      </c>
      <c r="AW112" s="55"/>
      <c r="AX112" s="55"/>
      <c r="AY112" s="20"/>
      <c r="AZ112" s="173"/>
      <c r="BA112" s="16"/>
      <c r="BB112" s="16"/>
      <c r="BC112" s="16"/>
      <c r="BD112" s="16"/>
      <c r="BE112" s="16"/>
      <c r="BF112" s="16"/>
      <c r="BG112" s="16"/>
      <c r="BH112" s="25"/>
      <c r="BI112" s="25"/>
      <c r="BJ112" s="16"/>
      <c r="BK112" s="16"/>
      <c r="BL112" s="16"/>
      <c r="BM112" s="16"/>
      <c r="BN112" s="16"/>
      <c r="BO112" s="16"/>
      <c r="BP112" s="16"/>
      <c r="BQ112" s="16"/>
      <c r="BR112" s="16"/>
    </row>
    <row r="113" spans="1:70" ht="11.25" customHeight="1" thickBot="1">
      <c r="A113" s="142" t="s">
        <v>102</v>
      </c>
      <c r="B113" s="55">
        <v>2114</v>
      </c>
      <c r="C113" s="55">
        <v>1049</v>
      </c>
      <c r="D113" s="55">
        <v>1497</v>
      </c>
      <c r="E113" s="55">
        <v>713</v>
      </c>
      <c r="F113" s="55">
        <v>1237</v>
      </c>
      <c r="G113" s="55">
        <v>600</v>
      </c>
      <c r="H113" s="55">
        <v>929</v>
      </c>
      <c r="I113" s="55">
        <v>456</v>
      </c>
      <c r="J113" s="55">
        <v>656</v>
      </c>
      <c r="K113" s="55">
        <v>329</v>
      </c>
      <c r="L113" s="136">
        <f t="shared" si="115"/>
        <v>6433</v>
      </c>
      <c r="M113" s="136">
        <f t="shared" si="116"/>
        <v>3147</v>
      </c>
      <c r="N113" s="55"/>
      <c r="O113" s="55"/>
      <c r="P113" s="55"/>
      <c r="Q113" s="55"/>
      <c r="R113" s="136"/>
      <c r="S113" s="133"/>
      <c r="T113" s="45"/>
      <c r="U113" s="142" t="s">
        <v>102</v>
      </c>
      <c r="V113" s="55">
        <v>332</v>
      </c>
      <c r="W113" s="55">
        <v>151</v>
      </c>
      <c r="X113" s="55">
        <v>263</v>
      </c>
      <c r="Y113" s="55">
        <v>123</v>
      </c>
      <c r="Z113" s="55">
        <v>234</v>
      </c>
      <c r="AA113" s="55">
        <v>113</v>
      </c>
      <c r="AB113" s="55">
        <v>126</v>
      </c>
      <c r="AC113" s="55">
        <v>59</v>
      </c>
      <c r="AD113" s="55">
        <v>70</v>
      </c>
      <c r="AE113" s="55">
        <v>37</v>
      </c>
      <c r="AF113" s="339">
        <f t="shared" si="117"/>
        <v>1025</v>
      </c>
      <c r="AG113" s="340">
        <f t="shared" si="118"/>
        <v>483</v>
      </c>
      <c r="AH113" s="45"/>
      <c r="AI113" s="142" t="s">
        <v>102</v>
      </c>
      <c r="AJ113" s="55">
        <v>70</v>
      </c>
      <c r="AK113" s="55">
        <v>68</v>
      </c>
      <c r="AL113" s="55">
        <v>64</v>
      </c>
      <c r="AM113" s="55">
        <v>59</v>
      </c>
      <c r="AN113" s="55">
        <v>55</v>
      </c>
      <c r="AO113" s="55"/>
      <c r="AP113" s="55"/>
      <c r="AQ113" s="42">
        <v>316</v>
      </c>
      <c r="AR113" s="55">
        <v>159</v>
      </c>
      <c r="AS113" s="331">
        <v>20</v>
      </c>
      <c r="AT113" s="194">
        <v>70</v>
      </c>
      <c r="AU113" s="45"/>
      <c r="AV113" s="142" t="s">
        <v>102</v>
      </c>
      <c r="AW113" s="55">
        <v>162</v>
      </c>
      <c r="AX113" s="55">
        <v>82</v>
      </c>
      <c r="AY113" s="55">
        <v>1</v>
      </c>
      <c r="AZ113" s="143">
        <v>1</v>
      </c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</row>
    <row r="114" spans="1:70" ht="11.25" customHeight="1" thickBot="1">
      <c r="A114" s="142" t="s">
        <v>45</v>
      </c>
      <c r="B114" s="55">
        <v>7963</v>
      </c>
      <c r="C114" s="55">
        <v>4019</v>
      </c>
      <c r="D114" s="55">
        <v>5738</v>
      </c>
      <c r="E114" s="55">
        <v>2745</v>
      </c>
      <c r="F114" s="55">
        <v>5357</v>
      </c>
      <c r="G114" s="55">
        <v>2646</v>
      </c>
      <c r="H114" s="55">
        <v>4273</v>
      </c>
      <c r="I114" s="55">
        <v>2138</v>
      </c>
      <c r="J114" s="55">
        <v>3156</v>
      </c>
      <c r="K114" s="55">
        <v>1574</v>
      </c>
      <c r="L114" s="136">
        <f t="shared" si="115"/>
        <v>26487</v>
      </c>
      <c r="M114" s="136">
        <f t="shared" si="116"/>
        <v>13122</v>
      </c>
      <c r="N114" s="55"/>
      <c r="O114" s="55"/>
      <c r="P114" s="55"/>
      <c r="Q114" s="55"/>
      <c r="R114" s="136"/>
      <c r="S114" s="133"/>
      <c r="T114" s="45"/>
      <c r="U114" s="142" t="s">
        <v>45</v>
      </c>
      <c r="V114" s="55">
        <v>1295</v>
      </c>
      <c r="W114" s="55">
        <v>651</v>
      </c>
      <c r="X114" s="55">
        <v>933</v>
      </c>
      <c r="Y114" s="55">
        <v>416</v>
      </c>
      <c r="Z114" s="55">
        <v>879</v>
      </c>
      <c r="AA114" s="55">
        <v>405</v>
      </c>
      <c r="AB114" s="55">
        <v>564</v>
      </c>
      <c r="AC114" s="55">
        <v>255</v>
      </c>
      <c r="AD114" s="55">
        <v>148</v>
      </c>
      <c r="AE114" s="55">
        <v>67</v>
      </c>
      <c r="AF114" s="339">
        <f t="shared" si="117"/>
        <v>3819</v>
      </c>
      <c r="AG114" s="340">
        <f t="shared" si="118"/>
        <v>1794</v>
      </c>
      <c r="AH114" s="45"/>
      <c r="AI114" s="142" t="s">
        <v>45</v>
      </c>
      <c r="AJ114" s="55">
        <v>225</v>
      </c>
      <c r="AK114" s="55">
        <v>211</v>
      </c>
      <c r="AL114" s="55">
        <v>211</v>
      </c>
      <c r="AM114" s="55">
        <v>199</v>
      </c>
      <c r="AN114" s="55">
        <v>183</v>
      </c>
      <c r="AO114" s="55"/>
      <c r="AP114" s="55"/>
      <c r="AQ114" s="42">
        <v>1029</v>
      </c>
      <c r="AR114" s="55">
        <v>627</v>
      </c>
      <c r="AS114" s="331">
        <v>46</v>
      </c>
      <c r="AT114" s="153">
        <v>199</v>
      </c>
      <c r="AU114" s="45"/>
      <c r="AV114" s="142" t="s">
        <v>45</v>
      </c>
      <c r="AW114" s="55">
        <v>664</v>
      </c>
      <c r="AX114" s="55">
        <v>380</v>
      </c>
      <c r="AY114" s="55">
        <v>33</v>
      </c>
      <c r="AZ114" s="143">
        <v>20</v>
      </c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</row>
    <row r="115" spans="1:70" ht="12" customHeight="1" thickBot="1">
      <c r="A115" s="131" t="s">
        <v>189</v>
      </c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20"/>
      <c r="M115" s="20"/>
      <c r="N115" s="55"/>
      <c r="O115" s="55"/>
      <c r="P115" s="55"/>
      <c r="Q115" s="55"/>
      <c r="R115" s="136"/>
      <c r="S115" s="133"/>
      <c r="T115" s="45"/>
      <c r="U115" s="131" t="s">
        <v>189</v>
      </c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339"/>
      <c r="AG115" s="340"/>
      <c r="AH115" s="45"/>
      <c r="AI115" s="131" t="s">
        <v>189</v>
      </c>
      <c r="AJ115" s="54"/>
      <c r="AK115" s="54"/>
      <c r="AL115" s="54"/>
      <c r="AM115" s="54"/>
      <c r="AN115" s="54"/>
      <c r="AO115" s="336"/>
      <c r="AP115" s="54"/>
      <c r="AQ115" s="342"/>
      <c r="AR115" s="55"/>
      <c r="AS115" s="331"/>
      <c r="AT115" s="153"/>
      <c r="AU115" s="290"/>
      <c r="AV115" s="131" t="s">
        <v>189</v>
      </c>
      <c r="AW115" s="55"/>
      <c r="AX115" s="55"/>
      <c r="AY115" s="20"/>
      <c r="AZ115" s="173"/>
      <c r="BA115" s="16"/>
      <c r="BB115" s="16"/>
      <c r="BC115" s="16"/>
      <c r="BD115" s="16"/>
      <c r="BE115" s="16"/>
      <c r="BF115" s="16"/>
      <c r="BG115" s="16"/>
      <c r="BH115" s="25"/>
      <c r="BI115" s="25"/>
      <c r="BJ115" s="16"/>
      <c r="BK115" s="16"/>
      <c r="BL115" s="16"/>
      <c r="BM115" s="16"/>
      <c r="BN115" s="16"/>
      <c r="BO115" s="16"/>
      <c r="BP115" s="16"/>
      <c r="BQ115" s="16"/>
      <c r="BR115" s="16"/>
    </row>
    <row r="116" spans="1:70" ht="11.25" customHeight="1" thickBot="1">
      <c r="A116" s="142" t="s">
        <v>103</v>
      </c>
      <c r="B116" s="55">
        <v>2585</v>
      </c>
      <c r="C116" s="55">
        <v>1304</v>
      </c>
      <c r="D116" s="55">
        <v>2187</v>
      </c>
      <c r="E116" s="55">
        <v>1093</v>
      </c>
      <c r="F116" s="55">
        <v>2144</v>
      </c>
      <c r="G116" s="55">
        <v>1086</v>
      </c>
      <c r="H116" s="55">
        <v>1777</v>
      </c>
      <c r="I116" s="55">
        <v>942</v>
      </c>
      <c r="J116" s="55">
        <v>1612</v>
      </c>
      <c r="K116" s="55">
        <v>838</v>
      </c>
      <c r="L116" s="136">
        <f t="shared" si="115"/>
        <v>10305</v>
      </c>
      <c r="M116" s="136">
        <f t="shared" si="116"/>
        <v>5263</v>
      </c>
      <c r="N116" s="55"/>
      <c r="O116" s="55"/>
      <c r="P116" s="55"/>
      <c r="Q116" s="55"/>
      <c r="R116" s="136"/>
      <c r="S116" s="133"/>
      <c r="T116" s="45"/>
      <c r="U116" s="142" t="s">
        <v>103</v>
      </c>
      <c r="V116" s="55">
        <v>196</v>
      </c>
      <c r="W116" s="55">
        <v>88</v>
      </c>
      <c r="X116" s="55">
        <v>220</v>
      </c>
      <c r="Y116" s="55">
        <v>103</v>
      </c>
      <c r="Z116" s="55">
        <v>224</v>
      </c>
      <c r="AA116" s="55">
        <v>100</v>
      </c>
      <c r="AB116" s="55">
        <v>149</v>
      </c>
      <c r="AC116" s="55">
        <v>73</v>
      </c>
      <c r="AD116" s="55">
        <v>73</v>
      </c>
      <c r="AE116" s="55">
        <v>33</v>
      </c>
      <c r="AF116" s="339">
        <f t="shared" si="117"/>
        <v>862</v>
      </c>
      <c r="AG116" s="340">
        <f t="shared" si="118"/>
        <v>397</v>
      </c>
      <c r="AH116" s="45"/>
      <c r="AI116" s="142" t="s">
        <v>103</v>
      </c>
      <c r="AJ116" s="55">
        <v>69</v>
      </c>
      <c r="AK116" s="55">
        <v>67</v>
      </c>
      <c r="AL116" s="55">
        <v>67</v>
      </c>
      <c r="AM116" s="55">
        <v>59</v>
      </c>
      <c r="AN116" s="55">
        <v>59</v>
      </c>
      <c r="AO116" s="55"/>
      <c r="AP116" s="55"/>
      <c r="AQ116" s="42">
        <v>323</v>
      </c>
      <c r="AR116" s="55">
        <f>305</f>
        <v>305</v>
      </c>
      <c r="AS116" s="331">
        <v>7</v>
      </c>
      <c r="AT116" s="153">
        <v>59</v>
      </c>
      <c r="AU116" s="45"/>
      <c r="AV116" s="142" t="s">
        <v>103</v>
      </c>
      <c r="AW116" s="55">
        <v>273</v>
      </c>
      <c r="AX116" s="55">
        <v>159</v>
      </c>
      <c r="AY116" s="55">
        <v>20</v>
      </c>
      <c r="AZ116" s="143">
        <v>9</v>
      </c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</row>
    <row r="117" spans="1:70" ht="11.25" customHeight="1" thickBot="1">
      <c r="A117" s="142" t="s">
        <v>46</v>
      </c>
      <c r="B117" s="55">
        <v>2662</v>
      </c>
      <c r="C117" s="55">
        <v>1364</v>
      </c>
      <c r="D117" s="55">
        <v>2445</v>
      </c>
      <c r="E117" s="55">
        <v>1265</v>
      </c>
      <c r="F117" s="55">
        <v>2285</v>
      </c>
      <c r="G117" s="55">
        <v>1201</v>
      </c>
      <c r="H117" s="55">
        <v>1998</v>
      </c>
      <c r="I117" s="55">
        <v>1068</v>
      </c>
      <c r="J117" s="55">
        <v>1941</v>
      </c>
      <c r="K117" s="55">
        <v>1064</v>
      </c>
      <c r="L117" s="136">
        <f t="shared" si="115"/>
        <v>11331</v>
      </c>
      <c r="M117" s="136">
        <f t="shared" si="116"/>
        <v>5962</v>
      </c>
      <c r="N117" s="55"/>
      <c r="O117" s="55"/>
      <c r="P117" s="55"/>
      <c r="Q117" s="55"/>
      <c r="R117" s="136"/>
      <c r="S117" s="133"/>
      <c r="T117" s="45"/>
      <c r="U117" s="142" t="s">
        <v>46</v>
      </c>
      <c r="V117" s="55">
        <v>233</v>
      </c>
      <c r="W117" s="55">
        <v>105</v>
      </c>
      <c r="X117" s="55">
        <v>212</v>
      </c>
      <c r="Y117" s="55">
        <v>96</v>
      </c>
      <c r="Z117" s="55">
        <v>196</v>
      </c>
      <c r="AA117" s="55">
        <v>93</v>
      </c>
      <c r="AB117" s="55">
        <v>155</v>
      </c>
      <c r="AC117" s="55">
        <v>79</v>
      </c>
      <c r="AD117" s="55">
        <v>69</v>
      </c>
      <c r="AE117" s="55">
        <v>33</v>
      </c>
      <c r="AF117" s="339">
        <f t="shared" si="117"/>
        <v>865</v>
      </c>
      <c r="AG117" s="340">
        <f t="shared" si="118"/>
        <v>406</v>
      </c>
      <c r="AH117" s="45"/>
      <c r="AI117" s="142" t="s">
        <v>46</v>
      </c>
      <c r="AJ117" s="55">
        <v>67</v>
      </c>
      <c r="AK117" s="55">
        <v>68</v>
      </c>
      <c r="AL117" s="55">
        <v>64</v>
      </c>
      <c r="AM117" s="55">
        <v>63</v>
      </c>
      <c r="AN117" s="55">
        <v>60</v>
      </c>
      <c r="AO117" s="55"/>
      <c r="AP117" s="55"/>
      <c r="AQ117" s="42">
        <v>322</v>
      </c>
      <c r="AR117" s="55">
        <v>276</v>
      </c>
      <c r="AS117" s="331">
        <v>23</v>
      </c>
      <c r="AT117" s="153">
        <v>59</v>
      </c>
      <c r="AU117" s="45"/>
      <c r="AV117" s="142" t="s">
        <v>46</v>
      </c>
      <c r="AW117" s="55">
        <v>259</v>
      </c>
      <c r="AX117" s="55">
        <v>167</v>
      </c>
      <c r="AY117" s="55">
        <v>20</v>
      </c>
      <c r="AZ117" s="143">
        <v>10</v>
      </c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</row>
    <row r="118" spans="1:70" ht="11.25" customHeight="1" thickBot="1">
      <c r="A118" s="142" t="s">
        <v>104</v>
      </c>
      <c r="B118" s="55">
        <v>2601</v>
      </c>
      <c r="C118" s="55">
        <v>1310</v>
      </c>
      <c r="D118" s="55">
        <v>2483</v>
      </c>
      <c r="E118" s="55">
        <v>1273</v>
      </c>
      <c r="F118" s="55">
        <v>2432</v>
      </c>
      <c r="G118" s="55">
        <v>1227</v>
      </c>
      <c r="H118" s="55">
        <v>1978</v>
      </c>
      <c r="I118" s="55">
        <v>1046</v>
      </c>
      <c r="J118" s="55">
        <v>1680</v>
      </c>
      <c r="K118" s="55">
        <v>900</v>
      </c>
      <c r="L118" s="136">
        <f t="shared" si="115"/>
        <v>11174</v>
      </c>
      <c r="M118" s="136">
        <f t="shared" si="116"/>
        <v>5756</v>
      </c>
      <c r="N118" s="55"/>
      <c r="O118" s="55"/>
      <c r="P118" s="55"/>
      <c r="Q118" s="55"/>
      <c r="R118" s="136"/>
      <c r="S118" s="133"/>
      <c r="T118" s="45"/>
      <c r="U118" s="142" t="s">
        <v>104</v>
      </c>
      <c r="V118" s="55">
        <v>215</v>
      </c>
      <c r="W118" s="55">
        <v>92</v>
      </c>
      <c r="X118" s="55">
        <v>224</v>
      </c>
      <c r="Y118" s="55">
        <v>84</v>
      </c>
      <c r="Z118" s="55">
        <v>231</v>
      </c>
      <c r="AA118" s="55">
        <v>108</v>
      </c>
      <c r="AB118" s="55">
        <v>131</v>
      </c>
      <c r="AC118" s="55">
        <v>57</v>
      </c>
      <c r="AD118" s="55">
        <v>10</v>
      </c>
      <c r="AE118" s="55">
        <v>4</v>
      </c>
      <c r="AF118" s="339">
        <f t="shared" si="117"/>
        <v>811</v>
      </c>
      <c r="AG118" s="340">
        <f t="shared" si="118"/>
        <v>345</v>
      </c>
      <c r="AH118" s="45"/>
      <c r="AI118" s="142" t="s">
        <v>104</v>
      </c>
      <c r="AJ118" s="55">
        <v>82</v>
      </c>
      <c r="AK118" s="55">
        <v>85</v>
      </c>
      <c r="AL118" s="55">
        <v>85</v>
      </c>
      <c r="AM118" s="55">
        <v>68</v>
      </c>
      <c r="AN118" s="55">
        <v>68</v>
      </c>
      <c r="AO118" s="55"/>
      <c r="AP118" s="55"/>
      <c r="AQ118" s="42">
        <v>388</v>
      </c>
      <c r="AR118" s="55">
        <v>341</v>
      </c>
      <c r="AS118" s="331">
        <v>11</v>
      </c>
      <c r="AT118" s="153">
        <v>69</v>
      </c>
      <c r="AU118" s="45"/>
      <c r="AV118" s="142" t="s">
        <v>104</v>
      </c>
      <c r="AW118" s="55">
        <v>333</v>
      </c>
      <c r="AX118" s="55">
        <v>268</v>
      </c>
      <c r="AY118" s="55">
        <v>46</v>
      </c>
      <c r="AZ118" s="143">
        <v>32</v>
      </c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</row>
    <row r="119" spans="1:70" ht="11.25" customHeight="1" thickBot="1">
      <c r="A119" s="142" t="s">
        <v>66</v>
      </c>
      <c r="B119" s="55">
        <v>1087</v>
      </c>
      <c r="C119" s="55">
        <v>542</v>
      </c>
      <c r="D119" s="55">
        <v>879</v>
      </c>
      <c r="E119" s="55">
        <v>468</v>
      </c>
      <c r="F119" s="55">
        <v>850</v>
      </c>
      <c r="G119" s="55">
        <v>426</v>
      </c>
      <c r="H119" s="55">
        <v>658</v>
      </c>
      <c r="I119" s="55">
        <v>369</v>
      </c>
      <c r="J119" s="55">
        <v>468</v>
      </c>
      <c r="K119" s="55">
        <v>251</v>
      </c>
      <c r="L119" s="136">
        <f t="shared" si="115"/>
        <v>3942</v>
      </c>
      <c r="M119" s="136">
        <f t="shared" si="116"/>
        <v>2056</v>
      </c>
      <c r="N119" s="55"/>
      <c r="O119" s="55"/>
      <c r="P119" s="55"/>
      <c r="Q119" s="55"/>
      <c r="R119" s="136"/>
      <c r="S119" s="133"/>
      <c r="T119" s="45"/>
      <c r="U119" s="142" t="s">
        <v>66</v>
      </c>
      <c r="V119" s="55">
        <v>117</v>
      </c>
      <c r="W119" s="55">
        <v>57</v>
      </c>
      <c r="X119" s="55">
        <v>74</v>
      </c>
      <c r="Y119" s="55">
        <v>32</v>
      </c>
      <c r="Z119" s="55">
        <v>107</v>
      </c>
      <c r="AA119" s="55">
        <v>44</v>
      </c>
      <c r="AB119" s="55">
        <v>46</v>
      </c>
      <c r="AC119" s="55">
        <v>24</v>
      </c>
      <c r="AD119" s="55">
        <v>25</v>
      </c>
      <c r="AE119" s="55">
        <v>13</v>
      </c>
      <c r="AF119" s="339">
        <f t="shared" si="117"/>
        <v>369</v>
      </c>
      <c r="AG119" s="340">
        <f t="shared" si="118"/>
        <v>170</v>
      </c>
      <c r="AH119" s="45"/>
      <c r="AI119" s="142" t="s">
        <v>66</v>
      </c>
      <c r="AJ119" s="55">
        <v>34</v>
      </c>
      <c r="AK119" s="55">
        <v>34</v>
      </c>
      <c r="AL119" s="55">
        <v>34</v>
      </c>
      <c r="AM119" s="55">
        <v>31</v>
      </c>
      <c r="AN119" s="55">
        <v>28</v>
      </c>
      <c r="AO119" s="55"/>
      <c r="AP119" s="55"/>
      <c r="AQ119" s="42">
        <v>161</v>
      </c>
      <c r="AR119" s="55">
        <v>101</v>
      </c>
      <c r="AS119" s="331">
        <v>13</v>
      </c>
      <c r="AT119" s="194">
        <v>33</v>
      </c>
      <c r="AU119" s="45"/>
      <c r="AV119" s="142" t="s">
        <v>66</v>
      </c>
      <c r="AW119" s="55">
        <v>110</v>
      </c>
      <c r="AX119" s="55">
        <v>67</v>
      </c>
      <c r="AY119" s="55">
        <v>7</v>
      </c>
      <c r="AZ119" s="143">
        <v>5</v>
      </c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</row>
    <row r="120" spans="1:70" ht="11.25" customHeight="1" thickBot="1">
      <c r="A120" s="142" t="s">
        <v>105</v>
      </c>
      <c r="B120" s="55">
        <v>1299</v>
      </c>
      <c r="C120" s="55">
        <v>644</v>
      </c>
      <c r="D120" s="55">
        <v>1217</v>
      </c>
      <c r="E120" s="55">
        <v>608</v>
      </c>
      <c r="F120" s="55">
        <v>1080</v>
      </c>
      <c r="G120" s="55">
        <v>524</v>
      </c>
      <c r="H120" s="55">
        <v>1041</v>
      </c>
      <c r="I120" s="55">
        <v>516</v>
      </c>
      <c r="J120" s="55">
        <v>840</v>
      </c>
      <c r="K120" s="55">
        <v>464</v>
      </c>
      <c r="L120" s="136">
        <f t="shared" si="115"/>
        <v>5477</v>
      </c>
      <c r="M120" s="136">
        <f t="shared" si="116"/>
        <v>2756</v>
      </c>
      <c r="N120" s="55"/>
      <c r="O120" s="55"/>
      <c r="P120" s="55"/>
      <c r="Q120" s="55"/>
      <c r="R120" s="136"/>
      <c r="S120" s="133"/>
      <c r="T120" s="45"/>
      <c r="U120" s="142" t="s">
        <v>105</v>
      </c>
      <c r="V120" s="55">
        <v>119</v>
      </c>
      <c r="W120" s="55">
        <v>41</v>
      </c>
      <c r="X120" s="55">
        <v>102</v>
      </c>
      <c r="Y120" s="55">
        <v>36</v>
      </c>
      <c r="Z120" s="55">
        <v>105</v>
      </c>
      <c r="AA120" s="55">
        <v>38</v>
      </c>
      <c r="AB120" s="55">
        <v>72</v>
      </c>
      <c r="AC120" s="55">
        <v>25</v>
      </c>
      <c r="AD120" s="55">
        <v>10</v>
      </c>
      <c r="AE120" s="55">
        <v>3</v>
      </c>
      <c r="AF120" s="339">
        <f t="shared" si="117"/>
        <v>408</v>
      </c>
      <c r="AG120" s="340">
        <f t="shared" si="118"/>
        <v>143</v>
      </c>
      <c r="AH120" s="45"/>
      <c r="AI120" s="142" t="s">
        <v>105</v>
      </c>
      <c r="AJ120" s="55">
        <v>33</v>
      </c>
      <c r="AK120" s="55">
        <v>33</v>
      </c>
      <c r="AL120" s="55">
        <v>34</v>
      </c>
      <c r="AM120" s="55">
        <v>32</v>
      </c>
      <c r="AN120" s="55">
        <v>28</v>
      </c>
      <c r="AO120" s="55"/>
      <c r="AP120" s="55"/>
      <c r="AQ120" s="42">
        <v>160</v>
      </c>
      <c r="AR120" s="55">
        <v>142</v>
      </c>
      <c r="AS120" s="331">
        <v>5</v>
      </c>
      <c r="AT120" s="153">
        <v>27</v>
      </c>
      <c r="AU120" s="45"/>
      <c r="AV120" s="142" t="s">
        <v>105</v>
      </c>
      <c r="AW120" s="55">
        <v>157</v>
      </c>
      <c r="AX120" s="55">
        <v>124</v>
      </c>
      <c r="AY120" s="55">
        <v>15</v>
      </c>
      <c r="AZ120" s="143">
        <v>10</v>
      </c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</row>
    <row r="121" spans="1:70" ht="12" customHeight="1" thickBot="1">
      <c r="A121" s="131" t="s">
        <v>169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20"/>
      <c r="M121" s="20"/>
      <c r="N121" s="55"/>
      <c r="O121" s="55"/>
      <c r="P121" s="55"/>
      <c r="Q121" s="55"/>
      <c r="R121" s="136"/>
      <c r="S121" s="133"/>
      <c r="T121" s="45"/>
      <c r="U121" s="131" t="s">
        <v>169</v>
      </c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339"/>
      <c r="AG121" s="340"/>
      <c r="AH121" s="45"/>
      <c r="AI121" s="131" t="s">
        <v>169</v>
      </c>
      <c r="AJ121" s="54"/>
      <c r="AK121" s="54"/>
      <c r="AL121" s="54"/>
      <c r="AM121" s="54"/>
      <c r="AN121" s="54"/>
      <c r="AO121" s="336"/>
      <c r="AP121" s="54"/>
      <c r="AQ121" s="342"/>
      <c r="AR121" s="55"/>
      <c r="AS121" s="331"/>
      <c r="AT121" s="153"/>
      <c r="AU121" s="290"/>
      <c r="AV121" s="131" t="s">
        <v>169</v>
      </c>
      <c r="AW121" s="55"/>
      <c r="AX121" s="55"/>
      <c r="AY121" s="20"/>
      <c r="AZ121" s="167"/>
      <c r="BA121" s="16"/>
      <c r="BB121" s="16"/>
      <c r="BC121" s="16"/>
      <c r="BD121" s="16"/>
      <c r="BE121" s="16"/>
      <c r="BF121" s="16"/>
      <c r="BG121" s="16"/>
      <c r="BH121" s="25"/>
      <c r="BI121" s="25"/>
      <c r="BJ121" s="16"/>
      <c r="BK121" s="16"/>
      <c r="BL121" s="16"/>
      <c r="BM121" s="16"/>
      <c r="BN121" s="16"/>
      <c r="BO121" s="16"/>
      <c r="BP121" s="16"/>
      <c r="BQ121" s="16"/>
      <c r="BR121" s="16"/>
    </row>
    <row r="122" spans="1:70" ht="11.25" customHeight="1" thickBot="1">
      <c r="A122" s="142" t="s">
        <v>106</v>
      </c>
      <c r="B122" s="55">
        <v>2955</v>
      </c>
      <c r="C122" s="55">
        <v>1444</v>
      </c>
      <c r="D122" s="55">
        <v>2471</v>
      </c>
      <c r="E122" s="55">
        <v>1200</v>
      </c>
      <c r="F122" s="55">
        <v>2297</v>
      </c>
      <c r="G122" s="55">
        <v>1124</v>
      </c>
      <c r="H122" s="55">
        <v>1949</v>
      </c>
      <c r="I122" s="55">
        <v>1025</v>
      </c>
      <c r="J122" s="55">
        <v>1456</v>
      </c>
      <c r="K122" s="55">
        <v>801</v>
      </c>
      <c r="L122" s="136">
        <f t="shared" si="115"/>
        <v>11128</v>
      </c>
      <c r="M122" s="136">
        <f t="shared" si="116"/>
        <v>5594</v>
      </c>
      <c r="N122" s="55"/>
      <c r="O122" s="55"/>
      <c r="P122" s="55"/>
      <c r="Q122" s="55"/>
      <c r="R122" s="136"/>
      <c r="S122" s="133"/>
      <c r="T122" s="45"/>
      <c r="U122" s="142" t="s">
        <v>106</v>
      </c>
      <c r="V122" s="55">
        <v>456</v>
      </c>
      <c r="W122" s="55">
        <v>204</v>
      </c>
      <c r="X122" s="55">
        <v>445</v>
      </c>
      <c r="Y122" s="55">
        <v>188</v>
      </c>
      <c r="Z122" s="55">
        <v>407</v>
      </c>
      <c r="AA122" s="55">
        <v>183</v>
      </c>
      <c r="AB122" s="55">
        <v>299</v>
      </c>
      <c r="AC122" s="55">
        <v>139</v>
      </c>
      <c r="AD122" s="55">
        <v>113</v>
      </c>
      <c r="AE122" s="55">
        <v>67</v>
      </c>
      <c r="AF122" s="339">
        <f t="shared" si="117"/>
        <v>1720</v>
      </c>
      <c r="AG122" s="340">
        <f t="shared" si="118"/>
        <v>781</v>
      </c>
      <c r="AH122" s="45"/>
      <c r="AI122" s="142" t="s">
        <v>106</v>
      </c>
      <c r="AJ122" s="55">
        <v>83</v>
      </c>
      <c r="AK122" s="55">
        <v>80</v>
      </c>
      <c r="AL122" s="55">
        <v>80</v>
      </c>
      <c r="AM122" s="55">
        <v>77</v>
      </c>
      <c r="AN122" s="55">
        <v>69</v>
      </c>
      <c r="AO122" s="55"/>
      <c r="AP122" s="55"/>
      <c r="AQ122" s="42">
        <v>391</v>
      </c>
      <c r="AR122" s="21">
        <f>246</f>
        <v>246</v>
      </c>
      <c r="AS122" s="331">
        <v>15</v>
      </c>
      <c r="AT122" s="194">
        <v>76</v>
      </c>
      <c r="AU122" s="45"/>
      <c r="AV122" s="142" t="s">
        <v>106</v>
      </c>
      <c r="AW122" s="55">
        <v>265</v>
      </c>
      <c r="AX122" s="55">
        <v>144</v>
      </c>
      <c r="AY122" s="55">
        <v>21</v>
      </c>
      <c r="AZ122" s="143">
        <v>7</v>
      </c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</row>
    <row r="123" spans="1:70" ht="11.25" customHeight="1" thickBot="1">
      <c r="A123" s="142" t="s">
        <v>107</v>
      </c>
      <c r="B123" s="55">
        <v>4335</v>
      </c>
      <c r="C123" s="55">
        <v>2116</v>
      </c>
      <c r="D123" s="55">
        <v>2843</v>
      </c>
      <c r="E123" s="55">
        <v>1449</v>
      </c>
      <c r="F123" s="55">
        <v>2472</v>
      </c>
      <c r="G123" s="55">
        <v>1226</v>
      </c>
      <c r="H123" s="55">
        <v>1885</v>
      </c>
      <c r="I123" s="55">
        <v>1004</v>
      </c>
      <c r="J123" s="55">
        <v>1388</v>
      </c>
      <c r="K123" s="55">
        <v>763</v>
      </c>
      <c r="L123" s="136">
        <f t="shared" si="115"/>
        <v>12923</v>
      </c>
      <c r="M123" s="136">
        <f t="shared" si="116"/>
        <v>6558</v>
      </c>
      <c r="N123" s="55"/>
      <c r="O123" s="55"/>
      <c r="P123" s="55"/>
      <c r="Q123" s="55"/>
      <c r="R123" s="136"/>
      <c r="S123" s="133"/>
      <c r="T123" s="45"/>
      <c r="U123" s="142" t="s">
        <v>107</v>
      </c>
      <c r="V123" s="55">
        <v>785</v>
      </c>
      <c r="W123" s="55">
        <v>371</v>
      </c>
      <c r="X123" s="55">
        <v>602</v>
      </c>
      <c r="Y123" s="55">
        <v>296</v>
      </c>
      <c r="Z123" s="55">
        <v>474</v>
      </c>
      <c r="AA123" s="55">
        <v>201</v>
      </c>
      <c r="AB123" s="55">
        <v>291</v>
      </c>
      <c r="AC123" s="55">
        <v>149</v>
      </c>
      <c r="AD123" s="55">
        <v>173</v>
      </c>
      <c r="AE123" s="55">
        <v>102</v>
      </c>
      <c r="AF123" s="339">
        <f t="shared" si="117"/>
        <v>2325</v>
      </c>
      <c r="AG123" s="340">
        <f t="shared" si="118"/>
        <v>1119</v>
      </c>
      <c r="AH123" s="45"/>
      <c r="AI123" s="142" t="s">
        <v>107</v>
      </c>
      <c r="AJ123" s="55">
        <v>111</v>
      </c>
      <c r="AK123" s="55">
        <v>104</v>
      </c>
      <c r="AL123" s="55">
        <v>101</v>
      </c>
      <c r="AM123" s="55">
        <v>89</v>
      </c>
      <c r="AN123" s="55">
        <v>84</v>
      </c>
      <c r="AO123" s="55"/>
      <c r="AP123" s="55"/>
      <c r="AQ123" s="42">
        <v>489</v>
      </c>
      <c r="AR123" s="55">
        <v>253</v>
      </c>
      <c r="AS123" s="331">
        <v>19</v>
      </c>
      <c r="AT123" s="153">
        <v>100</v>
      </c>
      <c r="AU123" s="45"/>
      <c r="AV123" s="142" t="s">
        <v>107</v>
      </c>
      <c r="AW123" s="55">
        <v>248</v>
      </c>
      <c r="AX123" s="55">
        <v>120</v>
      </c>
      <c r="AY123" s="55">
        <v>8</v>
      </c>
      <c r="AZ123" s="143">
        <v>4</v>
      </c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</row>
    <row r="124" spans="1:70" ht="11.25" customHeight="1" thickBot="1">
      <c r="A124" s="142" t="s">
        <v>67</v>
      </c>
      <c r="B124" s="55">
        <v>2640</v>
      </c>
      <c r="C124" s="55">
        <v>1313</v>
      </c>
      <c r="D124" s="55">
        <v>2178</v>
      </c>
      <c r="E124" s="55">
        <v>1044</v>
      </c>
      <c r="F124" s="55">
        <v>2279</v>
      </c>
      <c r="G124" s="55">
        <v>1152</v>
      </c>
      <c r="H124" s="55">
        <v>1970</v>
      </c>
      <c r="I124" s="55">
        <v>973</v>
      </c>
      <c r="J124" s="55">
        <v>1853</v>
      </c>
      <c r="K124" s="55">
        <v>935</v>
      </c>
      <c r="L124" s="136">
        <f t="shared" si="115"/>
        <v>10920</v>
      </c>
      <c r="M124" s="136">
        <f t="shared" si="116"/>
        <v>5417</v>
      </c>
      <c r="N124" s="55"/>
      <c r="O124" s="55"/>
      <c r="P124" s="55"/>
      <c r="Q124" s="55"/>
      <c r="R124" s="136"/>
      <c r="S124" s="133"/>
      <c r="T124" s="45"/>
      <c r="U124" s="142" t="s">
        <v>67</v>
      </c>
      <c r="V124" s="55">
        <v>136</v>
      </c>
      <c r="W124" s="55">
        <v>63</v>
      </c>
      <c r="X124" s="55">
        <v>131</v>
      </c>
      <c r="Y124" s="55">
        <v>53</v>
      </c>
      <c r="Z124" s="55">
        <v>190</v>
      </c>
      <c r="AA124" s="55">
        <v>77</v>
      </c>
      <c r="AB124" s="55">
        <v>120</v>
      </c>
      <c r="AC124" s="55">
        <v>55</v>
      </c>
      <c r="AD124" s="55">
        <v>55</v>
      </c>
      <c r="AE124" s="55">
        <v>26</v>
      </c>
      <c r="AF124" s="339">
        <f t="shared" si="117"/>
        <v>632</v>
      </c>
      <c r="AG124" s="340">
        <f t="shared" si="118"/>
        <v>274</v>
      </c>
      <c r="AH124" s="45"/>
      <c r="AI124" s="142" t="s">
        <v>67</v>
      </c>
      <c r="AJ124" s="55">
        <v>104</v>
      </c>
      <c r="AK124" s="55">
        <v>81</v>
      </c>
      <c r="AL124" s="55">
        <v>82</v>
      </c>
      <c r="AM124" s="55">
        <v>77</v>
      </c>
      <c r="AN124" s="55">
        <v>77</v>
      </c>
      <c r="AO124" s="55"/>
      <c r="AP124" s="55"/>
      <c r="AQ124" s="42">
        <v>421</v>
      </c>
      <c r="AR124" s="21">
        <v>361</v>
      </c>
      <c r="AS124" s="331">
        <v>17</v>
      </c>
      <c r="AT124" s="153">
        <v>75</v>
      </c>
      <c r="AU124" s="45"/>
      <c r="AV124" s="142" t="s">
        <v>67</v>
      </c>
      <c r="AW124" s="55">
        <v>379</v>
      </c>
      <c r="AX124" s="55">
        <v>332</v>
      </c>
      <c r="AY124" s="55">
        <v>44</v>
      </c>
      <c r="AZ124" s="143">
        <v>27</v>
      </c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</row>
    <row r="125" spans="1:70" ht="11.25" customHeight="1" thickBot="1">
      <c r="A125" s="142" t="s">
        <v>47</v>
      </c>
      <c r="B125" s="55">
        <v>668</v>
      </c>
      <c r="C125" s="55">
        <v>326</v>
      </c>
      <c r="D125" s="55">
        <v>481</v>
      </c>
      <c r="E125" s="55">
        <v>246</v>
      </c>
      <c r="F125" s="55">
        <v>372</v>
      </c>
      <c r="G125" s="55">
        <v>202</v>
      </c>
      <c r="H125" s="55">
        <v>285</v>
      </c>
      <c r="I125" s="55">
        <v>161</v>
      </c>
      <c r="J125" s="55">
        <v>194</v>
      </c>
      <c r="K125" s="55">
        <v>106</v>
      </c>
      <c r="L125" s="136">
        <f t="shared" si="115"/>
        <v>2000</v>
      </c>
      <c r="M125" s="136">
        <f t="shared" si="116"/>
        <v>1041</v>
      </c>
      <c r="N125" s="55"/>
      <c r="O125" s="55"/>
      <c r="P125" s="55"/>
      <c r="Q125" s="55"/>
      <c r="R125" s="136"/>
      <c r="S125" s="133"/>
      <c r="T125" s="45"/>
      <c r="U125" s="142" t="s">
        <v>47</v>
      </c>
      <c r="V125" s="55">
        <v>80</v>
      </c>
      <c r="W125" s="55">
        <v>33</v>
      </c>
      <c r="X125" s="55">
        <v>77</v>
      </c>
      <c r="Y125" s="55">
        <v>37</v>
      </c>
      <c r="Z125" s="55">
        <v>47</v>
      </c>
      <c r="AA125" s="55">
        <v>20</v>
      </c>
      <c r="AB125" s="55">
        <v>36</v>
      </c>
      <c r="AC125" s="55">
        <v>26</v>
      </c>
      <c r="AD125" s="55">
        <v>34</v>
      </c>
      <c r="AE125" s="55">
        <v>17</v>
      </c>
      <c r="AF125" s="339">
        <f t="shared" si="117"/>
        <v>274</v>
      </c>
      <c r="AG125" s="340">
        <f t="shared" si="118"/>
        <v>133</v>
      </c>
      <c r="AH125" s="45"/>
      <c r="AI125" s="142" t="s">
        <v>47</v>
      </c>
      <c r="AJ125" s="55">
        <v>19</v>
      </c>
      <c r="AK125" s="55">
        <v>19</v>
      </c>
      <c r="AL125" s="55">
        <v>18</v>
      </c>
      <c r="AM125" s="55">
        <v>16</v>
      </c>
      <c r="AN125" s="55">
        <v>13</v>
      </c>
      <c r="AO125" s="55"/>
      <c r="AP125" s="55"/>
      <c r="AQ125" s="42">
        <v>85</v>
      </c>
      <c r="AR125" s="55">
        <v>52</v>
      </c>
      <c r="AS125" s="331">
        <v>9</v>
      </c>
      <c r="AT125" s="153">
        <v>18</v>
      </c>
      <c r="AU125" s="45"/>
      <c r="AV125" s="142" t="s">
        <v>47</v>
      </c>
      <c r="AW125" s="55">
        <v>55</v>
      </c>
      <c r="AX125" s="55">
        <v>28</v>
      </c>
      <c r="AY125" s="55">
        <v>1</v>
      </c>
      <c r="AZ125" s="143">
        <v>1</v>
      </c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</row>
    <row r="126" spans="1:70" ht="11.25" customHeight="1" thickBot="1">
      <c r="A126" s="142" t="s">
        <v>48</v>
      </c>
      <c r="B126" s="55">
        <v>2240</v>
      </c>
      <c r="C126" s="55">
        <v>1125</v>
      </c>
      <c r="D126" s="55">
        <v>1878</v>
      </c>
      <c r="E126" s="55">
        <v>967</v>
      </c>
      <c r="F126" s="55">
        <v>1576</v>
      </c>
      <c r="G126" s="55">
        <v>778</v>
      </c>
      <c r="H126" s="55">
        <v>1234</v>
      </c>
      <c r="I126" s="55">
        <v>653</v>
      </c>
      <c r="J126" s="55">
        <v>942</v>
      </c>
      <c r="K126" s="55">
        <v>522</v>
      </c>
      <c r="L126" s="136">
        <f t="shared" si="115"/>
        <v>7870</v>
      </c>
      <c r="M126" s="136">
        <f t="shared" si="116"/>
        <v>4045</v>
      </c>
      <c r="N126" s="55"/>
      <c r="O126" s="55"/>
      <c r="P126" s="55"/>
      <c r="Q126" s="55"/>
      <c r="R126" s="136"/>
      <c r="S126" s="133"/>
      <c r="T126" s="45"/>
      <c r="U126" s="142" t="s">
        <v>48</v>
      </c>
      <c r="V126" s="55">
        <v>225</v>
      </c>
      <c r="W126" s="55">
        <v>97</v>
      </c>
      <c r="X126" s="55">
        <v>350</v>
      </c>
      <c r="Y126" s="55">
        <v>154</v>
      </c>
      <c r="Z126" s="55">
        <v>323</v>
      </c>
      <c r="AA126" s="55">
        <v>151</v>
      </c>
      <c r="AB126" s="55">
        <v>107</v>
      </c>
      <c r="AC126" s="55">
        <v>57</v>
      </c>
      <c r="AD126" s="55">
        <v>90</v>
      </c>
      <c r="AE126" s="55">
        <v>50</v>
      </c>
      <c r="AF126" s="339">
        <f t="shared" si="117"/>
        <v>1095</v>
      </c>
      <c r="AG126" s="340">
        <f t="shared" si="118"/>
        <v>509</v>
      </c>
      <c r="AH126" s="45"/>
      <c r="AI126" s="142" t="s">
        <v>48</v>
      </c>
      <c r="AJ126" s="55">
        <v>55</v>
      </c>
      <c r="AK126" s="55">
        <v>54</v>
      </c>
      <c r="AL126" s="55">
        <v>55</v>
      </c>
      <c r="AM126" s="55">
        <v>50</v>
      </c>
      <c r="AN126" s="55">
        <v>49</v>
      </c>
      <c r="AO126" s="55"/>
      <c r="AP126" s="55"/>
      <c r="AQ126" s="42">
        <v>263</v>
      </c>
      <c r="AR126" s="55">
        <v>163</v>
      </c>
      <c r="AS126" s="331">
        <v>9</v>
      </c>
      <c r="AT126" s="153">
        <v>52</v>
      </c>
      <c r="AU126" s="45"/>
      <c r="AV126" s="142" t="s">
        <v>48</v>
      </c>
      <c r="AW126" s="55">
        <v>167</v>
      </c>
      <c r="AX126" s="55">
        <v>80</v>
      </c>
      <c r="AY126" s="55">
        <v>2</v>
      </c>
      <c r="AZ126" s="143">
        <v>2</v>
      </c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</row>
    <row r="127" spans="1:70" ht="11.25" customHeight="1" thickBot="1">
      <c r="A127" s="142" t="s">
        <v>108</v>
      </c>
      <c r="B127" s="55">
        <v>2587</v>
      </c>
      <c r="C127" s="55">
        <v>1277</v>
      </c>
      <c r="D127" s="55">
        <v>2265</v>
      </c>
      <c r="E127" s="55">
        <v>1086</v>
      </c>
      <c r="F127" s="55">
        <v>2049</v>
      </c>
      <c r="G127" s="55">
        <v>1038</v>
      </c>
      <c r="H127" s="55">
        <v>1456</v>
      </c>
      <c r="I127" s="55">
        <v>735</v>
      </c>
      <c r="J127" s="55">
        <v>1065</v>
      </c>
      <c r="K127" s="55">
        <v>595</v>
      </c>
      <c r="L127" s="136">
        <f t="shared" si="115"/>
        <v>9422</v>
      </c>
      <c r="M127" s="136">
        <f t="shared" si="116"/>
        <v>4731</v>
      </c>
      <c r="N127" s="55"/>
      <c r="O127" s="55"/>
      <c r="P127" s="55"/>
      <c r="Q127" s="55"/>
      <c r="R127" s="136"/>
      <c r="S127" s="133"/>
      <c r="T127" s="45"/>
      <c r="U127" s="142" t="s">
        <v>108</v>
      </c>
      <c r="V127" s="55">
        <v>329</v>
      </c>
      <c r="W127" s="55">
        <v>151</v>
      </c>
      <c r="X127" s="55">
        <v>516</v>
      </c>
      <c r="Y127" s="55">
        <v>220</v>
      </c>
      <c r="Z127" s="55">
        <v>479</v>
      </c>
      <c r="AA127" s="55">
        <v>219</v>
      </c>
      <c r="AB127" s="55">
        <v>198</v>
      </c>
      <c r="AC127" s="55">
        <v>95</v>
      </c>
      <c r="AD127" s="55">
        <v>130</v>
      </c>
      <c r="AE127" s="55">
        <v>65</v>
      </c>
      <c r="AF127" s="339">
        <f t="shared" si="117"/>
        <v>1652</v>
      </c>
      <c r="AG127" s="340">
        <f t="shared" si="118"/>
        <v>750</v>
      </c>
      <c r="AH127" s="45"/>
      <c r="AI127" s="142" t="s">
        <v>108</v>
      </c>
      <c r="AJ127" s="55">
        <v>90</v>
      </c>
      <c r="AK127" s="55">
        <v>85</v>
      </c>
      <c r="AL127" s="55">
        <v>86</v>
      </c>
      <c r="AM127" s="55">
        <v>79</v>
      </c>
      <c r="AN127" s="55">
        <v>74</v>
      </c>
      <c r="AO127" s="55"/>
      <c r="AP127" s="55"/>
      <c r="AQ127" s="42">
        <v>414</v>
      </c>
      <c r="AR127" s="55">
        <v>207</v>
      </c>
      <c r="AS127" s="331">
        <v>10</v>
      </c>
      <c r="AT127" s="153">
        <v>84</v>
      </c>
      <c r="AU127" s="45"/>
      <c r="AV127" s="142" t="s">
        <v>108</v>
      </c>
      <c r="AW127" s="55">
        <v>219</v>
      </c>
      <c r="AX127" s="55">
        <v>119</v>
      </c>
      <c r="AY127" s="55">
        <v>11</v>
      </c>
      <c r="AZ127" s="143">
        <v>8</v>
      </c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</row>
    <row r="128" spans="1:70" ht="11.25" customHeight="1" thickBot="1">
      <c r="A128" s="142" t="s">
        <v>109</v>
      </c>
      <c r="B128" s="55">
        <v>3655</v>
      </c>
      <c r="C128" s="55">
        <v>1796</v>
      </c>
      <c r="D128" s="55">
        <v>2314</v>
      </c>
      <c r="E128" s="55">
        <v>1130</v>
      </c>
      <c r="F128" s="55">
        <v>2193</v>
      </c>
      <c r="G128" s="55">
        <v>1149</v>
      </c>
      <c r="H128" s="55">
        <v>1529</v>
      </c>
      <c r="I128" s="55">
        <v>781</v>
      </c>
      <c r="J128" s="55">
        <v>1196</v>
      </c>
      <c r="K128" s="55">
        <v>660</v>
      </c>
      <c r="L128" s="136">
        <f t="shared" si="115"/>
        <v>10887</v>
      </c>
      <c r="M128" s="136">
        <f t="shared" si="116"/>
        <v>5516</v>
      </c>
      <c r="N128" s="55"/>
      <c r="O128" s="55"/>
      <c r="P128" s="55"/>
      <c r="Q128" s="55"/>
      <c r="R128" s="136"/>
      <c r="S128" s="133"/>
      <c r="T128" s="45"/>
      <c r="U128" s="142" t="s">
        <v>109</v>
      </c>
      <c r="V128" s="55">
        <v>481</v>
      </c>
      <c r="W128" s="55">
        <v>216</v>
      </c>
      <c r="X128" s="55">
        <v>474</v>
      </c>
      <c r="Y128" s="55">
        <v>212</v>
      </c>
      <c r="Z128" s="55">
        <v>398</v>
      </c>
      <c r="AA128" s="55">
        <v>192</v>
      </c>
      <c r="AB128" s="55">
        <v>180</v>
      </c>
      <c r="AC128" s="55">
        <v>84</v>
      </c>
      <c r="AD128" s="55">
        <v>149</v>
      </c>
      <c r="AE128" s="55">
        <v>80</v>
      </c>
      <c r="AF128" s="339">
        <f t="shared" si="117"/>
        <v>1682</v>
      </c>
      <c r="AG128" s="340">
        <f t="shared" si="118"/>
        <v>784</v>
      </c>
      <c r="AH128" s="45"/>
      <c r="AI128" s="142" t="s">
        <v>109</v>
      </c>
      <c r="AJ128" s="55">
        <v>102</v>
      </c>
      <c r="AK128" s="55">
        <v>98</v>
      </c>
      <c r="AL128" s="55">
        <v>98</v>
      </c>
      <c r="AM128" s="55">
        <v>90</v>
      </c>
      <c r="AN128" s="55">
        <v>86</v>
      </c>
      <c r="AO128" s="55"/>
      <c r="AP128" s="55"/>
      <c r="AQ128" s="42">
        <v>474</v>
      </c>
      <c r="AR128" s="55">
        <v>259</v>
      </c>
      <c r="AS128" s="331">
        <v>22</v>
      </c>
      <c r="AT128" s="194">
        <v>98</v>
      </c>
      <c r="AU128" s="45"/>
      <c r="AV128" s="142" t="s">
        <v>109</v>
      </c>
      <c r="AW128" s="55">
        <v>272</v>
      </c>
      <c r="AX128" s="55">
        <v>153</v>
      </c>
      <c r="AY128" s="55">
        <v>4</v>
      </c>
      <c r="AZ128" s="143">
        <v>3</v>
      </c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</row>
    <row r="129" spans="1:70" ht="12" customHeight="1" thickBot="1">
      <c r="A129" s="131" t="s">
        <v>170</v>
      </c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20"/>
      <c r="M129" s="20"/>
      <c r="N129" s="55"/>
      <c r="O129" s="55"/>
      <c r="P129" s="55"/>
      <c r="Q129" s="55"/>
      <c r="R129" s="136"/>
      <c r="S129" s="133"/>
      <c r="T129" s="45"/>
      <c r="U129" s="131" t="s">
        <v>170</v>
      </c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339"/>
      <c r="AG129" s="340"/>
      <c r="AH129" s="45"/>
      <c r="AI129" s="131" t="s">
        <v>170</v>
      </c>
      <c r="AJ129" s="54"/>
      <c r="AK129" s="54"/>
      <c r="AL129" s="54"/>
      <c r="AM129" s="54"/>
      <c r="AN129" s="54"/>
      <c r="AO129" s="336"/>
      <c r="AP129" s="54"/>
      <c r="AQ129" s="342"/>
      <c r="AR129" s="55"/>
      <c r="AS129" s="331"/>
      <c r="AT129" s="153"/>
      <c r="AU129" s="290"/>
      <c r="AV129" s="131" t="s">
        <v>170</v>
      </c>
      <c r="AW129" s="55"/>
      <c r="AX129" s="55"/>
      <c r="AY129" s="20"/>
      <c r="AZ129" s="167"/>
      <c r="BA129" s="16"/>
      <c r="BB129" s="16"/>
      <c r="BC129" s="16"/>
      <c r="BD129" s="16"/>
      <c r="BE129" s="16"/>
      <c r="BF129" s="16"/>
      <c r="BG129" s="16"/>
      <c r="BH129" s="25"/>
      <c r="BI129" s="25"/>
      <c r="BJ129" s="16"/>
      <c r="BK129" s="16"/>
      <c r="BL129" s="16"/>
      <c r="BM129" s="16"/>
      <c r="BN129" s="16"/>
      <c r="BO129" s="16"/>
      <c r="BP129" s="16"/>
      <c r="BQ129" s="16"/>
      <c r="BR129" s="16"/>
    </row>
    <row r="130" spans="1:70" ht="11.25" customHeight="1" thickBot="1">
      <c r="A130" s="142" t="s">
        <v>110</v>
      </c>
      <c r="B130" s="55">
        <v>402</v>
      </c>
      <c r="C130" s="55">
        <v>176</v>
      </c>
      <c r="D130" s="55">
        <v>190</v>
      </c>
      <c r="E130" s="55">
        <v>86</v>
      </c>
      <c r="F130" s="55">
        <v>143</v>
      </c>
      <c r="G130" s="55">
        <v>70</v>
      </c>
      <c r="H130" s="55">
        <v>73</v>
      </c>
      <c r="I130" s="55">
        <v>36</v>
      </c>
      <c r="J130" s="55">
        <v>54</v>
      </c>
      <c r="K130" s="55">
        <v>22</v>
      </c>
      <c r="L130" s="136">
        <f t="shared" si="115"/>
        <v>862</v>
      </c>
      <c r="M130" s="136">
        <f t="shared" si="116"/>
        <v>390</v>
      </c>
      <c r="N130" s="55"/>
      <c r="O130" s="55"/>
      <c r="P130" s="55"/>
      <c r="Q130" s="55"/>
      <c r="R130" s="136"/>
      <c r="S130" s="133"/>
      <c r="T130" s="45"/>
      <c r="U130" s="142" t="s">
        <v>110</v>
      </c>
      <c r="V130" s="55">
        <v>62</v>
      </c>
      <c r="W130" s="55">
        <v>25</v>
      </c>
      <c r="X130" s="55">
        <v>37</v>
      </c>
      <c r="Y130" s="55">
        <v>14</v>
      </c>
      <c r="Z130" s="55">
        <v>11</v>
      </c>
      <c r="AA130" s="55">
        <v>6</v>
      </c>
      <c r="AB130" s="55">
        <v>3</v>
      </c>
      <c r="AC130" s="55">
        <v>0</v>
      </c>
      <c r="AD130" s="55">
        <v>2</v>
      </c>
      <c r="AE130" s="55">
        <v>0</v>
      </c>
      <c r="AF130" s="339">
        <f t="shared" si="117"/>
        <v>115</v>
      </c>
      <c r="AG130" s="340">
        <f t="shared" si="118"/>
        <v>45</v>
      </c>
      <c r="AH130" s="45"/>
      <c r="AI130" s="142" t="s">
        <v>110</v>
      </c>
      <c r="AJ130" s="55">
        <v>13</v>
      </c>
      <c r="AK130" s="55">
        <v>10</v>
      </c>
      <c r="AL130" s="55">
        <v>7</v>
      </c>
      <c r="AM130" s="55">
        <v>5</v>
      </c>
      <c r="AN130" s="55">
        <v>5</v>
      </c>
      <c r="AO130" s="55"/>
      <c r="AP130" s="55"/>
      <c r="AQ130" s="42">
        <v>40</v>
      </c>
      <c r="AR130" s="55">
        <v>26</v>
      </c>
      <c r="AS130" s="331">
        <v>1</v>
      </c>
      <c r="AT130" s="153">
        <v>10</v>
      </c>
      <c r="AU130" s="45"/>
      <c r="AV130" s="142" t="s">
        <v>110</v>
      </c>
      <c r="AW130" s="55">
        <v>26</v>
      </c>
      <c r="AX130" s="55">
        <v>16</v>
      </c>
      <c r="AY130" s="55">
        <v>2</v>
      </c>
      <c r="AZ130" s="143">
        <v>1</v>
      </c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</row>
    <row r="131" spans="1:70" ht="11.25" customHeight="1" thickBot="1">
      <c r="A131" s="142" t="s">
        <v>111</v>
      </c>
      <c r="B131" s="55">
        <v>2347</v>
      </c>
      <c r="C131" s="55">
        <v>1157</v>
      </c>
      <c r="D131" s="55">
        <v>1798</v>
      </c>
      <c r="E131" s="55">
        <v>890</v>
      </c>
      <c r="F131" s="55">
        <v>1991</v>
      </c>
      <c r="G131" s="55">
        <v>1025</v>
      </c>
      <c r="H131" s="55">
        <v>1488</v>
      </c>
      <c r="I131" s="55">
        <v>765</v>
      </c>
      <c r="J131" s="55">
        <v>1059</v>
      </c>
      <c r="K131" s="55">
        <v>569</v>
      </c>
      <c r="L131" s="136">
        <f t="shared" si="115"/>
        <v>8683</v>
      </c>
      <c r="M131" s="136">
        <f t="shared" si="116"/>
        <v>4406</v>
      </c>
      <c r="N131" s="55"/>
      <c r="O131" s="55"/>
      <c r="P131" s="55"/>
      <c r="Q131" s="55"/>
      <c r="R131" s="136"/>
      <c r="S131" s="133"/>
      <c r="T131" s="45"/>
      <c r="U131" s="142" t="s">
        <v>111</v>
      </c>
      <c r="V131" s="55">
        <v>226</v>
      </c>
      <c r="W131" s="55">
        <v>101</v>
      </c>
      <c r="X131" s="55">
        <v>204</v>
      </c>
      <c r="Y131" s="55">
        <v>91</v>
      </c>
      <c r="Z131" s="55">
        <v>252</v>
      </c>
      <c r="AA131" s="55">
        <v>112</v>
      </c>
      <c r="AB131" s="55">
        <v>176</v>
      </c>
      <c r="AC131" s="55">
        <v>80</v>
      </c>
      <c r="AD131" s="55">
        <v>58</v>
      </c>
      <c r="AE131" s="55">
        <v>30</v>
      </c>
      <c r="AF131" s="339">
        <f t="shared" si="117"/>
        <v>916</v>
      </c>
      <c r="AG131" s="340">
        <f t="shared" si="118"/>
        <v>414</v>
      </c>
      <c r="AH131" s="45"/>
      <c r="AI131" s="142" t="s">
        <v>111</v>
      </c>
      <c r="AJ131" s="55">
        <v>58</v>
      </c>
      <c r="AK131" s="55">
        <v>56</v>
      </c>
      <c r="AL131" s="55">
        <v>59</v>
      </c>
      <c r="AM131" s="55">
        <v>47</v>
      </c>
      <c r="AN131" s="55">
        <v>44</v>
      </c>
      <c r="AO131" s="55"/>
      <c r="AP131" s="55"/>
      <c r="AQ131" s="42">
        <v>264</v>
      </c>
      <c r="AR131" s="21">
        <v>212</v>
      </c>
      <c r="AS131" s="331">
        <v>15</v>
      </c>
      <c r="AT131" s="194">
        <v>49</v>
      </c>
      <c r="AU131" s="45"/>
      <c r="AV131" s="142" t="s">
        <v>111</v>
      </c>
      <c r="AW131" s="55">
        <v>215</v>
      </c>
      <c r="AX131" s="55">
        <v>154</v>
      </c>
      <c r="AY131" s="55">
        <v>24</v>
      </c>
      <c r="AZ131" s="143">
        <v>17</v>
      </c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</row>
    <row r="132" spans="1:70" ht="11.25" customHeight="1" thickBot="1">
      <c r="A132" s="142" t="s">
        <v>112</v>
      </c>
      <c r="B132" s="55">
        <v>204</v>
      </c>
      <c r="C132" s="55">
        <v>112</v>
      </c>
      <c r="D132" s="55">
        <v>160</v>
      </c>
      <c r="E132" s="55">
        <v>84</v>
      </c>
      <c r="F132" s="55">
        <v>122</v>
      </c>
      <c r="G132" s="55">
        <v>67</v>
      </c>
      <c r="H132" s="55">
        <v>90</v>
      </c>
      <c r="I132" s="55">
        <v>43</v>
      </c>
      <c r="J132" s="55">
        <v>72</v>
      </c>
      <c r="K132" s="55">
        <v>37</v>
      </c>
      <c r="L132" s="136">
        <f t="shared" si="115"/>
        <v>648</v>
      </c>
      <c r="M132" s="136">
        <f t="shared" si="116"/>
        <v>343</v>
      </c>
      <c r="N132" s="55"/>
      <c r="O132" s="55"/>
      <c r="P132" s="55"/>
      <c r="Q132" s="55"/>
      <c r="R132" s="136"/>
      <c r="S132" s="133"/>
      <c r="T132" s="45"/>
      <c r="U132" s="142" t="s">
        <v>112</v>
      </c>
      <c r="V132" s="55">
        <v>33</v>
      </c>
      <c r="W132" s="55">
        <v>20</v>
      </c>
      <c r="X132" s="55">
        <v>24</v>
      </c>
      <c r="Y132" s="55">
        <v>16</v>
      </c>
      <c r="Z132" s="55">
        <v>17</v>
      </c>
      <c r="AA132" s="55">
        <v>8</v>
      </c>
      <c r="AB132" s="55">
        <v>9</v>
      </c>
      <c r="AC132" s="55">
        <v>5</v>
      </c>
      <c r="AD132" s="55">
        <v>11</v>
      </c>
      <c r="AE132" s="55">
        <v>3</v>
      </c>
      <c r="AF132" s="339">
        <f t="shared" si="117"/>
        <v>94</v>
      </c>
      <c r="AG132" s="340">
        <f t="shared" si="118"/>
        <v>52</v>
      </c>
      <c r="AH132" s="45"/>
      <c r="AI132" s="142" t="s">
        <v>112</v>
      </c>
      <c r="AJ132" s="55">
        <v>6</v>
      </c>
      <c r="AK132" s="55">
        <v>5</v>
      </c>
      <c r="AL132" s="55">
        <v>5</v>
      </c>
      <c r="AM132" s="55">
        <v>5</v>
      </c>
      <c r="AN132" s="55">
        <v>5</v>
      </c>
      <c r="AO132" s="55"/>
      <c r="AP132" s="55"/>
      <c r="AQ132" s="42">
        <v>26</v>
      </c>
      <c r="AR132" s="21">
        <v>17</v>
      </c>
      <c r="AS132" s="331">
        <v>1</v>
      </c>
      <c r="AT132" s="153">
        <v>6</v>
      </c>
      <c r="AU132" s="45"/>
      <c r="AV132" s="142" t="s">
        <v>112</v>
      </c>
      <c r="AW132" s="55">
        <v>18</v>
      </c>
      <c r="AX132" s="55">
        <v>12</v>
      </c>
      <c r="AY132" s="55">
        <v>2</v>
      </c>
      <c r="AZ132" s="143">
        <v>1</v>
      </c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</row>
    <row r="133" spans="1:70" ht="12" customHeight="1" thickBot="1">
      <c r="A133" s="131" t="s">
        <v>171</v>
      </c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20"/>
      <c r="M133" s="20"/>
      <c r="N133" s="55"/>
      <c r="O133" s="55"/>
      <c r="P133" s="55"/>
      <c r="Q133" s="55"/>
      <c r="R133" s="136"/>
      <c r="S133" s="133"/>
      <c r="T133" s="45"/>
      <c r="U133" s="131" t="s">
        <v>171</v>
      </c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339"/>
      <c r="AG133" s="340"/>
      <c r="AH133" s="45"/>
      <c r="AI133" s="131" t="s">
        <v>171</v>
      </c>
      <c r="AJ133" s="54"/>
      <c r="AK133" s="54"/>
      <c r="AL133" s="54"/>
      <c r="AM133" s="54"/>
      <c r="AN133" s="54"/>
      <c r="AO133" s="336"/>
      <c r="AP133" s="54"/>
      <c r="AQ133" s="342"/>
      <c r="AR133" s="55"/>
      <c r="AS133" s="331"/>
      <c r="AT133" s="153"/>
      <c r="AU133" s="290"/>
      <c r="AV133" s="131" t="s">
        <v>171</v>
      </c>
      <c r="AW133" s="55"/>
      <c r="AX133" s="55"/>
      <c r="AY133" s="20"/>
      <c r="AZ133" s="167"/>
      <c r="BA133" s="16"/>
      <c r="BB133" s="16"/>
      <c r="BC133" s="16"/>
      <c r="BD133" s="16"/>
      <c r="BE133" s="16"/>
      <c r="BF133" s="16"/>
      <c r="BG133" s="16"/>
      <c r="BH133" s="25"/>
      <c r="BI133" s="25"/>
      <c r="BJ133" s="16"/>
      <c r="BK133" s="16"/>
      <c r="BL133" s="16"/>
      <c r="BM133" s="16"/>
      <c r="BN133" s="16"/>
      <c r="BO133" s="16"/>
      <c r="BP133" s="16"/>
      <c r="BQ133" s="16"/>
      <c r="BR133" s="16"/>
    </row>
    <row r="134" spans="1:70" ht="11.25" customHeight="1" thickBot="1">
      <c r="A134" s="142" t="s">
        <v>113</v>
      </c>
      <c r="B134" s="55">
        <v>5453</v>
      </c>
      <c r="C134" s="55">
        <v>2616</v>
      </c>
      <c r="D134" s="55">
        <v>4655</v>
      </c>
      <c r="E134" s="55">
        <v>2235</v>
      </c>
      <c r="F134" s="55">
        <v>4667</v>
      </c>
      <c r="G134" s="55">
        <v>2303</v>
      </c>
      <c r="H134" s="55">
        <v>3786</v>
      </c>
      <c r="I134" s="55">
        <v>1852</v>
      </c>
      <c r="J134" s="55">
        <v>2737</v>
      </c>
      <c r="K134" s="55">
        <v>1421</v>
      </c>
      <c r="L134" s="136">
        <f t="shared" si="115"/>
        <v>21298</v>
      </c>
      <c r="M134" s="136">
        <f t="shared" si="116"/>
        <v>10427</v>
      </c>
      <c r="N134" s="55"/>
      <c r="O134" s="55"/>
      <c r="P134" s="55"/>
      <c r="Q134" s="55"/>
      <c r="R134" s="136"/>
      <c r="S134" s="133"/>
      <c r="T134" s="45"/>
      <c r="U134" s="142" t="s">
        <v>113</v>
      </c>
      <c r="V134" s="55">
        <v>910</v>
      </c>
      <c r="W134" s="55">
        <v>408</v>
      </c>
      <c r="X134" s="55">
        <v>764</v>
      </c>
      <c r="Y134" s="55">
        <v>317</v>
      </c>
      <c r="Z134" s="55">
        <v>889</v>
      </c>
      <c r="AA134" s="55">
        <v>401</v>
      </c>
      <c r="AB134" s="55">
        <v>578</v>
      </c>
      <c r="AC134" s="55">
        <v>250</v>
      </c>
      <c r="AD134" s="55">
        <v>254</v>
      </c>
      <c r="AE134" s="55">
        <v>129</v>
      </c>
      <c r="AF134" s="339">
        <f t="shared" si="117"/>
        <v>3395</v>
      </c>
      <c r="AG134" s="340">
        <f t="shared" si="118"/>
        <v>1505</v>
      </c>
      <c r="AH134" s="45"/>
      <c r="AI134" s="142" t="s">
        <v>113</v>
      </c>
      <c r="AJ134" s="55">
        <v>199</v>
      </c>
      <c r="AK134" s="55">
        <v>193</v>
      </c>
      <c r="AL134" s="55">
        <v>190</v>
      </c>
      <c r="AM134" s="55">
        <v>189</v>
      </c>
      <c r="AN134" s="55">
        <v>180</v>
      </c>
      <c r="AO134" s="55"/>
      <c r="AP134" s="55"/>
      <c r="AQ134" s="42">
        <v>951</v>
      </c>
      <c r="AR134" s="55">
        <v>595</v>
      </c>
      <c r="AS134" s="331">
        <v>21</v>
      </c>
      <c r="AT134" s="153">
        <v>188</v>
      </c>
      <c r="AU134" s="45"/>
      <c r="AV134" s="142" t="s">
        <v>113</v>
      </c>
      <c r="AW134" s="55">
        <v>557</v>
      </c>
      <c r="AX134" s="55">
        <v>376</v>
      </c>
      <c r="AY134" s="55">
        <v>36</v>
      </c>
      <c r="AZ134" s="143">
        <v>17</v>
      </c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</row>
    <row r="135" spans="1:70" ht="11.25" customHeight="1" thickBot="1">
      <c r="A135" s="142" t="s">
        <v>49</v>
      </c>
      <c r="B135" s="55">
        <v>5850</v>
      </c>
      <c r="C135" s="55">
        <v>2837</v>
      </c>
      <c r="D135" s="55">
        <v>4548</v>
      </c>
      <c r="E135" s="55">
        <v>2215</v>
      </c>
      <c r="F135" s="55">
        <v>4233</v>
      </c>
      <c r="G135" s="55">
        <v>2072</v>
      </c>
      <c r="H135" s="55">
        <v>3416</v>
      </c>
      <c r="I135" s="55">
        <v>1693</v>
      </c>
      <c r="J135" s="55">
        <v>2412</v>
      </c>
      <c r="K135" s="55">
        <v>1234</v>
      </c>
      <c r="L135" s="136">
        <f t="shared" si="115"/>
        <v>20459</v>
      </c>
      <c r="M135" s="136">
        <f t="shared" si="116"/>
        <v>10051</v>
      </c>
      <c r="N135" s="55"/>
      <c r="O135" s="55"/>
      <c r="P135" s="55"/>
      <c r="Q135" s="55"/>
      <c r="R135" s="136"/>
      <c r="S135" s="133"/>
      <c r="T135" s="45"/>
      <c r="U135" s="142" t="s">
        <v>49</v>
      </c>
      <c r="V135" s="55">
        <v>719</v>
      </c>
      <c r="W135" s="55">
        <v>328</v>
      </c>
      <c r="X135" s="55">
        <v>553</v>
      </c>
      <c r="Y135" s="55">
        <v>248</v>
      </c>
      <c r="Z135" s="55">
        <v>561</v>
      </c>
      <c r="AA135" s="55">
        <v>248</v>
      </c>
      <c r="AB135" s="55">
        <v>369</v>
      </c>
      <c r="AC135" s="55">
        <v>167</v>
      </c>
      <c r="AD135" s="55">
        <v>162</v>
      </c>
      <c r="AE135" s="55">
        <v>83</v>
      </c>
      <c r="AF135" s="339">
        <f t="shared" si="117"/>
        <v>2364</v>
      </c>
      <c r="AG135" s="340">
        <f t="shared" si="118"/>
        <v>1074</v>
      </c>
      <c r="AH135" s="45"/>
      <c r="AI135" s="142" t="s">
        <v>49</v>
      </c>
      <c r="AJ135" s="55">
        <v>171</v>
      </c>
      <c r="AK135" s="55">
        <v>166</v>
      </c>
      <c r="AL135" s="55">
        <v>163</v>
      </c>
      <c r="AM135" s="55">
        <v>158</v>
      </c>
      <c r="AN135" s="55">
        <v>154</v>
      </c>
      <c r="AO135" s="55"/>
      <c r="AP135" s="55"/>
      <c r="AQ135" s="42">
        <v>812</v>
      </c>
      <c r="AR135" s="21">
        <v>514</v>
      </c>
      <c r="AS135" s="331">
        <v>143</v>
      </c>
      <c r="AT135" s="194">
        <v>186</v>
      </c>
      <c r="AU135" s="45"/>
      <c r="AV135" s="142" t="s">
        <v>49</v>
      </c>
      <c r="AW135" s="55">
        <v>468</v>
      </c>
      <c r="AX135" s="55">
        <v>287</v>
      </c>
      <c r="AY135" s="55">
        <v>33</v>
      </c>
      <c r="AZ135" s="143">
        <v>14</v>
      </c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</row>
    <row r="136" spans="1:70" ht="11.25" customHeight="1" thickBot="1">
      <c r="A136" s="142" t="s">
        <v>68</v>
      </c>
      <c r="B136" s="55">
        <v>3330</v>
      </c>
      <c r="C136" s="55">
        <v>1708</v>
      </c>
      <c r="D136" s="55">
        <v>2614</v>
      </c>
      <c r="E136" s="55">
        <v>1282</v>
      </c>
      <c r="F136" s="55">
        <v>2327</v>
      </c>
      <c r="G136" s="55">
        <v>1118</v>
      </c>
      <c r="H136" s="55">
        <v>1930</v>
      </c>
      <c r="I136" s="55">
        <v>941</v>
      </c>
      <c r="J136" s="55">
        <v>1442</v>
      </c>
      <c r="K136" s="55">
        <v>752</v>
      </c>
      <c r="L136" s="136">
        <f t="shared" si="115"/>
        <v>11643</v>
      </c>
      <c r="M136" s="136">
        <f t="shared" si="116"/>
        <v>5801</v>
      </c>
      <c r="N136" s="55"/>
      <c r="O136" s="55"/>
      <c r="P136" s="55"/>
      <c r="Q136" s="55"/>
      <c r="R136" s="136"/>
      <c r="S136" s="133"/>
      <c r="T136" s="45"/>
      <c r="U136" s="142" t="s">
        <v>68</v>
      </c>
      <c r="V136" s="55">
        <v>472</v>
      </c>
      <c r="W136" s="55">
        <v>221</v>
      </c>
      <c r="X136" s="55">
        <v>350</v>
      </c>
      <c r="Y136" s="55">
        <v>167</v>
      </c>
      <c r="Z136" s="55">
        <v>353</v>
      </c>
      <c r="AA136" s="55">
        <v>145</v>
      </c>
      <c r="AB136" s="55">
        <v>258</v>
      </c>
      <c r="AC136" s="55">
        <v>124</v>
      </c>
      <c r="AD136" s="55">
        <v>126</v>
      </c>
      <c r="AE136" s="55">
        <v>56</v>
      </c>
      <c r="AF136" s="339">
        <f t="shared" si="117"/>
        <v>1559</v>
      </c>
      <c r="AG136" s="340">
        <f t="shared" si="118"/>
        <v>713</v>
      </c>
      <c r="AH136" s="45"/>
      <c r="AI136" s="142" t="s">
        <v>68</v>
      </c>
      <c r="AJ136" s="55">
        <v>115</v>
      </c>
      <c r="AK136" s="55">
        <v>114</v>
      </c>
      <c r="AL136" s="55">
        <v>114</v>
      </c>
      <c r="AM136" s="55">
        <v>115</v>
      </c>
      <c r="AN136" s="55">
        <v>111</v>
      </c>
      <c r="AO136" s="55"/>
      <c r="AP136" s="55"/>
      <c r="AQ136" s="42">
        <v>569</v>
      </c>
      <c r="AR136" s="55">
        <v>305</v>
      </c>
      <c r="AS136" s="331">
        <v>32</v>
      </c>
      <c r="AT136" s="194">
        <v>115</v>
      </c>
      <c r="AU136" s="45"/>
      <c r="AV136" s="142" t="s">
        <v>68</v>
      </c>
      <c r="AW136" s="55">
        <v>321</v>
      </c>
      <c r="AX136" s="55">
        <v>190</v>
      </c>
      <c r="AY136" s="55">
        <v>37</v>
      </c>
      <c r="AZ136" s="143">
        <v>24</v>
      </c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</row>
    <row r="137" spans="1:70" ht="12" customHeight="1" thickBot="1">
      <c r="A137" s="131" t="s">
        <v>172</v>
      </c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20"/>
      <c r="M137" s="20"/>
      <c r="N137" s="55"/>
      <c r="O137" s="55"/>
      <c r="P137" s="55"/>
      <c r="Q137" s="55"/>
      <c r="R137" s="136"/>
      <c r="S137" s="133"/>
      <c r="T137" s="45"/>
      <c r="U137" s="131" t="s">
        <v>172</v>
      </c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339"/>
      <c r="AG137" s="340"/>
      <c r="AH137" s="45"/>
      <c r="AI137" s="131" t="s">
        <v>172</v>
      </c>
      <c r="AJ137" s="54"/>
      <c r="AK137" s="54"/>
      <c r="AL137" s="54"/>
      <c r="AM137" s="54"/>
      <c r="AN137" s="54"/>
      <c r="AO137" s="336"/>
      <c r="AP137" s="54"/>
      <c r="AQ137" s="342"/>
      <c r="AR137" s="55"/>
      <c r="AS137" s="331"/>
      <c r="AT137" s="153"/>
      <c r="AU137" s="290"/>
      <c r="AV137" s="131" t="s">
        <v>172</v>
      </c>
      <c r="AW137" s="55"/>
      <c r="AX137" s="55"/>
      <c r="AY137" s="20"/>
      <c r="AZ137" s="167"/>
      <c r="BA137" s="16"/>
      <c r="BB137" s="16"/>
      <c r="BC137" s="16"/>
      <c r="BD137" s="16"/>
      <c r="BE137" s="16"/>
      <c r="BF137" s="16"/>
      <c r="BG137" s="16"/>
      <c r="BH137" s="25"/>
      <c r="BI137" s="25"/>
      <c r="BJ137" s="16"/>
      <c r="BK137" s="16"/>
      <c r="BL137" s="16"/>
      <c r="BM137" s="16"/>
      <c r="BN137" s="16"/>
      <c r="BO137" s="16"/>
      <c r="BP137" s="16"/>
      <c r="BQ137" s="16"/>
      <c r="BR137" s="16"/>
    </row>
    <row r="138" spans="1:70" ht="11.25" customHeight="1" thickBot="1">
      <c r="A138" s="142" t="s">
        <v>114</v>
      </c>
      <c r="B138" s="55">
        <v>59</v>
      </c>
      <c r="C138" s="55">
        <v>29</v>
      </c>
      <c r="D138" s="55">
        <v>56</v>
      </c>
      <c r="E138" s="55">
        <v>38</v>
      </c>
      <c r="F138" s="55">
        <v>35</v>
      </c>
      <c r="G138" s="55">
        <v>18</v>
      </c>
      <c r="H138" s="55">
        <v>44</v>
      </c>
      <c r="I138" s="55">
        <v>16</v>
      </c>
      <c r="J138" s="55">
        <v>23</v>
      </c>
      <c r="K138" s="55">
        <v>13</v>
      </c>
      <c r="L138" s="136">
        <f t="shared" si="115"/>
        <v>217</v>
      </c>
      <c r="M138" s="136">
        <f t="shared" si="116"/>
        <v>114</v>
      </c>
      <c r="N138" s="55"/>
      <c r="O138" s="55"/>
      <c r="P138" s="55"/>
      <c r="Q138" s="55"/>
      <c r="R138" s="136"/>
      <c r="S138" s="133"/>
      <c r="T138" s="45"/>
      <c r="U138" s="142" t="s">
        <v>114</v>
      </c>
      <c r="V138" s="55">
        <v>5</v>
      </c>
      <c r="W138" s="55">
        <v>3</v>
      </c>
      <c r="X138" s="55">
        <v>8</v>
      </c>
      <c r="Y138" s="55">
        <v>4</v>
      </c>
      <c r="Z138" s="55">
        <v>7</v>
      </c>
      <c r="AA138" s="55">
        <v>1</v>
      </c>
      <c r="AB138" s="55">
        <v>1</v>
      </c>
      <c r="AC138" s="55">
        <v>1</v>
      </c>
      <c r="AD138" s="55">
        <v>0</v>
      </c>
      <c r="AE138" s="55">
        <v>0</v>
      </c>
      <c r="AF138" s="339">
        <f t="shared" si="117"/>
        <v>21</v>
      </c>
      <c r="AG138" s="340">
        <f t="shared" si="118"/>
        <v>9</v>
      </c>
      <c r="AH138" s="45"/>
      <c r="AI138" s="142" t="s">
        <v>114</v>
      </c>
      <c r="AJ138" s="55">
        <v>1</v>
      </c>
      <c r="AK138" s="55">
        <v>2</v>
      </c>
      <c r="AL138" s="55">
        <v>1</v>
      </c>
      <c r="AM138" s="55">
        <v>1</v>
      </c>
      <c r="AN138" s="55">
        <v>1</v>
      </c>
      <c r="AO138" s="55"/>
      <c r="AP138" s="55"/>
      <c r="AQ138" s="42">
        <v>6</v>
      </c>
      <c r="AR138" s="55">
        <v>6</v>
      </c>
      <c r="AS138" s="331">
        <v>0</v>
      </c>
      <c r="AT138" s="153">
        <v>1</v>
      </c>
      <c r="AU138" s="45"/>
      <c r="AV138" s="142" t="s">
        <v>114</v>
      </c>
      <c r="AW138" s="55">
        <v>5</v>
      </c>
      <c r="AX138" s="55">
        <v>3</v>
      </c>
      <c r="AY138" s="55">
        <v>0</v>
      </c>
      <c r="AZ138" s="143">
        <v>0</v>
      </c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</row>
    <row r="139" spans="1:70" ht="11.25" customHeight="1" thickBot="1">
      <c r="A139" s="142" t="s">
        <v>50</v>
      </c>
      <c r="B139" s="55">
        <v>94</v>
      </c>
      <c r="C139" s="55">
        <v>39</v>
      </c>
      <c r="D139" s="55">
        <v>116</v>
      </c>
      <c r="E139" s="55">
        <v>53</v>
      </c>
      <c r="F139" s="55">
        <v>108</v>
      </c>
      <c r="G139" s="55">
        <v>56</v>
      </c>
      <c r="H139" s="55">
        <v>102</v>
      </c>
      <c r="I139" s="55">
        <v>44</v>
      </c>
      <c r="J139" s="55">
        <v>89</v>
      </c>
      <c r="K139" s="55">
        <v>49</v>
      </c>
      <c r="L139" s="136">
        <f t="shared" si="115"/>
        <v>509</v>
      </c>
      <c r="M139" s="136">
        <f t="shared" si="116"/>
        <v>241</v>
      </c>
      <c r="N139" s="55"/>
      <c r="O139" s="55"/>
      <c r="P139" s="55"/>
      <c r="Q139" s="55"/>
      <c r="R139" s="136"/>
      <c r="S139" s="133"/>
      <c r="T139" s="45"/>
      <c r="U139" s="142" t="s">
        <v>50</v>
      </c>
      <c r="V139" s="55">
        <v>3</v>
      </c>
      <c r="W139" s="55">
        <v>1</v>
      </c>
      <c r="X139" s="55">
        <v>9</v>
      </c>
      <c r="Y139" s="55">
        <v>2</v>
      </c>
      <c r="Z139" s="55">
        <v>9</v>
      </c>
      <c r="AA139" s="55">
        <v>5</v>
      </c>
      <c r="AB139" s="55">
        <v>1</v>
      </c>
      <c r="AC139" s="55">
        <v>0</v>
      </c>
      <c r="AD139" s="55">
        <v>0</v>
      </c>
      <c r="AE139" s="55">
        <v>0</v>
      </c>
      <c r="AF139" s="339">
        <f t="shared" si="117"/>
        <v>22</v>
      </c>
      <c r="AG139" s="340">
        <f t="shared" si="118"/>
        <v>8</v>
      </c>
      <c r="AH139" s="45"/>
      <c r="AI139" s="142" t="s">
        <v>50</v>
      </c>
      <c r="AJ139" s="55">
        <v>3</v>
      </c>
      <c r="AK139" s="55">
        <v>3</v>
      </c>
      <c r="AL139" s="55">
        <v>3</v>
      </c>
      <c r="AM139" s="55">
        <v>3</v>
      </c>
      <c r="AN139" s="55">
        <v>2</v>
      </c>
      <c r="AO139" s="55"/>
      <c r="AP139" s="55"/>
      <c r="AQ139" s="42">
        <v>14</v>
      </c>
      <c r="AR139" s="55">
        <v>10</v>
      </c>
      <c r="AS139" s="331">
        <v>0</v>
      </c>
      <c r="AT139" s="153">
        <v>2</v>
      </c>
      <c r="AU139" s="45"/>
      <c r="AV139" s="142" t="s">
        <v>50</v>
      </c>
      <c r="AW139" s="55">
        <v>12</v>
      </c>
      <c r="AX139" s="55">
        <v>7</v>
      </c>
      <c r="AY139" s="55">
        <v>0</v>
      </c>
      <c r="AZ139" s="143">
        <v>0</v>
      </c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</row>
    <row r="140" spans="1:70" ht="11.25" customHeight="1" thickBot="1">
      <c r="A140" s="142" t="s">
        <v>115</v>
      </c>
      <c r="B140" s="55">
        <v>171</v>
      </c>
      <c r="C140" s="55">
        <v>87</v>
      </c>
      <c r="D140" s="55">
        <v>146</v>
      </c>
      <c r="E140" s="55">
        <v>59</v>
      </c>
      <c r="F140" s="55">
        <v>112</v>
      </c>
      <c r="G140" s="55">
        <v>55</v>
      </c>
      <c r="H140" s="55">
        <v>106</v>
      </c>
      <c r="I140" s="55">
        <v>47</v>
      </c>
      <c r="J140" s="55">
        <v>82</v>
      </c>
      <c r="K140" s="55">
        <v>45</v>
      </c>
      <c r="L140" s="136">
        <f t="shared" si="115"/>
        <v>617</v>
      </c>
      <c r="M140" s="136">
        <f t="shared" si="116"/>
        <v>293</v>
      </c>
      <c r="N140" s="55"/>
      <c r="O140" s="55"/>
      <c r="P140" s="55"/>
      <c r="Q140" s="55"/>
      <c r="R140" s="136"/>
      <c r="S140" s="133"/>
      <c r="T140" s="45"/>
      <c r="U140" s="142" t="s">
        <v>115</v>
      </c>
      <c r="V140" s="55">
        <v>4</v>
      </c>
      <c r="W140" s="55">
        <v>2</v>
      </c>
      <c r="X140" s="55">
        <v>9</v>
      </c>
      <c r="Y140" s="55">
        <v>3</v>
      </c>
      <c r="Z140" s="55">
        <v>11</v>
      </c>
      <c r="AA140" s="55">
        <v>5</v>
      </c>
      <c r="AB140" s="55">
        <v>7</v>
      </c>
      <c r="AC140" s="55">
        <v>3</v>
      </c>
      <c r="AD140" s="55">
        <v>2</v>
      </c>
      <c r="AE140" s="55">
        <v>1</v>
      </c>
      <c r="AF140" s="339">
        <f t="shared" si="117"/>
        <v>33</v>
      </c>
      <c r="AG140" s="340">
        <f t="shared" si="118"/>
        <v>14</v>
      </c>
      <c r="AH140" s="45"/>
      <c r="AI140" s="142" t="s">
        <v>115</v>
      </c>
      <c r="AJ140" s="55">
        <v>4</v>
      </c>
      <c r="AK140" s="55">
        <v>4</v>
      </c>
      <c r="AL140" s="55">
        <v>3</v>
      </c>
      <c r="AM140" s="55">
        <v>3</v>
      </c>
      <c r="AN140" s="55">
        <v>3</v>
      </c>
      <c r="AO140" s="55"/>
      <c r="AP140" s="55"/>
      <c r="AQ140" s="42">
        <v>17</v>
      </c>
      <c r="AR140" s="55">
        <v>13</v>
      </c>
      <c r="AS140" s="331">
        <v>0</v>
      </c>
      <c r="AT140" s="153">
        <v>3</v>
      </c>
      <c r="AU140" s="45"/>
      <c r="AV140" s="142" t="s">
        <v>115</v>
      </c>
      <c r="AW140" s="55">
        <v>16</v>
      </c>
      <c r="AX140" s="55">
        <v>8</v>
      </c>
      <c r="AY140" s="55">
        <v>1</v>
      </c>
      <c r="AZ140" s="143">
        <v>1</v>
      </c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</row>
    <row r="141" spans="1:70" ht="11.25" customHeight="1" thickBot="1">
      <c r="A141" s="142" t="s">
        <v>51</v>
      </c>
      <c r="B141" s="55">
        <v>436</v>
      </c>
      <c r="C141" s="55">
        <v>232</v>
      </c>
      <c r="D141" s="55">
        <v>370</v>
      </c>
      <c r="E141" s="55">
        <v>204</v>
      </c>
      <c r="F141" s="55">
        <v>340</v>
      </c>
      <c r="G141" s="55">
        <v>176</v>
      </c>
      <c r="H141" s="55">
        <v>222</v>
      </c>
      <c r="I141" s="55">
        <v>115</v>
      </c>
      <c r="J141" s="55">
        <v>146</v>
      </c>
      <c r="K141" s="55">
        <v>80</v>
      </c>
      <c r="L141" s="136">
        <f t="shared" si="115"/>
        <v>1514</v>
      </c>
      <c r="M141" s="136">
        <f t="shared" si="116"/>
        <v>807</v>
      </c>
      <c r="N141" s="55"/>
      <c r="O141" s="55"/>
      <c r="P141" s="55"/>
      <c r="Q141" s="55"/>
      <c r="R141" s="136"/>
      <c r="S141" s="133"/>
      <c r="T141" s="45"/>
      <c r="U141" s="142" t="s">
        <v>51</v>
      </c>
      <c r="V141" s="55">
        <v>26</v>
      </c>
      <c r="W141" s="55">
        <v>14</v>
      </c>
      <c r="X141" s="55">
        <v>46</v>
      </c>
      <c r="Y141" s="55">
        <v>19</v>
      </c>
      <c r="Z141" s="55">
        <v>51</v>
      </c>
      <c r="AA141" s="55">
        <v>27</v>
      </c>
      <c r="AB141" s="55">
        <v>24</v>
      </c>
      <c r="AC141" s="55">
        <v>14</v>
      </c>
      <c r="AD141" s="55">
        <v>4</v>
      </c>
      <c r="AE141" s="55">
        <v>3</v>
      </c>
      <c r="AF141" s="339">
        <f t="shared" si="117"/>
        <v>151</v>
      </c>
      <c r="AG141" s="340">
        <f t="shared" si="118"/>
        <v>77</v>
      </c>
      <c r="AH141" s="45"/>
      <c r="AI141" s="142" t="s">
        <v>51</v>
      </c>
      <c r="AJ141" s="55">
        <v>14</v>
      </c>
      <c r="AK141" s="55">
        <v>14</v>
      </c>
      <c r="AL141" s="55">
        <v>14</v>
      </c>
      <c r="AM141" s="55">
        <v>11</v>
      </c>
      <c r="AN141" s="55">
        <v>8</v>
      </c>
      <c r="AO141" s="55"/>
      <c r="AP141" s="55"/>
      <c r="AQ141" s="42">
        <v>61</v>
      </c>
      <c r="AR141" s="21">
        <v>43</v>
      </c>
      <c r="AS141" s="331">
        <v>5</v>
      </c>
      <c r="AT141" s="153">
        <v>13</v>
      </c>
      <c r="AU141" s="45"/>
      <c r="AV141" s="142" t="s">
        <v>51</v>
      </c>
      <c r="AW141" s="55">
        <v>49</v>
      </c>
      <c r="AX141" s="55">
        <v>29</v>
      </c>
      <c r="AY141" s="55">
        <v>4</v>
      </c>
      <c r="AZ141" s="143">
        <v>2</v>
      </c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</row>
    <row r="142" spans="1:70" ht="11.25" customHeight="1" thickBot="1">
      <c r="A142" s="146" t="s">
        <v>116</v>
      </c>
      <c r="B142" s="149">
        <v>104</v>
      </c>
      <c r="C142" s="149">
        <v>52</v>
      </c>
      <c r="D142" s="149">
        <v>78</v>
      </c>
      <c r="E142" s="149">
        <v>39</v>
      </c>
      <c r="F142" s="149">
        <v>69</v>
      </c>
      <c r="G142" s="149">
        <v>40</v>
      </c>
      <c r="H142" s="149">
        <v>66</v>
      </c>
      <c r="I142" s="149">
        <v>35</v>
      </c>
      <c r="J142" s="149">
        <v>34</v>
      </c>
      <c r="K142" s="149">
        <v>14</v>
      </c>
      <c r="L142" s="148">
        <f t="shared" si="115"/>
        <v>351</v>
      </c>
      <c r="M142" s="148">
        <f t="shared" si="116"/>
        <v>180</v>
      </c>
      <c r="N142" s="149"/>
      <c r="O142" s="149"/>
      <c r="P142" s="149"/>
      <c r="Q142" s="149"/>
      <c r="R142" s="148"/>
      <c r="S142" s="244"/>
      <c r="T142" s="45"/>
      <c r="U142" s="146" t="s">
        <v>116</v>
      </c>
      <c r="V142" s="149">
        <v>4</v>
      </c>
      <c r="W142" s="149">
        <v>2</v>
      </c>
      <c r="X142" s="149">
        <v>1</v>
      </c>
      <c r="Y142" s="149">
        <v>1</v>
      </c>
      <c r="Z142" s="149">
        <v>1</v>
      </c>
      <c r="AA142" s="149">
        <v>0</v>
      </c>
      <c r="AB142" s="149">
        <v>1</v>
      </c>
      <c r="AC142" s="149">
        <v>1</v>
      </c>
      <c r="AD142" s="149">
        <v>0</v>
      </c>
      <c r="AE142" s="149">
        <v>0</v>
      </c>
      <c r="AF142" s="339">
        <f t="shared" si="117"/>
        <v>7</v>
      </c>
      <c r="AG142" s="340">
        <f t="shared" si="118"/>
        <v>4</v>
      </c>
      <c r="AH142" s="45"/>
      <c r="AI142" s="146" t="s">
        <v>116</v>
      </c>
      <c r="AJ142" s="149">
        <v>3</v>
      </c>
      <c r="AK142" s="149">
        <v>2</v>
      </c>
      <c r="AL142" s="149">
        <v>2</v>
      </c>
      <c r="AM142" s="149">
        <v>2</v>
      </c>
      <c r="AN142" s="149">
        <v>2</v>
      </c>
      <c r="AO142" s="149"/>
      <c r="AP142" s="149"/>
      <c r="AQ142" s="339">
        <v>11</v>
      </c>
      <c r="AR142" s="177">
        <v>7</v>
      </c>
      <c r="AS142" s="341">
        <v>2</v>
      </c>
      <c r="AT142" s="340">
        <v>2</v>
      </c>
      <c r="AU142" s="45"/>
      <c r="AV142" s="146" t="s">
        <v>116</v>
      </c>
      <c r="AW142" s="149">
        <v>8</v>
      </c>
      <c r="AX142" s="149">
        <v>6</v>
      </c>
      <c r="AY142" s="149">
        <v>0</v>
      </c>
      <c r="AZ142" s="150">
        <v>0</v>
      </c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</row>
    <row r="143" spans="1:70" ht="11.25" customHeight="1">
      <c r="A143" s="496" t="s">
        <v>178</v>
      </c>
      <c r="B143" s="496"/>
      <c r="C143" s="496"/>
      <c r="D143" s="496"/>
      <c r="E143" s="496"/>
      <c r="F143" s="496"/>
      <c r="G143" s="496"/>
      <c r="H143" s="496"/>
      <c r="I143" s="496"/>
      <c r="J143" s="496"/>
      <c r="K143" s="496"/>
      <c r="L143" s="496"/>
      <c r="M143" s="496"/>
      <c r="N143" s="496"/>
      <c r="O143" s="496"/>
      <c r="P143" s="496"/>
      <c r="Q143" s="496"/>
      <c r="R143" s="219"/>
      <c r="S143" s="219"/>
      <c r="T143" s="45"/>
      <c r="U143" s="496" t="s">
        <v>179</v>
      </c>
      <c r="V143" s="496"/>
      <c r="W143" s="496"/>
      <c r="X143" s="496"/>
      <c r="Y143" s="496"/>
      <c r="Z143" s="496"/>
      <c r="AA143" s="496"/>
      <c r="AB143" s="496"/>
      <c r="AC143" s="496"/>
      <c r="AD143" s="496"/>
      <c r="AE143" s="496"/>
      <c r="AF143" s="496"/>
      <c r="AG143" s="496"/>
      <c r="AH143" s="45"/>
      <c r="AI143" s="487" t="s">
        <v>180</v>
      </c>
      <c r="AJ143" s="487"/>
      <c r="AK143" s="487"/>
      <c r="AL143" s="487"/>
      <c r="AM143" s="487"/>
      <c r="AN143" s="487"/>
      <c r="AO143" s="487"/>
      <c r="AP143" s="487"/>
      <c r="AQ143" s="487"/>
      <c r="AR143" s="487"/>
      <c r="AS143" s="487"/>
      <c r="AT143" s="487"/>
      <c r="AU143" s="45"/>
      <c r="AV143" s="496" t="s">
        <v>181</v>
      </c>
      <c r="AW143" s="496"/>
      <c r="AX143" s="496"/>
      <c r="AY143" s="496"/>
      <c r="AZ143" s="496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</row>
    <row r="144" spans="1:70" ht="11.25" customHeight="1" thickBot="1">
      <c r="A144" s="496" t="s">
        <v>22</v>
      </c>
      <c r="B144" s="496"/>
      <c r="C144" s="496"/>
      <c r="D144" s="496"/>
      <c r="E144" s="496"/>
      <c r="F144" s="496"/>
      <c r="G144" s="496"/>
      <c r="H144" s="496"/>
      <c r="I144" s="496"/>
      <c r="J144" s="496"/>
      <c r="K144" s="496"/>
      <c r="L144" s="496"/>
      <c r="M144" s="496"/>
      <c r="N144" s="496"/>
      <c r="O144" s="496"/>
      <c r="P144" s="496"/>
      <c r="Q144" s="496"/>
      <c r="R144" s="219"/>
      <c r="S144" s="219"/>
      <c r="T144" s="45"/>
      <c r="U144" s="496" t="s">
        <v>22</v>
      </c>
      <c r="V144" s="496"/>
      <c r="W144" s="496"/>
      <c r="X144" s="496"/>
      <c r="Y144" s="496"/>
      <c r="Z144" s="496"/>
      <c r="AA144" s="496"/>
      <c r="AB144" s="496"/>
      <c r="AC144" s="496"/>
      <c r="AD144" s="496"/>
      <c r="AE144" s="496"/>
      <c r="AF144" s="496"/>
      <c r="AG144" s="496"/>
      <c r="AH144" s="45"/>
      <c r="AI144" s="487" t="s">
        <v>22</v>
      </c>
      <c r="AJ144" s="487"/>
      <c r="AK144" s="487"/>
      <c r="AL144" s="487"/>
      <c r="AM144" s="487"/>
      <c r="AN144" s="487"/>
      <c r="AO144" s="487"/>
      <c r="AP144" s="487"/>
      <c r="AQ144" s="487"/>
      <c r="AR144" s="487"/>
      <c r="AS144" s="487"/>
      <c r="AT144" s="487"/>
      <c r="AU144" s="45"/>
      <c r="AV144" s="496" t="s">
        <v>22</v>
      </c>
      <c r="AW144" s="496"/>
      <c r="AX144" s="496"/>
      <c r="AY144" s="496"/>
      <c r="AZ144" s="496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</row>
    <row r="145" spans="1:71" ht="39" customHeight="1">
      <c r="A145" s="481" t="s">
        <v>137</v>
      </c>
      <c r="B145" s="491" t="s">
        <v>0</v>
      </c>
      <c r="C145" s="491"/>
      <c r="D145" s="491" t="s">
        <v>1</v>
      </c>
      <c r="E145" s="491"/>
      <c r="F145" s="491" t="s">
        <v>2</v>
      </c>
      <c r="G145" s="491"/>
      <c r="H145" s="491" t="s">
        <v>3</v>
      </c>
      <c r="I145" s="491"/>
      <c r="J145" s="491" t="s">
        <v>4</v>
      </c>
      <c r="K145" s="491"/>
      <c r="L145" s="491" t="s">
        <v>11</v>
      </c>
      <c r="M145" s="491"/>
      <c r="N145" s="468" t="s">
        <v>482</v>
      </c>
      <c r="O145" s="468"/>
      <c r="P145" s="468" t="s">
        <v>483</v>
      </c>
      <c r="Q145" s="468"/>
      <c r="R145" s="491" t="s">
        <v>185</v>
      </c>
      <c r="S145" s="492"/>
      <c r="T145" s="45"/>
      <c r="U145" s="481" t="s">
        <v>137</v>
      </c>
      <c r="V145" s="491" t="s">
        <v>0</v>
      </c>
      <c r="W145" s="491"/>
      <c r="X145" s="491" t="s">
        <v>1</v>
      </c>
      <c r="Y145" s="491"/>
      <c r="Z145" s="491" t="s">
        <v>2</v>
      </c>
      <c r="AA145" s="491"/>
      <c r="AB145" s="491" t="s">
        <v>3</v>
      </c>
      <c r="AC145" s="491"/>
      <c r="AD145" s="491" t="s">
        <v>4</v>
      </c>
      <c r="AE145" s="491"/>
      <c r="AF145" s="495" t="s">
        <v>11</v>
      </c>
      <c r="AG145" s="505"/>
      <c r="AH145" s="45"/>
      <c r="AI145" s="481" t="s">
        <v>137</v>
      </c>
      <c r="AJ145" s="491" t="s">
        <v>203</v>
      </c>
      <c r="AK145" s="491"/>
      <c r="AL145" s="491"/>
      <c r="AM145" s="491"/>
      <c r="AN145" s="491"/>
      <c r="AO145" s="491"/>
      <c r="AP145" s="491"/>
      <c r="AQ145" s="491"/>
      <c r="AR145" s="491" t="s">
        <v>204</v>
      </c>
      <c r="AS145" s="491"/>
      <c r="AT145" s="492" t="s">
        <v>205</v>
      </c>
      <c r="AU145" s="45"/>
      <c r="AV145" s="481" t="s">
        <v>137</v>
      </c>
      <c r="AW145" s="491" t="s">
        <v>18</v>
      </c>
      <c r="AX145" s="491"/>
      <c r="AY145" s="491" t="s">
        <v>19</v>
      </c>
      <c r="AZ145" s="492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</row>
    <row r="146" spans="1:71" ht="39.75" customHeight="1">
      <c r="A146" s="482"/>
      <c r="B146" s="134" t="s">
        <v>154</v>
      </c>
      <c r="C146" s="134" t="s">
        <v>155</v>
      </c>
      <c r="D146" s="134" t="s">
        <v>154</v>
      </c>
      <c r="E146" s="134" t="s">
        <v>155</v>
      </c>
      <c r="F146" s="134" t="s">
        <v>154</v>
      </c>
      <c r="G146" s="134" t="s">
        <v>155</v>
      </c>
      <c r="H146" s="134" t="s">
        <v>154</v>
      </c>
      <c r="I146" s="134" t="s">
        <v>155</v>
      </c>
      <c r="J146" s="134" t="s">
        <v>154</v>
      </c>
      <c r="K146" s="134" t="s">
        <v>155</v>
      </c>
      <c r="L146" s="134" t="s">
        <v>154</v>
      </c>
      <c r="M146" s="134" t="s">
        <v>155</v>
      </c>
      <c r="N146" s="134" t="s">
        <v>154</v>
      </c>
      <c r="O146" s="134" t="s">
        <v>155</v>
      </c>
      <c r="P146" s="134" t="s">
        <v>154</v>
      </c>
      <c r="Q146" s="136" t="s">
        <v>8</v>
      </c>
      <c r="R146" s="519"/>
      <c r="S146" s="527"/>
      <c r="T146" s="45"/>
      <c r="U146" s="482"/>
      <c r="V146" s="136" t="s">
        <v>10</v>
      </c>
      <c r="W146" s="136" t="s">
        <v>8</v>
      </c>
      <c r="X146" s="136" t="s">
        <v>10</v>
      </c>
      <c r="Y146" s="136" t="s">
        <v>8</v>
      </c>
      <c r="Z146" s="136" t="s">
        <v>10</v>
      </c>
      <c r="AA146" s="136" t="s">
        <v>8</v>
      </c>
      <c r="AB146" s="136" t="s">
        <v>10</v>
      </c>
      <c r="AC146" s="136" t="s">
        <v>8</v>
      </c>
      <c r="AD146" s="136" t="s">
        <v>10</v>
      </c>
      <c r="AE146" s="136" t="s">
        <v>8</v>
      </c>
      <c r="AF146" s="134" t="s">
        <v>154</v>
      </c>
      <c r="AG146" s="9" t="s">
        <v>155</v>
      </c>
      <c r="AH146" s="45"/>
      <c r="AI146" s="482"/>
      <c r="AJ146" s="336" t="s">
        <v>0</v>
      </c>
      <c r="AK146" s="336" t="s">
        <v>1</v>
      </c>
      <c r="AL146" s="336" t="s">
        <v>2</v>
      </c>
      <c r="AM146" s="336" t="s">
        <v>3</v>
      </c>
      <c r="AN146" s="336" t="s">
        <v>4</v>
      </c>
      <c r="AO146" s="336" t="s">
        <v>477</v>
      </c>
      <c r="AP146" s="336" t="s">
        <v>476</v>
      </c>
      <c r="AQ146" s="336" t="s">
        <v>7</v>
      </c>
      <c r="AR146" s="238" t="s">
        <v>451</v>
      </c>
      <c r="AS146" s="336" t="s">
        <v>452</v>
      </c>
      <c r="AT146" s="527"/>
      <c r="AU146" s="45"/>
      <c r="AV146" s="482"/>
      <c r="AW146" s="136" t="s">
        <v>20</v>
      </c>
      <c r="AX146" s="136" t="s">
        <v>21</v>
      </c>
      <c r="AY146" s="136" t="s">
        <v>20</v>
      </c>
      <c r="AZ146" s="133" t="s">
        <v>21</v>
      </c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</row>
    <row r="147" spans="1:71" ht="14.25" customHeight="1">
      <c r="A147" s="151" t="s">
        <v>173</v>
      </c>
      <c r="B147" s="136"/>
      <c r="C147" s="136"/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3"/>
      <c r="T147" s="45"/>
      <c r="U147" s="151" t="s">
        <v>173</v>
      </c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3"/>
      <c r="AH147" s="45"/>
      <c r="AI147" s="151" t="s">
        <v>173</v>
      </c>
      <c r="AJ147" s="336"/>
      <c r="AK147" s="336"/>
      <c r="AL147" s="336"/>
      <c r="AM147" s="336"/>
      <c r="AN147" s="336"/>
      <c r="AO147" s="336"/>
      <c r="AP147" s="336"/>
      <c r="AQ147" s="336"/>
      <c r="AR147" s="336"/>
      <c r="AS147" s="2"/>
      <c r="AT147" s="335"/>
      <c r="AU147" s="304"/>
      <c r="AV147" s="151" t="s">
        <v>173</v>
      </c>
      <c r="AW147" s="136"/>
      <c r="AX147" s="136"/>
      <c r="AY147" s="20"/>
      <c r="AZ147" s="167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3"/>
    </row>
    <row r="148" spans="1:71" ht="11.25" customHeight="1" thickBot="1">
      <c r="A148" s="142" t="s">
        <v>117</v>
      </c>
      <c r="B148" s="55">
        <v>866</v>
      </c>
      <c r="C148" s="55">
        <v>455</v>
      </c>
      <c r="D148" s="55">
        <v>809</v>
      </c>
      <c r="E148" s="55">
        <v>411</v>
      </c>
      <c r="F148" s="55">
        <v>675</v>
      </c>
      <c r="G148" s="55">
        <v>332</v>
      </c>
      <c r="H148" s="55">
        <v>526</v>
      </c>
      <c r="I148" s="55">
        <v>278</v>
      </c>
      <c r="J148" s="55">
        <v>435</v>
      </c>
      <c r="K148" s="55">
        <v>229</v>
      </c>
      <c r="L148" s="136">
        <f t="shared" ref="L148" si="119">+B148+D148+F148+H148+J148</f>
        <v>3311</v>
      </c>
      <c r="M148" s="136">
        <f t="shared" ref="M148" si="120">+C148+E148+G148+I148+K148</f>
        <v>1705</v>
      </c>
      <c r="N148" s="55"/>
      <c r="O148" s="55"/>
      <c r="P148" s="55"/>
      <c r="Q148" s="55"/>
      <c r="R148" s="136"/>
      <c r="S148" s="133"/>
      <c r="T148" s="45"/>
      <c r="U148" s="142" t="s">
        <v>117</v>
      </c>
      <c r="V148" s="55">
        <v>91</v>
      </c>
      <c r="W148" s="55">
        <v>43</v>
      </c>
      <c r="X148" s="55">
        <v>99</v>
      </c>
      <c r="Y148" s="55">
        <v>47</v>
      </c>
      <c r="Z148" s="55">
        <v>74</v>
      </c>
      <c r="AA148" s="55">
        <v>31</v>
      </c>
      <c r="AB148" s="55">
        <v>40</v>
      </c>
      <c r="AC148" s="55">
        <v>24</v>
      </c>
      <c r="AD148" s="55">
        <v>6</v>
      </c>
      <c r="AE148" s="55">
        <v>3</v>
      </c>
      <c r="AF148" s="339">
        <f>+V148+X148+Z148+AB148+AD148</f>
        <v>310</v>
      </c>
      <c r="AG148" s="340">
        <f t="shared" ref="AG148" si="121">+W148+Y148+AA148+AC148+AE148</f>
        <v>148</v>
      </c>
      <c r="AH148" s="45"/>
      <c r="AI148" s="142" t="s">
        <v>117</v>
      </c>
      <c r="AJ148" s="55">
        <v>22</v>
      </c>
      <c r="AK148" s="55">
        <v>21</v>
      </c>
      <c r="AL148" s="55">
        <v>21</v>
      </c>
      <c r="AM148" s="55">
        <v>21</v>
      </c>
      <c r="AN148" s="55">
        <v>18</v>
      </c>
      <c r="AO148" s="55"/>
      <c r="AP148" s="55"/>
      <c r="AQ148" s="42">
        <v>103</v>
      </c>
      <c r="AR148" s="21">
        <v>67</v>
      </c>
      <c r="AS148" s="331">
        <v>8</v>
      </c>
      <c r="AT148" s="153">
        <v>19</v>
      </c>
      <c r="AU148" s="45"/>
      <c r="AV148" s="142" t="s">
        <v>117</v>
      </c>
      <c r="AW148" s="55">
        <v>71</v>
      </c>
      <c r="AX148" s="55">
        <v>24</v>
      </c>
      <c r="AY148" s="55">
        <v>5</v>
      </c>
      <c r="AZ148" s="143">
        <v>0</v>
      </c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</row>
    <row r="149" spans="1:71" ht="11.25" customHeight="1" thickBot="1">
      <c r="A149" s="142" t="s">
        <v>52</v>
      </c>
      <c r="B149" s="55">
        <v>751</v>
      </c>
      <c r="C149" s="55">
        <v>369</v>
      </c>
      <c r="D149" s="55">
        <v>679</v>
      </c>
      <c r="E149" s="55">
        <v>338</v>
      </c>
      <c r="F149" s="55">
        <v>687</v>
      </c>
      <c r="G149" s="55">
        <v>369</v>
      </c>
      <c r="H149" s="55">
        <v>540</v>
      </c>
      <c r="I149" s="55">
        <v>270</v>
      </c>
      <c r="J149" s="55">
        <v>407</v>
      </c>
      <c r="K149" s="55">
        <v>228</v>
      </c>
      <c r="L149" s="136">
        <f t="shared" ref="L149:L180" si="122">+B149+D149+F149+H149+J149</f>
        <v>3064</v>
      </c>
      <c r="M149" s="136">
        <f t="shared" ref="M149:M180" si="123">+C149+E149+G149+I149+K149</f>
        <v>1574</v>
      </c>
      <c r="N149" s="55"/>
      <c r="O149" s="55"/>
      <c r="P149" s="55"/>
      <c r="Q149" s="55"/>
      <c r="R149" s="136"/>
      <c r="S149" s="133"/>
      <c r="T149" s="45"/>
      <c r="U149" s="142" t="s">
        <v>52</v>
      </c>
      <c r="V149" s="55">
        <v>130</v>
      </c>
      <c r="W149" s="55">
        <v>56</v>
      </c>
      <c r="X149" s="55">
        <v>87</v>
      </c>
      <c r="Y149" s="55">
        <v>47</v>
      </c>
      <c r="Z149" s="55">
        <v>66</v>
      </c>
      <c r="AA149" s="55">
        <v>39</v>
      </c>
      <c r="AB149" s="55">
        <v>53</v>
      </c>
      <c r="AC149" s="55">
        <v>25</v>
      </c>
      <c r="AD149" s="55">
        <v>26</v>
      </c>
      <c r="AE149" s="55">
        <v>16</v>
      </c>
      <c r="AF149" s="339">
        <f t="shared" ref="AF149:AF180" si="124">+V149+X149+Z149+AB149+AD149</f>
        <v>362</v>
      </c>
      <c r="AG149" s="340">
        <f t="shared" ref="AG149:AG180" si="125">+W149+Y149+AA149+AC149+AE149</f>
        <v>183</v>
      </c>
      <c r="AH149" s="45"/>
      <c r="AI149" s="142" t="s">
        <v>52</v>
      </c>
      <c r="AJ149" s="55">
        <v>23</v>
      </c>
      <c r="AK149" s="55">
        <v>20</v>
      </c>
      <c r="AL149" s="55">
        <v>23</v>
      </c>
      <c r="AM149" s="55">
        <v>20</v>
      </c>
      <c r="AN149" s="55">
        <v>19</v>
      </c>
      <c r="AO149" s="55"/>
      <c r="AP149" s="55"/>
      <c r="AQ149" s="42">
        <v>105</v>
      </c>
      <c r="AR149" s="55">
        <v>83</v>
      </c>
      <c r="AS149" s="331">
        <v>14</v>
      </c>
      <c r="AT149" s="153">
        <v>18</v>
      </c>
      <c r="AU149" s="45"/>
      <c r="AV149" s="142" t="s">
        <v>52</v>
      </c>
      <c r="AW149" s="55">
        <v>0</v>
      </c>
      <c r="AX149" s="55">
        <v>0</v>
      </c>
      <c r="AY149" s="55">
        <v>75</v>
      </c>
      <c r="AZ149" s="143">
        <v>38</v>
      </c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</row>
    <row r="150" spans="1:71" ht="11.25" customHeight="1" thickBot="1">
      <c r="A150" s="142" t="s">
        <v>118</v>
      </c>
      <c r="B150" s="55">
        <v>73</v>
      </c>
      <c r="C150" s="55">
        <v>33</v>
      </c>
      <c r="D150" s="55">
        <v>36</v>
      </c>
      <c r="E150" s="55">
        <v>15</v>
      </c>
      <c r="F150" s="55">
        <v>21</v>
      </c>
      <c r="G150" s="55">
        <v>13</v>
      </c>
      <c r="H150" s="55">
        <v>20</v>
      </c>
      <c r="I150" s="55">
        <v>13</v>
      </c>
      <c r="J150" s="55">
        <v>21</v>
      </c>
      <c r="K150" s="55">
        <v>13</v>
      </c>
      <c r="L150" s="136">
        <f t="shared" si="122"/>
        <v>171</v>
      </c>
      <c r="M150" s="136">
        <f t="shared" si="123"/>
        <v>87</v>
      </c>
      <c r="N150" s="55"/>
      <c r="O150" s="55"/>
      <c r="P150" s="55"/>
      <c r="Q150" s="55"/>
      <c r="R150" s="136"/>
      <c r="S150" s="133"/>
      <c r="T150" s="45"/>
      <c r="U150" s="142" t="s">
        <v>118</v>
      </c>
      <c r="V150" s="55">
        <v>0</v>
      </c>
      <c r="W150" s="55">
        <v>0</v>
      </c>
      <c r="X150" s="55">
        <v>4</v>
      </c>
      <c r="Y150" s="55">
        <v>3</v>
      </c>
      <c r="Z150" s="55">
        <v>2</v>
      </c>
      <c r="AA150" s="55">
        <v>2</v>
      </c>
      <c r="AB150" s="55">
        <v>0</v>
      </c>
      <c r="AC150" s="55">
        <v>0</v>
      </c>
      <c r="AD150" s="55">
        <v>0</v>
      </c>
      <c r="AE150" s="55">
        <v>0</v>
      </c>
      <c r="AF150" s="339">
        <f t="shared" si="124"/>
        <v>6</v>
      </c>
      <c r="AG150" s="340">
        <f t="shared" si="125"/>
        <v>5</v>
      </c>
      <c r="AH150" s="45"/>
      <c r="AI150" s="142" t="s">
        <v>118</v>
      </c>
      <c r="AJ150" s="55">
        <v>2</v>
      </c>
      <c r="AK150" s="55">
        <v>2</v>
      </c>
      <c r="AL150" s="55">
        <v>2</v>
      </c>
      <c r="AM150" s="55">
        <v>2</v>
      </c>
      <c r="AN150" s="55">
        <v>2</v>
      </c>
      <c r="AO150" s="55"/>
      <c r="AP150" s="55"/>
      <c r="AQ150" s="42">
        <v>10</v>
      </c>
      <c r="AR150" s="21">
        <v>14</v>
      </c>
      <c r="AS150" s="331">
        <v>4</v>
      </c>
      <c r="AT150" s="194">
        <v>5</v>
      </c>
      <c r="AU150" s="45"/>
      <c r="AV150" s="142" t="s">
        <v>118</v>
      </c>
      <c r="AW150" s="55">
        <v>1</v>
      </c>
      <c r="AX150" s="55">
        <v>1</v>
      </c>
      <c r="AY150" s="55">
        <v>5</v>
      </c>
      <c r="AZ150" s="143">
        <v>3</v>
      </c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</row>
    <row r="151" spans="1:71" ht="11.25" customHeight="1" thickBot="1">
      <c r="A151" s="142" t="s">
        <v>119</v>
      </c>
      <c r="B151" s="55">
        <v>952</v>
      </c>
      <c r="C151" s="55">
        <v>490</v>
      </c>
      <c r="D151" s="55">
        <v>710</v>
      </c>
      <c r="E151" s="55">
        <v>371</v>
      </c>
      <c r="F151" s="55">
        <v>642</v>
      </c>
      <c r="G151" s="55">
        <v>320</v>
      </c>
      <c r="H151" s="55">
        <v>496</v>
      </c>
      <c r="I151" s="55">
        <v>239</v>
      </c>
      <c r="J151" s="55">
        <v>407</v>
      </c>
      <c r="K151" s="55">
        <v>200</v>
      </c>
      <c r="L151" s="136">
        <f t="shared" si="122"/>
        <v>3207</v>
      </c>
      <c r="M151" s="136">
        <f t="shared" si="123"/>
        <v>1620</v>
      </c>
      <c r="N151" s="55"/>
      <c r="O151" s="55"/>
      <c r="P151" s="55"/>
      <c r="Q151" s="55"/>
      <c r="R151" s="136"/>
      <c r="S151" s="133"/>
      <c r="T151" s="45"/>
      <c r="U151" s="142" t="s">
        <v>119</v>
      </c>
      <c r="V151" s="55">
        <v>135</v>
      </c>
      <c r="W151" s="55">
        <v>67</v>
      </c>
      <c r="X151" s="55">
        <v>85</v>
      </c>
      <c r="Y151" s="55">
        <v>45</v>
      </c>
      <c r="Z151" s="55">
        <v>79</v>
      </c>
      <c r="AA151" s="55">
        <v>43</v>
      </c>
      <c r="AB151" s="55">
        <v>67</v>
      </c>
      <c r="AC151" s="55">
        <v>27</v>
      </c>
      <c r="AD151" s="55">
        <v>16</v>
      </c>
      <c r="AE151" s="55">
        <v>9</v>
      </c>
      <c r="AF151" s="339">
        <f t="shared" si="124"/>
        <v>382</v>
      </c>
      <c r="AG151" s="340">
        <f t="shared" si="125"/>
        <v>191</v>
      </c>
      <c r="AH151" s="45"/>
      <c r="AI151" s="142" t="s">
        <v>119</v>
      </c>
      <c r="AJ151" s="55">
        <v>24</v>
      </c>
      <c r="AK151" s="55">
        <v>23</v>
      </c>
      <c r="AL151" s="55">
        <v>24</v>
      </c>
      <c r="AM151" s="55">
        <v>21</v>
      </c>
      <c r="AN151" s="55">
        <v>21</v>
      </c>
      <c r="AO151" s="55"/>
      <c r="AP151" s="55"/>
      <c r="AQ151" s="42">
        <v>113</v>
      </c>
      <c r="AR151" s="55">
        <v>85</v>
      </c>
      <c r="AS151" s="331">
        <v>14</v>
      </c>
      <c r="AT151" s="153">
        <v>19</v>
      </c>
      <c r="AU151" s="45"/>
      <c r="AV151" s="142" t="s">
        <v>119</v>
      </c>
      <c r="AW151" s="55">
        <v>61</v>
      </c>
      <c r="AX151" s="55">
        <v>36</v>
      </c>
      <c r="AY151" s="55">
        <v>36</v>
      </c>
      <c r="AZ151" s="143">
        <v>21</v>
      </c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</row>
    <row r="152" spans="1:71" ht="11.25" customHeight="1" thickBot="1">
      <c r="A152" s="142" t="s">
        <v>53</v>
      </c>
      <c r="B152" s="55">
        <v>1086</v>
      </c>
      <c r="C152" s="55">
        <v>542</v>
      </c>
      <c r="D152" s="55">
        <v>1057</v>
      </c>
      <c r="E152" s="55">
        <v>528</v>
      </c>
      <c r="F152" s="55">
        <v>936</v>
      </c>
      <c r="G152" s="55">
        <v>483</v>
      </c>
      <c r="H152" s="55">
        <v>794</v>
      </c>
      <c r="I152" s="55">
        <v>408</v>
      </c>
      <c r="J152" s="55">
        <v>693</v>
      </c>
      <c r="K152" s="55">
        <v>369</v>
      </c>
      <c r="L152" s="136">
        <f t="shared" si="122"/>
        <v>4566</v>
      </c>
      <c r="M152" s="136">
        <f t="shared" si="123"/>
        <v>2330</v>
      </c>
      <c r="N152" s="55"/>
      <c r="O152" s="55"/>
      <c r="P152" s="55"/>
      <c r="Q152" s="55"/>
      <c r="R152" s="136"/>
      <c r="S152" s="133"/>
      <c r="T152" s="45"/>
      <c r="U152" s="142" t="s">
        <v>53</v>
      </c>
      <c r="V152" s="55">
        <v>70</v>
      </c>
      <c r="W152" s="55">
        <v>30</v>
      </c>
      <c r="X152" s="55">
        <v>69</v>
      </c>
      <c r="Y152" s="55">
        <v>28</v>
      </c>
      <c r="Z152" s="55">
        <v>54</v>
      </c>
      <c r="AA152" s="55">
        <v>22</v>
      </c>
      <c r="AB152" s="55">
        <v>48</v>
      </c>
      <c r="AC152" s="55">
        <v>23</v>
      </c>
      <c r="AD152" s="55">
        <v>23</v>
      </c>
      <c r="AE152" s="55">
        <v>8</v>
      </c>
      <c r="AF152" s="339">
        <f t="shared" si="124"/>
        <v>264</v>
      </c>
      <c r="AG152" s="340">
        <f t="shared" si="125"/>
        <v>111</v>
      </c>
      <c r="AH152" s="45"/>
      <c r="AI152" s="142" t="s">
        <v>53</v>
      </c>
      <c r="AJ152" s="55">
        <v>41</v>
      </c>
      <c r="AK152" s="55">
        <v>41</v>
      </c>
      <c r="AL152" s="55">
        <v>37</v>
      </c>
      <c r="AM152" s="55">
        <v>35</v>
      </c>
      <c r="AN152" s="55">
        <v>34</v>
      </c>
      <c r="AO152" s="55"/>
      <c r="AP152" s="55"/>
      <c r="AQ152" s="42">
        <v>188</v>
      </c>
      <c r="AR152" s="55">
        <v>160</v>
      </c>
      <c r="AS152" s="331">
        <v>110</v>
      </c>
      <c r="AT152" s="153">
        <v>34</v>
      </c>
      <c r="AU152" s="45"/>
      <c r="AV152" s="142" t="s">
        <v>53</v>
      </c>
      <c r="AW152" s="55">
        <v>146</v>
      </c>
      <c r="AX152" s="55">
        <v>122</v>
      </c>
      <c r="AY152" s="55">
        <v>16</v>
      </c>
      <c r="AZ152" s="143">
        <v>13</v>
      </c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</row>
    <row r="153" spans="1:71" ht="12" customHeight="1" thickBot="1">
      <c r="A153" s="131" t="s">
        <v>174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20"/>
      <c r="M153" s="20"/>
      <c r="N153" s="55"/>
      <c r="O153" s="55"/>
      <c r="P153" s="55"/>
      <c r="Q153" s="55"/>
      <c r="R153" s="136"/>
      <c r="S153" s="133"/>
      <c r="T153" s="45"/>
      <c r="U153" s="131" t="s">
        <v>174</v>
      </c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339"/>
      <c r="AG153" s="340"/>
      <c r="AH153" s="45"/>
      <c r="AI153" s="131" t="s">
        <v>174</v>
      </c>
      <c r="AJ153" s="54"/>
      <c r="AK153" s="54"/>
      <c r="AL153" s="54"/>
      <c r="AM153" s="54"/>
      <c r="AN153" s="54"/>
      <c r="AO153" s="336"/>
      <c r="AP153" s="54"/>
      <c r="AQ153" s="342"/>
      <c r="AR153" s="55"/>
      <c r="AS153" s="331"/>
      <c r="AT153" s="153"/>
      <c r="AU153" s="290"/>
      <c r="AV153" s="131" t="s">
        <v>174</v>
      </c>
      <c r="AW153" s="55"/>
      <c r="AX153" s="55"/>
      <c r="AY153" s="20"/>
      <c r="AZ153" s="167"/>
      <c r="BA153" s="16"/>
      <c r="BB153" s="16"/>
      <c r="BC153" s="16"/>
      <c r="BD153" s="16"/>
      <c r="BE153" s="16"/>
      <c r="BF153" s="16"/>
      <c r="BG153" s="16"/>
      <c r="BH153" s="25"/>
      <c r="BI153" s="25"/>
      <c r="BJ153" s="16"/>
      <c r="BK153" s="16"/>
      <c r="BL153" s="16"/>
      <c r="BM153" s="16"/>
      <c r="BN153" s="16"/>
      <c r="BO153" s="16"/>
      <c r="BP153" s="16"/>
      <c r="BQ153" s="16"/>
      <c r="BR153" s="16"/>
    </row>
    <row r="154" spans="1:71" ht="11.25" customHeight="1" thickBot="1">
      <c r="A154" s="142" t="s">
        <v>120</v>
      </c>
      <c r="B154" s="55">
        <v>1914</v>
      </c>
      <c r="C154" s="55">
        <v>969</v>
      </c>
      <c r="D154" s="55">
        <v>1830</v>
      </c>
      <c r="E154" s="55">
        <v>897</v>
      </c>
      <c r="F154" s="55">
        <v>1807</v>
      </c>
      <c r="G154" s="55">
        <v>922</v>
      </c>
      <c r="H154" s="55">
        <v>1668</v>
      </c>
      <c r="I154" s="55">
        <v>858</v>
      </c>
      <c r="J154" s="55">
        <v>1693</v>
      </c>
      <c r="K154" s="55">
        <v>865</v>
      </c>
      <c r="L154" s="136">
        <f t="shared" si="122"/>
        <v>8912</v>
      </c>
      <c r="M154" s="136">
        <f t="shared" si="123"/>
        <v>4511</v>
      </c>
      <c r="N154" s="55"/>
      <c r="O154" s="55"/>
      <c r="P154" s="55"/>
      <c r="Q154" s="55"/>
      <c r="R154" s="136"/>
      <c r="S154" s="133"/>
      <c r="T154" s="45"/>
      <c r="U154" s="142" t="s">
        <v>120</v>
      </c>
      <c r="V154" s="55">
        <v>192</v>
      </c>
      <c r="W154" s="55">
        <v>82</v>
      </c>
      <c r="X154" s="55">
        <v>170</v>
      </c>
      <c r="Y154" s="55">
        <v>62</v>
      </c>
      <c r="Z154" s="55">
        <v>173</v>
      </c>
      <c r="AA154" s="55">
        <v>86</v>
      </c>
      <c r="AB154" s="55">
        <v>108</v>
      </c>
      <c r="AC154" s="55">
        <v>44</v>
      </c>
      <c r="AD154" s="55">
        <v>133</v>
      </c>
      <c r="AE154" s="55">
        <v>53</v>
      </c>
      <c r="AF154" s="339">
        <f t="shared" si="124"/>
        <v>776</v>
      </c>
      <c r="AG154" s="340">
        <f t="shared" si="125"/>
        <v>327</v>
      </c>
      <c r="AH154" s="45"/>
      <c r="AI154" s="142" t="s">
        <v>120</v>
      </c>
      <c r="AJ154" s="55">
        <v>63</v>
      </c>
      <c r="AK154" s="55">
        <v>63</v>
      </c>
      <c r="AL154" s="55">
        <v>64</v>
      </c>
      <c r="AM154" s="55">
        <v>63</v>
      </c>
      <c r="AN154" s="55">
        <v>58</v>
      </c>
      <c r="AO154" s="55"/>
      <c r="AP154" s="55"/>
      <c r="AQ154" s="42">
        <v>311</v>
      </c>
      <c r="AR154" s="55">
        <v>232</v>
      </c>
      <c r="AS154" s="331">
        <v>36</v>
      </c>
      <c r="AT154" s="194">
        <v>80</v>
      </c>
      <c r="AU154" s="45"/>
      <c r="AV154" s="142" t="s">
        <v>120</v>
      </c>
      <c r="AW154" s="55">
        <v>222</v>
      </c>
      <c r="AX154" s="55">
        <v>82</v>
      </c>
      <c r="AY154" s="55">
        <v>18</v>
      </c>
      <c r="AZ154" s="143">
        <v>6</v>
      </c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</row>
    <row r="155" spans="1:71" ht="11.25" customHeight="1" thickBot="1">
      <c r="A155" s="142" t="s">
        <v>54</v>
      </c>
      <c r="B155" s="55">
        <v>1187</v>
      </c>
      <c r="C155" s="55">
        <v>586</v>
      </c>
      <c r="D155" s="55">
        <v>932</v>
      </c>
      <c r="E155" s="55">
        <v>509</v>
      </c>
      <c r="F155" s="55">
        <v>990</v>
      </c>
      <c r="G155" s="55">
        <v>487</v>
      </c>
      <c r="H155" s="55">
        <v>750</v>
      </c>
      <c r="I155" s="55">
        <v>358</v>
      </c>
      <c r="J155" s="55">
        <v>685</v>
      </c>
      <c r="K155" s="55">
        <v>382</v>
      </c>
      <c r="L155" s="136">
        <f t="shared" si="122"/>
        <v>4544</v>
      </c>
      <c r="M155" s="136">
        <f t="shared" si="123"/>
        <v>2322</v>
      </c>
      <c r="N155" s="55"/>
      <c r="O155" s="55"/>
      <c r="P155" s="55"/>
      <c r="Q155" s="55"/>
      <c r="R155" s="136"/>
      <c r="S155" s="133"/>
      <c r="T155" s="45"/>
      <c r="U155" s="142" t="s">
        <v>54</v>
      </c>
      <c r="V155" s="55">
        <v>104</v>
      </c>
      <c r="W155" s="55">
        <v>35</v>
      </c>
      <c r="X155" s="55">
        <v>84</v>
      </c>
      <c r="Y155" s="55">
        <v>50</v>
      </c>
      <c r="Z155" s="55">
        <v>126</v>
      </c>
      <c r="AA155" s="55">
        <v>62</v>
      </c>
      <c r="AB155" s="55">
        <v>75</v>
      </c>
      <c r="AC155" s="55">
        <v>30</v>
      </c>
      <c r="AD155" s="55">
        <v>62</v>
      </c>
      <c r="AE155" s="55">
        <v>39</v>
      </c>
      <c r="AF155" s="339">
        <f t="shared" si="124"/>
        <v>451</v>
      </c>
      <c r="AG155" s="340">
        <f t="shared" si="125"/>
        <v>216</v>
      </c>
      <c r="AH155" s="45"/>
      <c r="AI155" s="142" t="s">
        <v>54</v>
      </c>
      <c r="AJ155" s="55">
        <v>43</v>
      </c>
      <c r="AK155" s="55">
        <v>41</v>
      </c>
      <c r="AL155" s="55">
        <v>40</v>
      </c>
      <c r="AM155" s="55">
        <v>33</v>
      </c>
      <c r="AN155" s="55">
        <v>39</v>
      </c>
      <c r="AO155" s="55"/>
      <c r="AP155" s="55"/>
      <c r="AQ155" s="42">
        <v>196</v>
      </c>
      <c r="AR155" s="55">
        <v>145</v>
      </c>
      <c r="AS155" s="331">
        <v>12</v>
      </c>
      <c r="AT155" s="153">
        <v>40</v>
      </c>
      <c r="AU155" s="45"/>
      <c r="AV155" s="142" t="s">
        <v>54</v>
      </c>
      <c r="AW155" s="55">
        <v>148</v>
      </c>
      <c r="AX155" s="55">
        <v>72</v>
      </c>
      <c r="AY155" s="55">
        <v>6</v>
      </c>
      <c r="AZ155" s="143">
        <v>2</v>
      </c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</row>
    <row r="156" spans="1:71" ht="11.25" customHeight="1" thickBot="1">
      <c r="A156" s="142" t="s">
        <v>121</v>
      </c>
      <c r="B156" s="55">
        <v>4334</v>
      </c>
      <c r="C156" s="55">
        <v>2154</v>
      </c>
      <c r="D156" s="55">
        <v>3754</v>
      </c>
      <c r="E156" s="55">
        <v>1890</v>
      </c>
      <c r="F156" s="55">
        <v>3527</v>
      </c>
      <c r="G156" s="55">
        <v>1746</v>
      </c>
      <c r="H156" s="55">
        <v>2900</v>
      </c>
      <c r="I156" s="55">
        <v>1468</v>
      </c>
      <c r="J156" s="55">
        <v>2406</v>
      </c>
      <c r="K156" s="55">
        <v>1214</v>
      </c>
      <c r="L156" s="136">
        <f t="shared" si="122"/>
        <v>16921</v>
      </c>
      <c r="M156" s="136">
        <f t="shared" si="123"/>
        <v>8472</v>
      </c>
      <c r="N156" s="217"/>
      <c r="O156" s="55"/>
      <c r="P156" s="55"/>
      <c r="Q156" s="55"/>
      <c r="R156" s="55"/>
      <c r="S156" s="136"/>
      <c r="T156" s="133">
        <f>+P156+R156</f>
        <v>0</v>
      </c>
      <c r="U156" s="142" t="s">
        <v>121</v>
      </c>
      <c r="V156" s="55">
        <v>360</v>
      </c>
      <c r="W156" s="55">
        <v>158</v>
      </c>
      <c r="X156" s="55">
        <v>341</v>
      </c>
      <c r="Y156" s="55">
        <v>141</v>
      </c>
      <c r="Z156" s="55">
        <v>372</v>
      </c>
      <c r="AA156" s="55">
        <v>170</v>
      </c>
      <c r="AB156" s="55">
        <v>215</v>
      </c>
      <c r="AC156" s="55">
        <v>108</v>
      </c>
      <c r="AD156" s="55">
        <v>160</v>
      </c>
      <c r="AE156" s="55">
        <v>73</v>
      </c>
      <c r="AF156" s="339">
        <f t="shared" si="124"/>
        <v>1448</v>
      </c>
      <c r="AG156" s="340">
        <f t="shared" si="125"/>
        <v>650</v>
      </c>
      <c r="AH156" s="45"/>
      <c r="AI156" s="142" t="s">
        <v>121</v>
      </c>
      <c r="AJ156" s="55">
        <v>130</v>
      </c>
      <c r="AK156" s="55">
        <v>128</v>
      </c>
      <c r="AL156" s="55">
        <v>126</v>
      </c>
      <c r="AM156" s="55">
        <v>119</v>
      </c>
      <c r="AN156" s="55">
        <v>114</v>
      </c>
      <c r="AO156" s="55"/>
      <c r="AP156" s="55"/>
      <c r="AQ156" s="42">
        <v>680</v>
      </c>
      <c r="AR156" s="55">
        <f>419</f>
        <v>419</v>
      </c>
      <c r="AS156" s="331">
        <v>91</v>
      </c>
      <c r="AT156" s="194">
        <v>121</v>
      </c>
      <c r="AU156" s="45"/>
      <c r="AV156" s="142" t="s">
        <v>121</v>
      </c>
      <c r="AW156" s="55">
        <v>436</v>
      </c>
      <c r="AX156" s="55">
        <v>173</v>
      </c>
      <c r="AY156" s="55">
        <v>38</v>
      </c>
      <c r="AZ156" s="143">
        <v>11</v>
      </c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</row>
    <row r="157" spans="1:71" ht="11.25" customHeight="1" thickBot="1">
      <c r="A157" s="142" t="s">
        <v>122</v>
      </c>
      <c r="B157" s="55">
        <v>2093</v>
      </c>
      <c r="C157" s="55">
        <v>1082</v>
      </c>
      <c r="D157" s="55">
        <v>1750</v>
      </c>
      <c r="E157" s="55">
        <v>861</v>
      </c>
      <c r="F157" s="55">
        <v>1764</v>
      </c>
      <c r="G157" s="55">
        <v>893</v>
      </c>
      <c r="H157" s="55">
        <v>1448</v>
      </c>
      <c r="I157" s="55">
        <v>737</v>
      </c>
      <c r="J157" s="55">
        <v>1361</v>
      </c>
      <c r="K157" s="55">
        <v>674</v>
      </c>
      <c r="L157" s="136">
        <f t="shared" si="122"/>
        <v>8416</v>
      </c>
      <c r="M157" s="136">
        <f t="shared" si="123"/>
        <v>4247</v>
      </c>
      <c r="N157" s="217"/>
      <c r="O157" s="55"/>
      <c r="P157" s="55"/>
      <c r="Q157" s="55"/>
      <c r="R157" s="55"/>
      <c r="S157" s="136"/>
      <c r="T157" s="133"/>
      <c r="U157" s="142" t="s">
        <v>122</v>
      </c>
      <c r="V157" s="55">
        <v>223</v>
      </c>
      <c r="W157" s="55">
        <v>113</v>
      </c>
      <c r="X157" s="55">
        <v>233</v>
      </c>
      <c r="Y157" s="55">
        <v>106</v>
      </c>
      <c r="Z157" s="55">
        <v>287</v>
      </c>
      <c r="AA157" s="55">
        <v>141</v>
      </c>
      <c r="AB157" s="55">
        <v>175</v>
      </c>
      <c r="AC157" s="55">
        <v>88</v>
      </c>
      <c r="AD157" s="55">
        <v>223</v>
      </c>
      <c r="AE157" s="55">
        <v>107</v>
      </c>
      <c r="AF157" s="339">
        <f t="shared" si="124"/>
        <v>1141</v>
      </c>
      <c r="AG157" s="340">
        <f t="shared" si="125"/>
        <v>555</v>
      </c>
      <c r="AH157" s="45"/>
      <c r="AI157" s="142" t="s">
        <v>122</v>
      </c>
      <c r="AJ157" s="55">
        <v>52</v>
      </c>
      <c r="AK157" s="55">
        <v>48</v>
      </c>
      <c r="AL157" s="55">
        <v>47</v>
      </c>
      <c r="AM157" s="55">
        <v>47</v>
      </c>
      <c r="AN157" s="55">
        <v>48</v>
      </c>
      <c r="AO157" s="55"/>
      <c r="AP157" s="55"/>
      <c r="AQ157" s="42">
        <v>242</v>
      </c>
      <c r="AR157" s="55">
        <v>184</v>
      </c>
      <c r="AS157" s="331">
        <v>28</v>
      </c>
      <c r="AT157" s="153">
        <v>48</v>
      </c>
      <c r="AU157" s="45"/>
      <c r="AV157" s="142" t="s">
        <v>122</v>
      </c>
      <c r="AW157" s="55">
        <v>195</v>
      </c>
      <c r="AX157" s="55">
        <v>99</v>
      </c>
      <c r="AY157" s="55">
        <v>16</v>
      </c>
      <c r="AZ157" s="143">
        <v>6</v>
      </c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</row>
    <row r="158" spans="1:71" ht="11.25" customHeight="1" thickBot="1">
      <c r="A158" s="142" t="s">
        <v>123</v>
      </c>
      <c r="B158" s="55">
        <v>1164</v>
      </c>
      <c r="C158" s="55">
        <v>575</v>
      </c>
      <c r="D158" s="55">
        <v>890</v>
      </c>
      <c r="E158" s="55">
        <v>454</v>
      </c>
      <c r="F158" s="55">
        <v>974</v>
      </c>
      <c r="G158" s="55">
        <v>489</v>
      </c>
      <c r="H158" s="55">
        <v>797</v>
      </c>
      <c r="I158" s="55">
        <v>406</v>
      </c>
      <c r="J158" s="55">
        <v>584</v>
      </c>
      <c r="K158" s="55">
        <v>320</v>
      </c>
      <c r="L158" s="136">
        <f t="shared" si="122"/>
        <v>4409</v>
      </c>
      <c r="M158" s="136">
        <f t="shared" si="123"/>
        <v>2244</v>
      </c>
      <c r="N158" s="55"/>
      <c r="O158" s="55"/>
      <c r="P158" s="55"/>
      <c r="Q158" s="55"/>
      <c r="R158" s="136"/>
      <c r="S158" s="133"/>
      <c r="T158" s="45"/>
      <c r="U158" s="142" t="s">
        <v>123</v>
      </c>
      <c r="V158" s="55">
        <v>149</v>
      </c>
      <c r="W158" s="55">
        <v>64</v>
      </c>
      <c r="X158" s="55">
        <v>121</v>
      </c>
      <c r="Y158" s="55">
        <v>49</v>
      </c>
      <c r="Z158" s="55">
        <v>205</v>
      </c>
      <c r="AA158" s="55">
        <v>87</v>
      </c>
      <c r="AB158" s="55">
        <v>85</v>
      </c>
      <c r="AC158" s="55">
        <v>38</v>
      </c>
      <c r="AD158" s="55">
        <v>17</v>
      </c>
      <c r="AE158" s="55">
        <v>12</v>
      </c>
      <c r="AF158" s="339">
        <f t="shared" si="124"/>
        <v>577</v>
      </c>
      <c r="AG158" s="340">
        <f t="shared" si="125"/>
        <v>250</v>
      </c>
      <c r="AH158" s="45"/>
      <c r="AI158" s="142" t="s">
        <v>123</v>
      </c>
      <c r="AJ158" s="55">
        <v>30</v>
      </c>
      <c r="AK158" s="55">
        <v>26</v>
      </c>
      <c r="AL158" s="55">
        <v>25</v>
      </c>
      <c r="AM158" s="55">
        <v>25</v>
      </c>
      <c r="AN158" s="55">
        <v>23</v>
      </c>
      <c r="AO158" s="55"/>
      <c r="AP158" s="55"/>
      <c r="AQ158" s="42">
        <v>129</v>
      </c>
      <c r="AR158" s="55">
        <v>102</v>
      </c>
      <c r="AS158" s="331"/>
      <c r="AT158" s="194">
        <v>30</v>
      </c>
      <c r="AU158" s="45"/>
      <c r="AV158" s="142" t="s">
        <v>123</v>
      </c>
      <c r="AW158" s="55">
        <v>100</v>
      </c>
      <c r="AX158" s="55">
        <v>49</v>
      </c>
      <c r="AY158" s="55">
        <v>2</v>
      </c>
      <c r="AZ158" s="143">
        <v>1</v>
      </c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</row>
    <row r="159" spans="1:71" ht="12" customHeight="1" thickBot="1">
      <c r="A159" s="131" t="s">
        <v>175</v>
      </c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20"/>
      <c r="M159" s="20"/>
      <c r="N159" s="55"/>
      <c r="O159" s="55"/>
      <c r="P159" s="55"/>
      <c r="Q159" s="55"/>
      <c r="R159" s="136"/>
      <c r="S159" s="133"/>
      <c r="T159" s="45"/>
      <c r="U159" s="131" t="s">
        <v>175</v>
      </c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339"/>
      <c r="AG159" s="340"/>
      <c r="AH159" s="45"/>
      <c r="AI159" s="131" t="s">
        <v>175</v>
      </c>
      <c r="AJ159" s="54"/>
      <c r="AK159" s="54"/>
      <c r="AL159" s="54"/>
      <c r="AM159" s="54"/>
      <c r="AN159" s="54"/>
      <c r="AO159" s="336"/>
      <c r="AP159" s="55"/>
      <c r="AQ159" s="42"/>
      <c r="AR159" s="55"/>
      <c r="AS159" s="331"/>
      <c r="AT159" s="153"/>
      <c r="AU159" s="290"/>
      <c r="AV159" s="131" t="s">
        <v>175</v>
      </c>
      <c r="AW159" s="55"/>
      <c r="AX159" s="55"/>
      <c r="AY159" s="20"/>
      <c r="AZ159" s="167"/>
      <c r="BA159" s="16"/>
      <c r="BB159" s="16"/>
      <c r="BC159" s="16"/>
      <c r="BD159" s="16"/>
      <c r="BE159" s="16"/>
      <c r="BF159" s="16"/>
      <c r="BG159" s="16"/>
      <c r="BH159" s="25"/>
      <c r="BI159" s="25"/>
      <c r="BJ159" s="16"/>
      <c r="BK159" s="16"/>
      <c r="BL159" s="16"/>
      <c r="BM159" s="16"/>
      <c r="BN159" s="16"/>
      <c r="BO159" s="16"/>
      <c r="BP159" s="16"/>
      <c r="BQ159" s="16"/>
      <c r="BR159" s="16"/>
    </row>
    <row r="160" spans="1:71" ht="11.25" customHeight="1" thickBot="1">
      <c r="A160" s="142" t="s">
        <v>124</v>
      </c>
      <c r="B160" s="55">
        <v>948</v>
      </c>
      <c r="C160" s="55">
        <v>467</v>
      </c>
      <c r="D160" s="55">
        <v>880</v>
      </c>
      <c r="E160" s="55">
        <v>446</v>
      </c>
      <c r="F160" s="55">
        <v>981</v>
      </c>
      <c r="G160" s="55">
        <v>466</v>
      </c>
      <c r="H160" s="55">
        <v>762</v>
      </c>
      <c r="I160" s="55">
        <v>388</v>
      </c>
      <c r="J160" s="55">
        <v>706</v>
      </c>
      <c r="K160" s="55">
        <v>355</v>
      </c>
      <c r="L160" s="136">
        <f t="shared" si="122"/>
        <v>4277</v>
      </c>
      <c r="M160" s="136">
        <f t="shared" si="123"/>
        <v>2122</v>
      </c>
      <c r="N160" s="55"/>
      <c r="O160" s="55"/>
      <c r="P160" s="55"/>
      <c r="Q160" s="55"/>
      <c r="R160" s="136"/>
      <c r="S160" s="133"/>
      <c r="T160" s="45"/>
      <c r="U160" s="142" t="s">
        <v>124</v>
      </c>
      <c r="V160" s="55">
        <v>67</v>
      </c>
      <c r="W160" s="55">
        <v>31</v>
      </c>
      <c r="X160" s="55">
        <v>81</v>
      </c>
      <c r="Y160" s="55">
        <v>38</v>
      </c>
      <c r="Z160" s="55">
        <v>78</v>
      </c>
      <c r="AA160" s="55">
        <v>35</v>
      </c>
      <c r="AB160" s="55">
        <v>58</v>
      </c>
      <c r="AC160" s="55">
        <v>23</v>
      </c>
      <c r="AD160" s="55">
        <v>18</v>
      </c>
      <c r="AE160" s="55">
        <v>5</v>
      </c>
      <c r="AF160" s="339">
        <f t="shared" si="124"/>
        <v>302</v>
      </c>
      <c r="AG160" s="340">
        <f t="shared" si="125"/>
        <v>132</v>
      </c>
      <c r="AH160" s="45"/>
      <c r="AI160" s="142" t="s">
        <v>124</v>
      </c>
      <c r="AJ160" s="55">
        <v>26</v>
      </c>
      <c r="AK160" s="55">
        <v>28</v>
      </c>
      <c r="AL160" s="55">
        <v>28</v>
      </c>
      <c r="AM160" s="55">
        <v>24</v>
      </c>
      <c r="AN160" s="55">
        <v>26</v>
      </c>
      <c r="AO160" s="55"/>
      <c r="AP160" s="55"/>
      <c r="AQ160" s="42">
        <v>138</v>
      </c>
      <c r="AR160" s="55">
        <v>109</v>
      </c>
      <c r="AS160" s="331">
        <v>5</v>
      </c>
      <c r="AT160" s="153">
        <v>22</v>
      </c>
      <c r="AU160" s="45"/>
      <c r="AV160" s="142" t="s">
        <v>124</v>
      </c>
      <c r="AW160" s="55">
        <v>120</v>
      </c>
      <c r="AX160" s="55">
        <v>66</v>
      </c>
      <c r="AY160" s="55">
        <v>18</v>
      </c>
      <c r="AZ160" s="143">
        <v>10</v>
      </c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</row>
    <row r="161" spans="1:70" ht="11.25" customHeight="1" thickBot="1">
      <c r="A161" s="142" t="s">
        <v>125</v>
      </c>
      <c r="B161" s="55">
        <v>1742</v>
      </c>
      <c r="C161" s="55">
        <v>865</v>
      </c>
      <c r="D161" s="55">
        <v>1626</v>
      </c>
      <c r="E161" s="55">
        <v>813</v>
      </c>
      <c r="F161" s="55">
        <v>1552</v>
      </c>
      <c r="G161" s="55">
        <v>757</v>
      </c>
      <c r="H161" s="55">
        <v>1320</v>
      </c>
      <c r="I161" s="55">
        <v>674</v>
      </c>
      <c r="J161" s="55">
        <v>1183</v>
      </c>
      <c r="K161" s="55">
        <v>607</v>
      </c>
      <c r="L161" s="136">
        <f t="shared" si="122"/>
        <v>7423</v>
      </c>
      <c r="M161" s="136">
        <f t="shared" si="123"/>
        <v>3716</v>
      </c>
      <c r="N161" s="55"/>
      <c r="O161" s="55"/>
      <c r="P161" s="55"/>
      <c r="Q161" s="55"/>
      <c r="R161" s="136"/>
      <c r="S161" s="133"/>
      <c r="T161" s="45"/>
      <c r="U161" s="142" t="s">
        <v>125</v>
      </c>
      <c r="V161" s="55">
        <v>155</v>
      </c>
      <c r="W161" s="55">
        <v>76</v>
      </c>
      <c r="X161" s="55">
        <v>157</v>
      </c>
      <c r="Y161" s="55">
        <v>51</v>
      </c>
      <c r="Z161" s="55">
        <v>246</v>
      </c>
      <c r="AA161" s="55">
        <v>104</v>
      </c>
      <c r="AB161" s="55">
        <v>147</v>
      </c>
      <c r="AC161" s="55">
        <v>73</v>
      </c>
      <c r="AD161" s="55">
        <v>99</v>
      </c>
      <c r="AE161" s="55">
        <v>46</v>
      </c>
      <c r="AF161" s="339">
        <f t="shared" si="124"/>
        <v>804</v>
      </c>
      <c r="AG161" s="340">
        <f t="shared" si="125"/>
        <v>350</v>
      </c>
      <c r="AH161" s="45"/>
      <c r="AI161" s="142" t="s">
        <v>125</v>
      </c>
      <c r="AJ161" s="55">
        <v>51</v>
      </c>
      <c r="AK161" s="55">
        <v>51</v>
      </c>
      <c r="AL161" s="55">
        <v>50</v>
      </c>
      <c r="AM161" s="55">
        <v>49</v>
      </c>
      <c r="AN161" s="55">
        <v>48</v>
      </c>
      <c r="AO161" s="55"/>
      <c r="AP161" s="55"/>
      <c r="AQ161" s="42">
        <v>249</v>
      </c>
      <c r="AR161" s="55">
        <v>135</v>
      </c>
      <c r="AS161" s="331">
        <v>37</v>
      </c>
      <c r="AT161" s="153">
        <v>48</v>
      </c>
      <c r="AU161" s="45"/>
      <c r="AV161" s="142" t="s">
        <v>125</v>
      </c>
      <c r="AW161" s="55">
        <v>174</v>
      </c>
      <c r="AX161" s="55">
        <v>76</v>
      </c>
      <c r="AY161" s="55">
        <v>11</v>
      </c>
      <c r="AZ161" s="143">
        <v>6</v>
      </c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</row>
    <row r="162" spans="1:70" ht="11.25" customHeight="1" thickBot="1">
      <c r="A162" s="142" t="s">
        <v>126</v>
      </c>
      <c r="B162" s="55">
        <v>1163</v>
      </c>
      <c r="C162" s="55">
        <v>575</v>
      </c>
      <c r="D162" s="55">
        <v>998</v>
      </c>
      <c r="E162" s="55">
        <v>532</v>
      </c>
      <c r="F162" s="55">
        <v>981</v>
      </c>
      <c r="G162" s="55">
        <v>473</v>
      </c>
      <c r="H162" s="55">
        <v>932</v>
      </c>
      <c r="I162" s="55">
        <v>453</v>
      </c>
      <c r="J162" s="55">
        <v>859</v>
      </c>
      <c r="K162" s="55">
        <v>397</v>
      </c>
      <c r="L162" s="136">
        <f t="shared" si="122"/>
        <v>4933</v>
      </c>
      <c r="M162" s="136">
        <f t="shared" si="123"/>
        <v>2430</v>
      </c>
      <c r="N162" s="55"/>
      <c r="O162" s="55"/>
      <c r="P162" s="55"/>
      <c r="Q162" s="55"/>
      <c r="R162" s="136"/>
      <c r="S162" s="133"/>
      <c r="T162" s="45"/>
      <c r="U162" s="142" t="s">
        <v>126</v>
      </c>
      <c r="V162" s="55">
        <v>128</v>
      </c>
      <c r="W162" s="55">
        <v>59</v>
      </c>
      <c r="X162" s="55">
        <v>88</v>
      </c>
      <c r="Y162" s="55">
        <v>36</v>
      </c>
      <c r="Z162" s="55">
        <v>115</v>
      </c>
      <c r="AA162" s="55">
        <v>47</v>
      </c>
      <c r="AB162" s="55">
        <v>90</v>
      </c>
      <c r="AC162" s="55">
        <v>38</v>
      </c>
      <c r="AD162" s="55">
        <v>35</v>
      </c>
      <c r="AE162" s="55">
        <v>13</v>
      </c>
      <c r="AF162" s="339">
        <f t="shared" si="124"/>
        <v>456</v>
      </c>
      <c r="AG162" s="340">
        <f t="shared" si="125"/>
        <v>193</v>
      </c>
      <c r="AH162" s="45"/>
      <c r="AI162" s="142" t="s">
        <v>126</v>
      </c>
      <c r="AJ162" s="55">
        <v>36</v>
      </c>
      <c r="AK162" s="55">
        <v>34</v>
      </c>
      <c r="AL162" s="55">
        <v>32</v>
      </c>
      <c r="AM162" s="55">
        <v>31</v>
      </c>
      <c r="AN162" s="55">
        <v>29</v>
      </c>
      <c r="AO162" s="55"/>
      <c r="AP162" s="55"/>
      <c r="AQ162" s="42">
        <v>162</v>
      </c>
      <c r="AR162" s="55">
        <v>129</v>
      </c>
      <c r="AS162" s="331">
        <v>3</v>
      </c>
      <c r="AT162" s="153">
        <v>32</v>
      </c>
      <c r="AU162" s="45"/>
      <c r="AV162" s="142" t="s">
        <v>126</v>
      </c>
      <c r="AW162" s="55">
        <v>122</v>
      </c>
      <c r="AX162" s="55">
        <v>58</v>
      </c>
      <c r="AY162" s="55">
        <v>11</v>
      </c>
      <c r="AZ162" s="143">
        <v>6</v>
      </c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</row>
    <row r="163" spans="1:70" ht="11.25" customHeight="1" thickBot="1">
      <c r="A163" s="142" t="s">
        <v>55</v>
      </c>
      <c r="B163" s="55">
        <v>782</v>
      </c>
      <c r="C163" s="55">
        <v>377</v>
      </c>
      <c r="D163" s="55">
        <v>787</v>
      </c>
      <c r="E163" s="55">
        <v>404</v>
      </c>
      <c r="F163" s="55">
        <v>741</v>
      </c>
      <c r="G163" s="55">
        <v>359</v>
      </c>
      <c r="H163" s="55">
        <v>679</v>
      </c>
      <c r="I163" s="55">
        <v>330</v>
      </c>
      <c r="J163" s="55">
        <v>415</v>
      </c>
      <c r="K163" s="55">
        <v>200</v>
      </c>
      <c r="L163" s="136">
        <f t="shared" si="122"/>
        <v>3404</v>
      </c>
      <c r="M163" s="136">
        <f t="shared" si="123"/>
        <v>1670</v>
      </c>
      <c r="N163" s="55"/>
      <c r="O163" s="55"/>
      <c r="P163" s="55"/>
      <c r="Q163" s="55"/>
      <c r="R163" s="136"/>
      <c r="S163" s="133"/>
      <c r="T163" s="45"/>
      <c r="U163" s="142" t="s">
        <v>55</v>
      </c>
      <c r="V163" s="55">
        <v>90</v>
      </c>
      <c r="W163" s="55">
        <v>41</v>
      </c>
      <c r="X163" s="55">
        <v>93</v>
      </c>
      <c r="Y163" s="55">
        <v>42</v>
      </c>
      <c r="Z163" s="55">
        <v>88</v>
      </c>
      <c r="AA163" s="55">
        <v>48</v>
      </c>
      <c r="AB163" s="55">
        <v>70</v>
      </c>
      <c r="AC163" s="55">
        <v>32</v>
      </c>
      <c r="AD163" s="55">
        <v>26</v>
      </c>
      <c r="AE163" s="55">
        <v>9</v>
      </c>
      <c r="AF163" s="339">
        <f t="shared" si="124"/>
        <v>367</v>
      </c>
      <c r="AG163" s="340">
        <f t="shared" si="125"/>
        <v>172</v>
      </c>
      <c r="AH163" s="45"/>
      <c r="AI163" s="142" t="s">
        <v>55</v>
      </c>
      <c r="AJ163" s="55">
        <v>21</v>
      </c>
      <c r="AK163" s="55">
        <v>19</v>
      </c>
      <c r="AL163" s="55">
        <v>21</v>
      </c>
      <c r="AM163" s="55">
        <v>18</v>
      </c>
      <c r="AN163" s="55">
        <v>14</v>
      </c>
      <c r="AO163" s="55"/>
      <c r="AP163" s="55"/>
      <c r="AQ163" s="42">
        <v>93</v>
      </c>
      <c r="AR163" s="55">
        <v>69</v>
      </c>
      <c r="AS163" s="331">
        <v>6</v>
      </c>
      <c r="AT163" s="153">
        <v>16</v>
      </c>
      <c r="AU163" s="45"/>
      <c r="AV163" s="142" t="s">
        <v>55</v>
      </c>
      <c r="AW163" s="55">
        <v>80</v>
      </c>
      <c r="AX163" s="55">
        <v>47</v>
      </c>
      <c r="AY163" s="55">
        <v>7</v>
      </c>
      <c r="AZ163" s="143">
        <v>4</v>
      </c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</row>
    <row r="164" spans="1:70" ht="11.25" customHeight="1" thickBot="1">
      <c r="A164" s="142" t="s">
        <v>127</v>
      </c>
      <c r="B164" s="55">
        <v>991</v>
      </c>
      <c r="C164" s="55">
        <v>498</v>
      </c>
      <c r="D164" s="55">
        <v>986</v>
      </c>
      <c r="E164" s="55">
        <v>473</v>
      </c>
      <c r="F164" s="55">
        <v>987</v>
      </c>
      <c r="G164" s="55">
        <v>492</v>
      </c>
      <c r="H164" s="55">
        <v>824</v>
      </c>
      <c r="I164" s="55">
        <v>402</v>
      </c>
      <c r="J164" s="55">
        <v>784</v>
      </c>
      <c r="K164" s="55">
        <v>402</v>
      </c>
      <c r="L164" s="136">
        <f t="shared" si="122"/>
        <v>4572</v>
      </c>
      <c r="M164" s="136">
        <f t="shared" si="123"/>
        <v>2267</v>
      </c>
      <c r="N164" s="55"/>
      <c r="O164" s="55"/>
      <c r="P164" s="55"/>
      <c r="Q164" s="55"/>
      <c r="R164" s="136"/>
      <c r="S164" s="133"/>
      <c r="T164" s="45"/>
      <c r="U164" s="142" t="s">
        <v>127</v>
      </c>
      <c r="V164" s="55">
        <v>76</v>
      </c>
      <c r="W164" s="55">
        <v>31</v>
      </c>
      <c r="X164" s="55">
        <v>99</v>
      </c>
      <c r="Y164" s="55">
        <v>36</v>
      </c>
      <c r="Z164" s="55">
        <v>125</v>
      </c>
      <c r="AA164" s="55">
        <v>63</v>
      </c>
      <c r="AB164" s="55">
        <v>71</v>
      </c>
      <c r="AC164" s="55">
        <v>33</v>
      </c>
      <c r="AD164" s="55">
        <v>39</v>
      </c>
      <c r="AE164" s="55">
        <v>16</v>
      </c>
      <c r="AF164" s="339">
        <f t="shared" si="124"/>
        <v>410</v>
      </c>
      <c r="AG164" s="340">
        <f t="shared" si="125"/>
        <v>179</v>
      </c>
      <c r="AH164" s="45"/>
      <c r="AI164" s="142" t="s">
        <v>127</v>
      </c>
      <c r="AJ164" s="55">
        <v>27</v>
      </c>
      <c r="AK164" s="55">
        <v>27</v>
      </c>
      <c r="AL164" s="55">
        <v>28</v>
      </c>
      <c r="AM164" s="55">
        <v>26</v>
      </c>
      <c r="AN164" s="55">
        <v>24</v>
      </c>
      <c r="AO164" s="55"/>
      <c r="AP164" s="55"/>
      <c r="AQ164" s="42">
        <v>132</v>
      </c>
      <c r="AR164" s="55">
        <v>118</v>
      </c>
      <c r="AS164" s="331">
        <v>2</v>
      </c>
      <c r="AT164" s="194">
        <v>27</v>
      </c>
      <c r="AU164" s="45"/>
      <c r="AV164" s="142" t="s">
        <v>127</v>
      </c>
      <c r="AW164" s="55">
        <v>109</v>
      </c>
      <c r="AX164" s="55">
        <v>66</v>
      </c>
      <c r="AY164" s="55">
        <v>23</v>
      </c>
      <c r="AZ164" s="143">
        <v>13</v>
      </c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</row>
    <row r="165" spans="1:70" ht="11.25" customHeight="1" thickBot="1">
      <c r="A165" s="142" t="s">
        <v>56</v>
      </c>
      <c r="B165" s="55">
        <v>596</v>
      </c>
      <c r="C165" s="55">
        <v>276</v>
      </c>
      <c r="D165" s="55">
        <v>596</v>
      </c>
      <c r="E165" s="55">
        <v>296</v>
      </c>
      <c r="F165" s="55">
        <v>649</v>
      </c>
      <c r="G165" s="55">
        <v>323</v>
      </c>
      <c r="H165" s="55">
        <v>497</v>
      </c>
      <c r="I165" s="55">
        <v>235</v>
      </c>
      <c r="J165" s="55">
        <v>455</v>
      </c>
      <c r="K165" s="55">
        <v>230</v>
      </c>
      <c r="L165" s="136">
        <f t="shared" si="122"/>
        <v>2793</v>
      </c>
      <c r="M165" s="136">
        <f t="shared" si="123"/>
        <v>1360</v>
      </c>
      <c r="N165" s="55"/>
      <c r="O165" s="55"/>
      <c r="P165" s="55"/>
      <c r="Q165" s="55"/>
      <c r="R165" s="136"/>
      <c r="S165" s="133"/>
      <c r="T165" s="45"/>
      <c r="U165" s="142" t="s">
        <v>56</v>
      </c>
      <c r="V165" s="55">
        <v>79</v>
      </c>
      <c r="W165" s="55">
        <v>26</v>
      </c>
      <c r="X165" s="55">
        <v>84</v>
      </c>
      <c r="Y165" s="55">
        <v>30</v>
      </c>
      <c r="Z165" s="55">
        <v>89</v>
      </c>
      <c r="AA165" s="55">
        <v>40</v>
      </c>
      <c r="AB165" s="55">
        <v>63</v>
      </c>
      <c r="AC165" s="55">
        <v>33</v>
      </c>
      <c r="AD165" s="55">
        <v>75</v>
      </c>
      <c r="AE165" s="55">
        <v>40</v>
      </c>
      <c r="AF165" s="339">
        <f t="shared" si="124"/>
        <v>390</v>
      </c>
      <c r="AG165" s="340">
        <f t="shared" si="125"/>
        <v>169</v>
      </c>
      <c r="AH165" s="45"/>
      <c r="AI165" s="142" t="s">
        <v>56</v>
      </c>
      <c r="AJ165" s="55">
        <v>15</v>
      </c>
      <c r="AK165" s="55">
        <v>16</v>
      </c>
      <c r="AL165" s="55">
        <v>15</v>
      </c>
      <c r="AM165" s="55">
        <v>13</v>
      </c>
      <c r="AN165" s="55">
        <v>13</v>
      </c>
      <c r="AO165" s="55"/>
      <c r="AP165" s="55"/>
      <c r="AQ165" s="42">
        <v>72</v>
      </c>
      <c r="AR165" s="55">
        <v>68</v>
      </c>
      <c r="AS165" s="331">
        <v>0</v>
      </c>
      <c r="AT165" s="153">
        <v>12</v>
      </c>
      <c r="AU165" s="45"/>
      <c r="AV165" s="142" t="s">
        <v>56</v>
      </c>
      <c r="AW165" s="55">
        <v>66</v>
      </c>
      <c r="AX165" s="55">
        <v>33</v>
      </c>
      <c r="AY165" s="55">
        <v>25</v>
      </c>
      <c r="AZ165" s="143">
        <v>10</v>
      </c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</row>
    <row r="166" spans="1:70" ht="12" customHeight="1" thickBot="1">
      <c r="A166" s="131" t="s">
        <v>176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20"/>
      <c r="M166" s="20"/>
      <c r="N166" s="55"/>
      <c r="O166" s="55"/>
      <c r="P166" s="55"/>
      <c r="Q166" s="55"/>
      <c r="R166" s="136"/>
      <c r="S166" s="133"/>
      <c r="T166" s="45"/>
      <c r="U166" s="131" t="s">
        <v>176</v>
      </c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339"/>
      <c r="AG166" s="340"/>
      <c r="AH166" s="45"/>
      <c r="AI166" s="131" t="s">
        <v>176</v>
      </c>
      <c r="AJ166" s="54"/>
      <c r="AK166" s="54"/>
      <c r="AL166" s="54"/>
      <c r="AM166" s="54"/>
      <c r="AN166" s="54"/>
      <c r="AO166" s="336"/>
      <c r="AP166" s="54"/>
      <c r="AQ166" s="342"/>
      <c r="AR166" s="55"/>
      <c r="AS166" s="331"/>
      <c r="AT166" s="153"/>
      <c r="AU166" s="290"/>
      <c r="AV166" s="131" t="s">
        <v>176</v>
      </c>
      <c r="AW166" s="55"/>
      <c r="AX166" s="55"/>
      <c r="AY166" s="20"/>
      <c r="AZ166" s="167"/>
      <c r="BA166" s="16"/>
      <c r="BB166" s="16"/>
      <c r="BC166" s="16"/>
      <c r="BD166" s="16"/>
      <c r="BE166" s="16"/>
      <c r="BF166" s="16"/>
      <c r="BG166" s="16"/>
      <c r="BH166" s="25"/>
      <c r="BI166" s="25"/>
      <c r="BJ166" s="16"/>
      <c r="BK166" s="16"/>
      <c r="BL166" s="16"/>
      <c r="BM166" s="16"/>
      <c r="BN166" s="16"/>
      <c r="BO166" s="16"/>
      <c r="BP166" s="16"/>
      <c r="BQ166" s="16"/>
      <c r="BR166" s="16"/>
    </row>
    <row r="167" spans="1:70" ht="11.25" customHeight="1" thickBot="1">
      <c r="A167" s="142" t="s">
        <v>128</v>
      </c>
      <c r="B167" s="55">
        <v>4792</v>
      </c>
      <c r="C167" s="55">
        <v>2296</v>
      </c>
      <c r="D167" s="55">
        <v>3944</v>
      </c>
      <c r="E167" s="55">
        <v>1897</v>
      </c>
      <c r="F167" s="55">
        <v>3606</v>
      </c>
      <c r="G167" s="55">
        <v>1755</v>
      </c>
      <c r="H167" s="55">
        <v>2760</v>
      </c>
      <c r="I167" s="55">
        <v>1333</v>
      </c>
      <c r="J167" s="55">
        <v>2127</v>
      </c>
      <c r="K167" s="55">
        <v>1092</v>
      </c>
      <c r="L167" s="136">
        <f t="shared" si="122"/>
        <v>17229</v>
      </c>
      <c r="M167" s="136">
        <f t="shared" si="123"/>
        <v>8373</v>
      </c>
      <c r="N167" s="55"/>
      <c r="O167" s="55"/>
      <c r="P167" s="55"/>
      <c r="Q167" s="55"/>
      <c r="R167" s="136"/>
      <c r="S167" s="133"/>
      <c r="T167" s="45"/>
      <c r="U167" s="142" t="s">
        <v>128</v>
      </c>
      <c r="V167" s="55">
        <v>571</v>
      </c>
      <c r="W167" s="55">
        <v>240</v>
      </c>
      <c r="X167" s="55">
        <v>570</v>
      </c>
      <c r="Y167" s="55">
        <v>231</v>
      </c>
      <c r="Z167" s="55">
        <v>512</v>
      </c>
      <c r="AA167" s="55">
        <v>224</v>
      </c>
      <c r="AB167" s="55">
        <v>290</v>
      </c>
      <c r="AC167" s="55">
        <v>125</v>
      </c>
      <c r="AD167" s="55">
        <v>194</v>
      </c>
      <c r="AE167" s="55">
        <v>96</v>
      </c>
      <c r="AF167" s="339">
        <f t="shared" si="124"/>
        <v>2137</v>
      </c>
      <c r="AG167" s="340">
        <f t="shared" si="125"/>
        <v>916</v>
      </c>
      <c r="AH167" s="45"/>
      <c r="AI167" s="142" t="s">
        <v>128</v>
      </c>
      <c r="AJ167" s="55">
        <v>162</v>
      </c>
      <c r="AK167" s="55">
        <v>160</v>
      </c>
      <c r="AL167" s="55">
        <v>159</v>
      </c>
      <c r="AM167" s="55">
        <v>155</v>
      </c>
      <c r="AN167" s="55">
        <v>152</v>
      </c>
      <c r="AO167" s="55"/>
      <c r="AP167" s="55"/>
      <c r="AQ167" s="42">
        <v>788</v>
      </c>
      <c r="AR167" s="55">
        <v>457</v>
      </c>
      <c r="AS167" s="331">
        <v>8</v>
      </c>
      <c r="AT167" s="153">
        <v>157</v>
      </c>
      <c r="AU167" s="45"/>
      <c r="AV167" s="142" t="s">
        <v>128</v>
      </c>
      <c r="AW167" s="55">
        <v>423</v>
      </c>
      <c r="AX167" s="55">
        <v>253</v>
      </c>
      <c r="AY167" s="55">
        <v>29</v>
      </c>
      <c r="AZ167" s="143">
        <v>14</v>
      </c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</row>
    <row r="168" spans="1:70" ht="11.25" customHeight="1" thickBot="1">
      <c r="A168" s="142" t="s">
        <v>129</v>
      </c>
      <c r="B168" s="55">
        <v>4292</v>
      </c>
      <c r="C168" s="55">
        <v>2112</v>
      </c>
      <c r="D168" s="55">
        <v>3665</v>
      </c>
      <c r="E168" s="55">
        <v>1729</v>
      </c>
      <c r="F168" s="55">
        <v>3343</v>
      </c>
      <c r="G168" s="55">
        <v>1632</v>
      </c>
      <c r="H168" s="55">
        <v>2620</v>
      </c>
      <c r="I168" s="55">
        <v>1303</v>
      </c>
      <c r="J168" s="55">
        <v>1889</v>
      </c>
      <c r="K168" s="55">
        <v>936</v>
      </c>
      <c r="L168" s="136">
        <f t="shared" si="122"/>
        <v>15809</v>
      </c>
      <c r="M168" s="136">
        <f t="shared" si="123"/>
        <v>7712</v>
      </c>
      <c r="N168" s="55"/>
      <c r="O168" s="55"/>
      <c r="P168" s="55"/>
      <c r="Q168" s="55"/>
      <c r="R168" s="136"/>
      <c r="S168" s="133"/>
      <c r="T168" s="45"/>
      <c r="U168" s="142" t="s">
        <v>129</v>
      </c>
      <c r="V168" s="55">
        <v>707</v>
      </c>
      <c r="W168" s="55">
        <v>331</v>
      </c>
      <c r="X168" s="55">
        <v>579</v>
      </c>
      <c r="Y168" s="55">
        <v>229</v>
      </c>
      <c r="Z168" s="55">
        <v>434</v>
      </c>
      <c r="AA168" s="55">
        <v>181</v>
      </c>
      <c r="AB168" s="55">
        <v>260</v>
      </c>
      <c r="AC168" s="55">
        <v>106</v>
      </c>
      <c r="AD168" s="55">
        <v>132</v>
      </c>
      <c r="AE168" s="55">
        <v>67</v>
      </c>
      <c r="AF168" s="339">
        <f t="shared" si="124"/>
        <v>2112</v>
      </c>
      <c r="AG168" s="340">
        <f t="shared" si="125"/>
        <v>914</v>
      </c>
      <c r="AH168" s="45"/>
      <c r="AI168" s="142" t="s">
        <v>129</v>
      </c>
      <c r="AJ168" s="55">
        <v>142</v>
      </c>
      <c r="AK168" s="55">
        <v>142</v>
      </c>
      <c r="AL168" s="55">
        <v>140</v>
      </c>
      <c r="AM168" s="55">
        <v>137</v>
      </c>
      <c r="AN168" s="55">
        <v>134</v>
      </c>
      <c r="AO168" s="55"/>
      <c r="AP168" s="55"/>
      <c r="AQ168" s="42">
        <v>695</v>
      </c>
      <c r="AR168" s="21">
        <v>368</v>
      </c>
      <c r="AS168" s="331"/>
      <c r="AT168" s="194">
        <v>147</v>
      </c>
      <c r="AU168" s="45"/>
      <c r="AV168" s="142" t="s">
        <v>129</v>
      </c>
      <c r="AW168" s="55">
        <v>379</v>
      </c>
      <c r="AX168" s="55">
        <v>210</v>
      </c>
      <c r="AY168" s="55">
        <v>29</v>
      </c>
      <c r="AZ168" s="143">
        <v>14</v>
      </c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</row>
    <row r="169" spans="1:70" ht="11.25" customHeight="1" thickBot="1">
      <c r="A169" s="142" t="s">
        <v>57</v>
      </c>
      <c r="B169" s="55">
        <v>3697</v>
      </c>
      <c r="C169" s="55">
        <v>1789</v>
      </c>
      <c r="D169" s="55">
        <v>3740</v>
      </c>
      <c r="E169" s="55">
        <v>1835</v>
      </c>
      <c r="F169" s="55">
        <v>3536</v>
      </c>
      <c r="G169" s="55">
        <v>1760</v>
      </c>
      <c r="H169" s="55">
        <v>3095</v>
      </c>
      <c r="I169" s="55">
        <v>1534</v>
      </c>
      <c r="J169" s="55">
        <v>2672</v>
      </c>
      <c r="K169" s="55">
        <v>1300</v>
      </c>
      <c r="L169" s="136">
        <f t="shared" si="122"/>
        <v>16740</v>
      </c>
      <c r="M169" s="136">
        <f t="shared" si="123"/>
        <v>8218</v>
      </c>
      <c r="N169" s="55"/>
      <c r="O169" s="55"/>
      <c r="P169" s="55"/>
      <c r="Q169" s="55"/>
      <c r="R169" s="136"/>
      <c r="S169" s="133"/>
      <c r="T169" s="45"/>
      <c r="U169" s="142" t="s">
        <v>57</v>
      </c>
      <c r="V169" s="55">
        <v>165</v>
      </c>
      <c r="W169" s="55">
        <v>65</v>
      </c>
      <c r="X169" s="55">
        <v>177</v>
      </c>
      <c r="Y169" s="55">
        <v>63</v>
      </c>
      <c r="Z169" s="55">
        <v>189</v>
      </c>
      <c r="AA169" s="55">
        <v>73</v>
      </c>
      <c r="AB169" s="55">
        <v>126</v>
      </c>
      <c r="AC169" s="55">
        <v>52</v>
      </c>
      <c r="AD169" s="55">
        <v>148</v>
      </c>
      <c r="AE169" s="55">
        <v>73</v>
      </c>
      <c r="AF169" s="339">
        <f t="shared" si="124"/>
        <v>805</v>
      </c>
      <c r="AG169" s="340">
        <f t="shared" si="125"/>
        <v>326</v>
      </c>
      <c r="AH169" s="45"/>
      <c r="AI169" s="142" t="s">
        <v>57</v>
      </c>
      <c r="AJ169" s="55">
        <v>154</v>
      </c>
      <c r="AK169" s="55">
        <v>147</v>
      </c>
      <c r="AL169" s="55">
        <v>148</v>
      </c>
      <c r="AM169" s="55">
        <v>136</v>
      </c>
      <c r="AN169" s="55">
        <v>143</v>
      </c>
      <c r="AO169" s="55"/>
      <c r="AP169" s="55"/>
      <c r="AQ169" s="42">
        <v>728</v>
      </c>
      <c r="AR169" s="55">
        <v>621</v>
      </c>
      <c r="AS169" s="331">
        <v>11</v>
      </c>
      <c r="AT169" s="153">
        <v>131</v>
      </c>
      <c r="AU169" s="45"/>
      <c r="AV169" s="142" t="s">
        <v>57</v>
      </c>
      <c r="AW169" s="55">
        <v>623</v>
      </c>
      <c r="AX169" s="55">
        <v>550</v>
      </c>
      <c r="AY169" s="55">
        <v>93</v>
      </c>
      <c r="AZ169" s="143">
        <v>54</v>
      </c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</row>
    <row r="170" spans="1:70" ht="11.25" customHeight="1" thickBot="1">
      <c r="A170" s="142" t="s">
        <v>130</v>
      </c>
      <c r="B170" s="55">
        <v>6086</v>
      </c>
      <c r="C170" s="55">
        <v>2911</v>
      </c>
      <c r="D170" s="55">
        <v>4846</v>
      </c>
      <c r="E170" s="55">
        <v>2348</v>
      </c>
      <c r="F170" s="55">
        <v>4490</v>
      </c>
      <c r="G170" s="55">
        <v>2161</v>
      </c>
      <c r="H170" s="55">
        <v>3371</v>
      </c>
      <c r="I170" s="55">
        <v>1624</v>
      </c>
      <c r="J170" s="55">
        <v>2529</v>
      </c>
      <c r="K170" s="55">
        <v>1277</v>
      </c>
      <c r="L170" s="136">
        <f t="shared" si="122"/>
        <v>21322</v>
      </c>
      <c r="M170" s="136">
        <f t="shared" si="123"/>
        <v>10321</v>
      </c>
      <c r="N170" s="55"/>
      <c r="O170" s="55"/>
      <c r="P170" s="55"/>
      <c r="Q170" s="55"/>
      <c r="R170" s="136"/>
      <c r="S170" s="133"/>
      <c r="T170" s="45"/>
      <c r="U170" s="142" t="s">
        <v>130</v>
      </c>
      <c r="V170" s="55">
        <v>985</v>
      </c>
      <c r="W170" s="55">
        <v>457</v>
      </c>
      <c r="X170" s="55">
        <v>788</v>
      </c>
      <c r="Y170" s="55">
        <v>346</v>
      </c>
      <c r="Z170" s="55">
        <v>705</v>
      </c>
      <c r="AA170" s="55">
        <v>335</v>
      </c>
      <c r="AB170" s="55">
        <v>382</v>
      </c>
      <c r="AC170" s="55">
        <v>183</v>
      </c>
      <c r="AD170" s="55">
        <v>202</v>
      </c>
      <c r="AE170" s="55">
        <v>95</v>
      </c>
      <c r="AF170" s="339">
        <f t="shared" si="124"/>
        <v>3062</v>
      </c>
      <c r="AG170" s="340">
        <f t="shared" si="125"/>
        <v>1416</v>
      </c>
      <c r="AH170" s="45"/>
      <c r="AI170" s="142" t="s">
        <v>130</v>
      </c>
      <c r="AJ170" s="55">
        <v>182</v>
      </c>
      <c r="AK170" s="55">
        <v>177</v>
      </c>
      <c r="AL170" s="55">
        <v>172</v>
      </c>
      <c r="AM170" s="55">
        <v>168</v>
      </c>
      <c r="AN170" s="55">
        <v>162</v>
      </c>
      <c r="AO170" s="55"/>
      <c r="AP170" s="55"/>
      <c r="AQ170" s="42">
        <v>861</v>
      </c>
      <c r="AR170" s="55">
        <v>489</v>
      </c>
      <c r="AS170" s="331">
        <v>28</v>
      </c>
      <c r="AT170" s="153">
        <v>171</v>
      </c>
      <c r="AU170" s="45"/>
      <c r="AV170" s="142" t="s">
        <v>130</v>
      </c>
      <c r="AW170" s="55">
        <v>468</v>
      </c>
      <c r="AX170" s="55">
        <v>271</v>
      </c>
      <c r="AY170" s="55">
        <v>28</v>
      </c>
      <c r="AZ170" s="143">
        <v>18</v>
      </c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</row>
    <row r="171" spans="1:70" ht="11.25" customHeight="1" thickBot="1">
      <c r="A171" s="142" t="s">
        <v>131</v>
      </c>
      <c r="B171" s="55">
        <v>3666</v>
      </c>
      <c r="C171" s="55">
        <v>1808</v>
      </c>
      <c r="D171" s="55">
        <v>3093</v>
      </c>
      <c r="E171" s="55">
        <v>1483</v>
      </c>
      <c r="F171" s="55">
        <v>2940</v>
      </c>
      <c r="G171" s="55">
        <v>1379</v>
      </c>
      <c r="H171" s="55">
        <v>2378</v>
      </c>
      <c r="I171" s="55">
        <v>1152</v>
      </c>
      <c r="J171" s="55">
        <v>1730</v>
      </c>
      <c r="K171" s="55">
        <v>835</v>
      </c>
      <c r="L171" s="136">
        <f t="shared" si="122"/>
        <v>13807</v>
      </c>
      <c r="M171" s="136">
        <f t="shared" si="123"/>
        <v>6657</v>
      </c>
      <c r="N171" s="55"/>
      <c r="O171" s="55"/>
      <c r="P171" s="55"/>
      <c r="Q171" s="55"/>
      <c r="R171" s="136"/>
      <c r="S171" s="133"/>
      <c r="T171" s="45"/>
      <c r="U171" s="142" t="s">
        <v>131</v>
      </c>
      <c r="V171" s="55">
        <v>694</v>
      </c>
      <c r="W171" s="55">
        <v>328</v>
      </c>
      <c r="X171" s="55">
        <v>445</v>
      </c>
      <c r="Y171" s="55">
        <v>194</v>
      </c>
      <c r="Z171" s="55">
        <v>504</v>
      </c>
      <c r="AA171" s="55">
        <v>231</v>
      </c>
      <c r="AB171" s="55">
        <v>377</v>
      </c>
      <c r="AC171" s="55">
        <v>176</v>
      </c>
      <c r="AD171" s="55">
        <v>122</v>
      </c>
      <c r="AE171" s="55">
        <v>60</v>
      </c>
      <c r="AF171" s="339">
        <f t="shared" si="124"/>
        <v>2142</v>
      </c>
      <c r="AG171" s="340">
        <f t="shared" si="125"/>
        <v>989</v>
      </c>
      <c r="AH171" s="45"/>
      <c r="AI171" s="142" t="s">
        <v>131</v>
      </c>
      <c r="AJ171" s="55">
        <v>131</v>
      </c>
      <c r="AK171" s="55">
        <v>131</v>
      </c>
      <c r="AL171" s="55">
        <v>129</v>
      </c>
      <c r="AM171" s="55">
        <v>129</v>
      </c>
      <c r="AN171" s="55">
        <v>124</v>
      </c>
      <c r="AO171" s="55"/>
      <c r="AP171" s="55"/>
      <c r="AQ171" s="42">
        <v>644</v>
      </c>
      <c r="AR171" s="55">
        <v>360</v>
      </c>
      <c r="AS171" s="331">
        <v>15</v>
      </c>
      <c r="AT171" s="194">
        <v>128</v>
      </c>
      <c r="AU171" s="45"/>
      <c r="AV171" s="142" t="s">
        <v>131</v>
      </c>
      <c r="AW171" s="55">
        <v>331</v>
      </c>
      <c r="AX171" s="55">
        <v>138</v>
      </c>
      <c r="AY171" s="55">
        <v>12</v>
      </c>
      <c r="AZ171" s="143">
        <v>6</v>
      </c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</row>
    <row r="172" spans="1:70" ht="11.25" customHeight="1" thickBot="1">
      <c r="A172" s="142" t="s">
        <v>58</v>
      </c>
      <c r="B172" s="55">
        <v>4527</v>
      </c>
      <c r="C172" s="55">
        <v>2151</v>
      </c>
      <c r="D172" s="55">
        <v>3932</v>
      </c>
      <c r="E172" s="55">
        <v>1900</v>
      </c>
      <c r="F172" s="55">
        <v>3746</v>
      </c>
      <c r="G172" s="55">
        <v>1834</v>
      </c>
      <c r="H172" s="55">
        <v>3117</v>
      </c>
      <c r="I172" s="55">
        <v>1546</v>
      </c>
      <c r="J172" s="55">
        <v>2148</v>
      </c>
      <c r="K172" s="55">
        <v>1113</v>
      </c>
      <c r="L172" s="136">
        <f t="shared" si="122"/>
        <v>17470</v>
      </c>
      <c r="M172" s="136">
        <f t="shared" si="123"/>
        <v>8544</v>
      </c>
      <c r="N172" s="55"/>
      <c r="O172" s="55"/>
      <c r="P172" s="55"/>
      <c r="Q172" s="55"/>
      <c r="R172" s="136"/>
      <c r="S172" s="133"/>
      <c r="T172" s="45"/>
      <c r="U172" s="142" t="s">
        <v>58</v>
      </c>
      <c r="V172" s="55">
        <v>882</v>
      </c>
      <c r="W172" s="55">
        <v>382</v>
      </c>
      <c r="X172" s="55">
        <v>682</v>
      </c>
      <c r="Y172" s="55">
        <v>301</v>
      </c>
      <c r="Z172" s="55">
        <v>728</v>
      </c>
      <c r="AA172" s="55">
        <v>316</v>
      </c>
      <c r="AB172" s="55">
        <v>482</v>
      </c>
      <c r="AC172" s="55">
        <v>225</v>
      </c>
      <c r="AD172" s="55">
        <v>127</v>
      </c>
      <c r="AE172" s="55">
        <v>60</v>
      </c>
      <c r="AF172" s="339">
        <f t="shared" si="124"/>
        <v>2901</v>
      </c>
      <c r="AG172" s="340">
        <f t="shared" si="125"/>
        <v>1284</v>
      </c>
      <c r="AH172" s="45"/>
      <c r="AI172" s="142" t="s">
        <v>58</v>
      </c>
      <c r="AJ172" s="55">
        <v>198</v>
      </c>
      <c r="AK172" s="55">
        <v>199</v>
      </c>
      <c r="AL172" s="55">
        <v>198</v>
      </c>
      <c r="AM172" s="55">
        <v>196</v>
      </c>
      <c r="AN172" s="55">
        <v>193</v>
      </c>
      <c r="AO172" s="55"/>
      <c r="AP172" s="55"/>
      <c r="AQ172" s="42">
        <v>984</v>
      </c>
      <c r="AR172" s="55">
        <v>497</v>
      </c>
      <c r="AS172" s="331">
        <v>26</v>
      </c>
      <c r="AT172" s="153">
        <v>197</v>
      </c>
      <c r="AU172" s="45"/>
      <c r="AV172" s="142" t="s">
        <v>58</v>
      </c>
      <c r="AW172" s="55">
        <v>493</v>
      </c>
      <c r="AX172" s="55">
        <v>280</v>
      </c>
      <c r="AY172" s="55">
        <v>23</v>
      </c>
      <c r="AZ172" s="143">
        <v>8</v>
      </c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</row>
    <row r="173" spans="1:70" ht="11.25" customHeight="1" thickBot="1">
      <c r="A173" s="142" t="s">
        <v>59</v>
      </c>
      <c r="B173" s="55">
        <v>1946</v>
      </c>
      <c r="C173" s="55">
        <v>936</v>
      </c>
      <c r="D173" s="55">
        <v>1419</v>
      </c>
      <c r="E173" s="55">
        <v>630</v>
      </c>
      <c r="F173" s="55">
        <v>1396</v>
      </c>
      <c r="G173" s="55">
        <v>675</v>
      </c>
      <c r="H173" s="55">
        <v>1079</v>
      </c>
      <c r="I173" s="55">
        <v>546</v>
      </c>
      <c r="J173" s="55">
        <v>838</v>
      </c>
      <c r="K173" s="55">
        <v>405</v>
      </c>
      <c r="L173" s="136">
        <f t="shared" si="122"/>
        <v>6678</v>
      </c>
      <c r="M173" s="136">
        <f t="shared" si="123"/>
        <v>3192</v>
      </c>
      <c r="N173" s="55"/>
      <c r="O173" s="55"/>
      <c r="P173" s="55"/>
      <c r="Q173" s="55"/>
      <c r="R173" s="136"/>
      <c r="S173" s="133"/>
      <c r="T173" s="45"/>
      <c r="U173" s="142" t="s">
        <v>59</v>
      </c>
      <c r="V173" s="55">
        <v>298</v>
      </c>
      <c r="W173" s="55">
        <v>129</v>
      </c>
      <c r="X173" s="55">
        <v>177</v>
      </c>
      <c r="Y173" s="55">
        <v>82</v>
      </c>
      <c r="Z173" s="55">
        <v>184</v>
      </c>
      <c r="AA173" s="55">
        <v>78</v>
      </c>
      <c r="AB173" s="55">
        <v>111</v>
      </c>
      <c r="AC173" s="55">
        <v>58</v>
      </c>
      <c r="AD173" s="55">
        <v>51</v>
      </c>
      <c r="AE173" s="55">
        <v>20</v>
      </c>
      <c r="AF173" s="339">
        <f t="shared" si="124"/>
        <v>821</v>
      </c>
      <c r="AG173" s="340">
        <f t="shared" si="125"/>
        <v>367</v>
      </c>
      <c r="AH173" s="45"/>
      <c r="AI173" s="142" t="s">
        <v>59</v>
      </c>
      <c r="AJ173" s="55">
        <v>58</v>
      </c>
      <c r="AK173" s="55">
        <v>54</v>
      </c>
      <c r="AL173" s="55">
        <v>52</v>
      </c>
      <c r="AM173" s="55">
        <v>52</v>
      </c>
      <c r="AN173" s="55">
        <v>52</v>
      </c>
      <c r="AO173" s="55"/>
      <c r="AP173" s="55"/>
      <c r="AQ173" s="42">
        <v>268</v>
      </c>
      <c r="AR173" s="55">
        <v>163</v>
      </c>
      <c r="AS173" s="331">
        <v>21</v>
      </c>
      <c r="AT173" s="153">
        <v>53</v>
      </c>
      <c r="AU173" s="45"/>
      <c r="AV173" s="142" t="s">
        <v>59</v>
      </c>
      <c r="AW173" s="55">
        <v>166</v>
      </c>
      <c r="AX173" s="55">
        <v>88</v>
      </c>
      <c r="AY173" s="55">
        <v>3</v>
      </c>
      <c r="AZ173" s="143">
        <v>2</v>
      </c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</row>
    <row r="174" spans="1:70" ht="12" customHeight="1" thickBot="1">
      <c r="A174" s="131" t="s">
        <v>177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20"/>
      <c r="M174" s="20"/>
      <c r="N174" s="55"/>
      <c r="O174" s="55"/>
      <c r="P174" s="55"/>
      <c r="Q174" s="55"/>
      <c r="R174" s="136"/>
      <c r="S174" s="133"/>
      <c r="T174" s="45"/>
      <c r="U174" s="131" t="s">
        <v>177</v>
      </c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339"/>
      <c r="AG174" s="340"/>
      <c r="AH174" s="45"/>
      <c r="AI174" s="131" t="s">
        <v>177</v>
      </c>
      <c r="AJ174" s="54"/>
      <c r="AK174" s="54"/>
      <c r="AL174" s="54"/>
      <c r="AM174" s="54"/>
      <c r="AN174" s="54"/>
      <c r="AO174" s="336"/>
      <c r="AP174" s="54"/>
      <c r="AQ174" s="342"/>
      <c r="AR174" s="55"/>
      <c r="AS174" s="331"/>
      <c r="AT174" s="153"/>
      <c r="AU174" s="290"/>
      <c r="AV174" s="131" t="s">
        <v>177</v>
      </c>
      <c r="AW174" s="55"/>
      <c r="AX174" s="55"/>
      <c r="AY174" s="20"/>
      <c r="AZ174" s="173"/>
      <c r="BA174" s="16"/>
      <c r="BB174" s="16"/>
      <c r="BC174" s="16"/>
      <c r="BD174" s="16"/>
      <c r="BE174" s="16"/>
      <c r="BF174" s="16"/>
      <c r="BG174" s="16"/>
      <c r="BH174" s="25"/>
      <c r="BI174" s="25"/>
      <c r="BJ174" s="16"/>
      <c r="BK174" s="16"/>
      <c r="BL174" s="16"/>
      <c r="BM174" s="16"/>
      <c r="BN174" s="16"/>
      <c r="BO174" s="16"/>
      <c r="BP174" s="16"/>
      <c r="BQ174" s="16"/>
      <c r="BR174" s="16"/>
    </row>
    <row r="175" spans="1:70" ht="11.25" customHeight="1" thickBot="1">
      <c r="A175" s="142" t="s">
        <v>132</v>
      </c>
      <c r="B175" s="55">
        <v>305</v>
      </c>
      <c r="C175" s="55">
        <v>142</v>
      </c>
      <c r="D175" s="55">
        <v>258</v>
      </c>
      <c r="E175" s="55">
        <v>123</v>
      </c>
      <c r="F175" s="55">
        <v>222</v>
      </c>
      <c r="G175" s="55">
        <v>117</v>
      </c>
      <c r="H175" s="55">
        <v>194</v>
      </c>
      <c r="I175" s="55">
        <v>111</v>
      </c>
      <c r="J175" s="55">
        <v>192</v>
      </c>
      <c r="K175" s="55">
        <v>92</v>
      </c>
      <c r="L175" s="136">
        <f t="shared" si="122"/>
        <v>1171</v>
      </c>
      <c r="M175" s="136">
        <f t="shared" si="123"/>
        <v>585</v>
      </c>
      <c r="N175" s="55"/>
      <c r="O175" s="55"/>
      <c r="P175" s="55"/>
      <c r="Q175" s="55"/>
      <c r="R175" s="136"/>
      <c r="S175" s="133"/>
      <c r="T175" s="45"/>
      <c r="U175" s="142" t="s">
        <v>132</v>
      </c>
      <c r="V175" s="55">
        <v>32</v>
      </c>
      <c r="W175" s="55">
        <v>12</v>
      </c>
      <c r="X175" s="55">
        <v>41</v>
      </c>
      <c r="Y175" s="55">
        <v>19</v>
      </c>
      <c r="Z175" s="55">
        <v>32</v>
      </c>
      <c r="AA175" s="55">
        <v>16</v>
      </c>
      <c r="AB175" s="55">
        <v>23</v>
      </c>
      <c r="AC175" s="55">
        <v>13</v>
      </c>
      <c r="AD175" s="55">
        <v>23</v>
      </c>
      <c r="AE175" s="55">
        <v>12</v>
      </c>
      <c r="AF175" s="339">
        <f t="shared" si="124"/>
        <v>151</v>
      </c>
      <c r="AG175" s="340">
        <f t="shared" si="125"/>
        <v>72</v>
      </c>
      <c r="AH175" s="45"/>
      <c r="AI175" s="142" t="s">
        <v>132</v>
      </c>
      <c r="AJ175" s="55">
        <v>15</v>
      </c>
      <c r="AK175" s="55">
        <v>11</v>
      </c>
      <c r="AL175" s="55">
        <v>9</v>
      </c>
      <c r="AM175" s="55">
        <v>10</v>
      </c>
      <c r="AN175" s="55">
        <v>12</v>
      </c>
      <c r="AO175" s="55"/>
      <c r="AP175" s="55"/>
      <c r="AQ175" s="42">
        <v>57</v>
      </c>
      <c r="AR175" s="21">
        <v>35</v>
      </c>
      <c r="AS175" s="331">
        <v>0</v>
      </c>
      <c r="AT175" s="153">
        <v>11</v>
      </c>
      <c r="AU175" s="45"/>
      <c r="AV175" s="142" t="s">
        <v>132</v>
      </c>
      <c r="AW175" s="55">
        <v>28</v>
      </c>
      <c r="AX175" s="55">
        <v>17</v>
      </c>
      <c r="AY175" s="55">
        <v>1</v>
      </c>
      <c r="AZ175" s="143">
        <v>1</v>
      </c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</row>
    <row r="176" spans="1:70" ht="11.25" customHeight="1" thickBot="1">
      <c r="A176" s="142" t="s">
        <v>133</v>
      </c>
      <c r="B176" s="55">
        <v>778</v>
      </c>
      <c r="C176" s="55">
        <v>377</v>
      </c>
      <c r="D176" s="55">
        <v>643</v>
      </c>
      <c r="E176" s="55">
        <v>320</v>
      </c>
      <c r="F176" s="55">
        <v>528</v>
      </c>
      <c r="G176" s="55">
        <v>264</v>
      </c>
      <c r="H176" s="55">
        <v>390</v>
      </c>
      <c r="I176" s="55">
        <v>205</v>
      </c>
      <c r="J176" s="55">
        <v>292</v>
      </c>
      <c r="K176" s="55">
        <v>144</v>
      </c>
      <c r="L176" s="136">
        <f t="shared" si="122"/>
        <v>2631</v>
      </c>
      <c r="M176" s="136">
        <f t="shared" si="123"/>
        <v>1310</v>
      </c>
      <c r="N176" s="55"/>
      <c r="O176" s="55"/>
      <c r="P176" s="55"/>
      <c r="Q176" s="55"/>
      <c r="R176" s="136"/>
      <c r="S176" s="133"/>
      <c r="T176" s="45"/>
      <c r="U176" s="142" t="s">
        <v>133</v>
      </c>
      <c r="V176" s="55">
        <v>23</v>
      </c>
      <c r="W176" s="55">
        <v>11</v>
      </c>
      <c r="X176" s="55">
        <v>72</v>
      </c>
      <c r="Y176" s="55">
        <v>34</v>
      </c>
      <c r="Z176" s="55">
        <v>61</v>
      </c>
      <c r="AA176" s="55">
        <v>26</v>
      </c>
      <c r="AB176" s="55">
        <v>9</v>
      </c>
      <c r="AC176" s="55">
        <v>6</v>
      </c>
      <c r="AD176" s="55">
        <v>17</v>
      </c>
      <c r="AE176" s="55">
        <v>10</v>
      </c>
      <c r="AF176" s="339">
        <f t="shared" si="124"/>
        <v>182</v>
      </c>
      <c r="AG176" s="340">
        <f t="shared" si="125"/>
        <v>87</v>
      </c>
      <c r="AH176" s="45"/>
      <c r="AI176" s="142" t="s">
        <v>133</v>
      </c>
      <c r="AJ176" s="55">
        <v>21</v>
      </c>
      <c r="AK176" s="55">
        <v>20</v>
      </c>
      <c r="AL176" s="55">
        <v>21</v>
      </c>
      <c r="AM176" s="55">
        <v>17</v>
      </c>
      <c r="AN176" s="55">
        <v>15</v>
      </c>
      <c r="AO176" s="55"/>
      <c r="AP176" s="55"/>
      <c r="AQ176" s="42">
        <v>94</v>
      </c>
      <c r="AR176" s="55">
        <v>57</v>
      </c>
      <c r="AS176" s="331">
        <v>2</v>
      </c>
      <c r="AT176" s="153">
        <v>18</v>
      </c>
      <c r="AU176" s="45"/>
      <c r="AV176" s="142" t="s">
        <v>133</v>
      </c>
      <c r="AW176" s="55">
        <v>58</v>
      </c>
      <c r="AX176" s="55">
        <v>20</v>
      </c>
      <c r="AY176" s="55">
        <v>1</v>
      </c>
      <c r="AZ176" s="143">
        <v>1</v>
      </c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</row>
    <row r="177" spans="1:70" ht="11.25" customHeight="1" thickBot="1">
      <c r="A177" s="142" t="s">
        <v>134</v>
      </c>
      <c r="B177" s="55">
        <v>2178</v>
      </c>
      <c r="C177" s="55">
        <v>1075</v>
      </c>
      <c r="D177" s="55">
        <v>1783</v>
      </c>
      <c r="E177" s="55">
        <v>883</v>
      </c>
      <c r="F177" s="55">
        <v>1694</v>
      </c>
      <c r="G177" s="55">
        <v>886</v>
      </c>
      <c r="H177" s="55">
        <v>1402</v>
      </c>
      <c r="I177" s="55">
        <v>729</v>
      </c>
      <c r="J177" s="55">
        <v>1169</v>
      </c>
      <c r="K177" s="55">
        <v>588</v>
      </c>
      <c r="L177" s="136">
        <f t="shared" si="122"/>
        <v>8226</v>
      </c>
      <c r="M177" s="136">
        <f t="shared" si="123"/>
        <v>4161</v>
      </c>
      <c r="N177" s="55"/>
      <c r="O177" s="55"/>
      <c r="P177" s="55"/>
      <c r="Q177" s="55"/>
      <c r="R177" s="136"/>
      <c r="S177" s="133"/>
      <c r="T177" s="45"/>
      <c r="U177" s="142" t="s">
        <v>134</v>
      </c>
      <c r="V177" s="55">
        <v>240</v>
      </c>
      <c r="W177" s="55">
        <v>108</v>
      </c>
      <c r="X177" s="55">
        <v>221</v>
      </c>
      <c r="Y177" s="55">
        <v>97</v>
      </c>
      <c r="Z177" s="55">
        <v>233</v>
      </c>
      <c r="AA177" s="55">
        <v>116</v>
      </c>
      <c r="AB177" s="55">
        <v>176</v>
      </c>
      <c r="AC177" s="55">
        <v>76</v>
      </c>
      <c r="AD177" s="55">
        <v>111</v>
      </c>
      <c r="AE177" s="55">
        <v>61</v>
      </c>
      <c r="AF177" s="339">
        <f t="shared" si="124"/>
        <v>981</v>
      </c>
      <c r="AG177" s="340">
        <f t="shared" si="125"/>
        <v>458</v>
      </c>
      <c r="AH177" s="45"/>
      <c r="AI177" s="142" t="s">
        <v>134</v>
      </c>
      <c r="AJ177" s="55">
        <v>59</v>
      </c>
      <c r="AK177" s="55">
        <v>55</v>
      </c>
      <c r="AL177" s="55">
        <v>58</v>
      </c>
      <c r="AM177" s="55">
        <v>52</v>
      </c>
      <c r="AN177" s="55">
        <v>48</v>
      </c>
      <c r="AO177" s="55"/>
      <c r="AP177" s="55"/>
      <c r="AQ177" s="42">
        <v>272</v>
      </c>
      <c r="AR177" s="55">
        <v>216</v>
      </c>
      <c r="AS177" s="331">
        <v>8</v>
      </c>
      <c r="AT177" s="194">
        <v>53</v>
      </c>
      <c r="AU177" s="45"/>
      <c r="AV177" s="142" t="s">
        <v>134</v>
      </c>
      <c r="AW177" s="55">
        <v>231</v>
      </c>
      <c r="AX177" s="55">
        <v>112</v>
      </c>
      <c r="AY177" s="55">
        <v>31</v>
      </c>
      <c r="AZ177" s="143">
        <v>13</v>
      </c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</row>
    <row r="178" spans="1:70" ht="11.25" customHeight="1" thickBot="1">
      <c r="A178" s="142" t="s">
        <v>135</v>
      </c>
      <c r="B178" s="55">
        <v>891</v>
      </c>
      <c r="C178" s="55">
        <v>461</v>
      </c>
      <c r="D178" s="55">
        <v>661</v>
      </c>
      <c r="E178" s="55">
        <v>351</v>
      </c>
      <c r="F178" s="55">
        <v>593</v>
      </c>
      <c r="G178" s="55">
        <v>329</v>
      </c>
      <c r="H178" s="55">
        <v>576</v>
      </c>
      <c r="I178" s="55">
        <v>311</v>
      </c>
      <c r="J178" s="55">
        <v>433</v>
      </c>
      <c r="K178" s="55">
        <v>223</v>
      </c>
      <c r="L178" s="136">
        <f t="shared" si="122"/>
        <v>3154</v>
      </c>
      <c r="M178" s="136">
        <f t="shared" si="123"/>
        <v>1675</v>
      </c>
      <c r="N178" s="55"/>
      <c r="O178" s="55"/>
      <c r="P178" s="55"/>
      <c r="Q178" s="55"/>
      <c r="R178" s="136"/>
      <c r="S178" s="133"/>
      <c r="T178" s="45"/>
      <c r="U178" s="142" t="s">
        <v>135</v>
      </c>
      <c r="V178" s="55">
        <v>103</v>
      </c>
      <c r="W178" s="55">
        <v>49</v>
      </c>
      <c r="X178" s="55">
        <v>97</v>
      </c>
      <c r="Y178" s="55">
        <v>40</v>
      </c>
      <c r="Z178" s="55">
        <v>52</v>
      </c>
      <c r="AA178" s="55">
        <v>22</v>
      </c>
      <c r="AB178" s="55">
        <v>61</v>
      </c>
      <c r="AC178" s="55">
        <v>30</v>
      </c>
      <c r="AD178" s="55">
        <v>10</v>
      </c>
      <c r="AE178" s="55">
        <v>3</v>
      </c>
      <c r="AF178" s="339">
        <f t="shared" si="124"/>
        <v>323</v>
      </c>
      <c r="AG178" s="340">
        <f t="shared" si="125"/>
        <v>144</v>
      </c>
      <c r="AH178" s="45"/>
      <c r="AI178" s="142" t="s">
        <v>135</v>
      </c>
      <c r="AJ178" s="55">
        <v>19</v>
      </c>
      <c r="AK178" s="55">
        <v>20</v>
      </c>
      <c r="AL178" s="55">
        <v>19</v>
      </c>
      <c r="AM178" s="55">
        <v>20</v>
      </c>
      <c r="AN178" s="55">
        <v>17</v>
      </c>
      <c r="AO178" s="55"/>
      <c r="AP178" s="55"/>
      <c r="AQ178" s="42">
        <v>95</v>
      </c>
      <c r="AR178" s="55">
        <v>92</v>
      </c>
      <c r="AS178" s="331">
        <v>9</v>
      </c>
      <c r="AT178" s="153">
        <v>15</v>
      </c>
      <c r="AU178" s="45"/>
      <c r="AV178" s="142" t="s">
        <v>135</v>
      </c>
      <c r="AW178" s="55">
        <v>87</v>
      </c>
      <c r="AX178" s="55">
        <v>58</v>
      </c>
      <c r="AY178" s="55">
        <v>10</v>
      </c>
      <c r="AZ178" s="143">
        <v>7</v>
      </c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</row>
    <row r="179" spans="1:70" ht="11.25" customHeight="1" thickBot="1">
      <c r="A179" s="142" t="s">
        <v>60</v>
      </c>
      <c r="B179" s="55">
        <v>853</v>
      </c>
      <c r="C179" s="55">
        <v>418</v>
      </c>
      <c r="D179" s="55">
        <v>586</v>
      </c>
      <c r="E179" s="55">
        <v>287</v>
      </c>
      <c r="F179" s="55">
        <v>493</v>
      </c>
      <c r="G179" s="55">
        <v>249</v>
      </c>
      <c r="H179" s="55">
        <v>301</v>
      </c>
      <c r="I179" s="55">
        <v>137</v>
      </c>
      <c r="J179" s="55">
        <v>236</v>
      </c>
      <c r="K179" s="55">
        <v>128</v>
      </c>
      <c r="L179" s="136">
        <f t="shared" si="122"/>
        <v>2469</v>
      </c>
      <c r="M179" s="136">
        <f t="shared" si="123"/>
        <v>1219</v>
      </c>
      <c r="N179" s="55"/>
      <c r="O179" s="55"/>
      <c r="P179" s="55"/>
      <c r="Q179" s="55"/>
      <c r="R179" s="136"/>
      <c r="S179" s="133"/>
      <c r="T179" s="45"/>
      <c r="U179" s="142" t="s">
        <v>60</v>
      </c>
      <c r="V179" s="55">
        <v>110</v>
      </c>
      <c r="W179" s="55">
        <v>54</v>
      </c>
      <c r="X179" s="55">
        <v>136</v>
      </c>
      <c r="Y179" s="55">
        <v>69</v>
      </c>
      <c r="Z179" s="55">
        <v>95</v>
      </c>
      <c r="AA179" s="55">
        <v>49</v>
      </c>
      <c r="AB179" s="55">
        <v>33</v>
      </c>
      <c r="AC179" s="55">
        <v>14</v>
      </c>
      <c r="AD179" s="55">
        <v>41</v>
      </c>
      <c r="AE179" s="55">
        <v>28</v>
      </c>
      <c r="AF179" s="339">
        <f t="shared" si="124"/>
        <v>415</v>
      </c>
      <c r="AG179" s="340">
        <f t="shared" si="125"/>
        <v>214</v>
      </c>
      <c r="AH179" s="45"/>
      <c r="AI179" s="142" t="s">
        <v>60</v>
      </c>
      <c r="AJ179" s="55">
        <v>20</v>
      </c>
      <c r="AK179" s="55">
        <v>17</v>
      </c>
      <c r="AL179" s="55">
        <v>16</v>
      </c>
      <c r="AM179" s="55">
        <v>12</v>
      </c>
      <c r="AN179" s="55">
        <v>9</v>
      </c>
      <c r="AO179" s="55"/>
      <c r="AP179" s="55"/>
      <c r="AQ179" s="42">
        <v>74</v>
      </c>
      <c r="AR179" s="55">
        <v>50</v>
      </c>
      <c r="AS179" s="331">
        <v>13</v>
      </c>
      <c r="AT179" s="153">
        <v>16</v>
      </c>
      <c r="AU179" s="45"/>
      <c r="AV179" s="142" t="s">
        <v>60</v>
      </c>
      <c r="AW179" s="55">
        <v>57</v>
      </c>
      <c r="AX179" s="55">
        <v>30</v>
      </c>
      <c r="AY179" s="55">
        <v>2</v>
      </c>
      <c r="AZ179" s="143">
        <v>1</v>
      </c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</row>
    <row r="180" spans="1:70" ht="11.25" customHeight="1" thickBot="1">
      <c r="A180" s="146" t="s">
        <v>136</v>
      </c>
      <c r="B180" s="149">
        <v>767</v>
      </c>
      <c r="C180" s="149">
        <v>358</v>
      </c>
      <c r="D180" s="149">
        <v>668</v>
      </c>
      <c r="E180" s="149">
        <v>325</v>
      </c>
      <c r="F180" s="149">
        <v>828</v>
      </c>
      <c r="G180" s="149">
        <v>370</v>
      </c>
      <c r="H180" s="149">
        <v>587</v>
      </c>
      <c r="I180" s="149">
        <v>261</v>
      </c>
      <c r="J180" s="149">
        <v>440</v>
      </c>
      <c r="K180" s="149">
        <v>211</v>
      </c>
      <c r="L180" s="148">
        <f t="shared" si="122"/>
        <v>3290</v>
      </c>
      <c r="M180" s="148">
        <f t="shared" si="123"/>
        <v>1525</v>
      </c>
      <c r="N180" s="149"/>
      <c r="O180" s="149"/>
      <c r="P180" s="149"/>
      <c r="Q180" s="149"/>
      <c r="R180" s="148"/>
      <c r="S180" s="244"/>
      <c r="T180" s="45"/>
      <c r="U180" s="146" t="s">
        <v>136</v>
      </c>
      <c r="V180" s="149">
        <v>148</v>
      </c>
      <c r="W180" s="149">
        <v>61</v>
      </c>
      <c r="X180" s="149">
        <v>112</v>
      </c>
      <c r="Y180" s="149">
        <v>43</v>
      </c>
      <c r="Z180" s="149">
        <v>108</v>
      </c>
      <c r="AA180" s="149">
        <v>48</v>
      </c>
      <c r="AB180" s="149">
        <v>80</v>
      </c>
      <c r="AC180" s="149">
        <v>28</v>
      </c>
      <c r="AD180" s="149">
        <v>68</v>
      </c>
      <c r="AE180" s="149">
        <v>28</v>
      </c>
      <c r="AF180" s="339">
        <f t="shared" si="124"/>
        <v>516</v>
      </c>
      <c r="AG180" s="340">
        <f t="shared" si="125"/>
        <v>208</v>
      </c>
      <c r="AH180" s="45"/>
      <c r="AI180" s="146" t="s">
        <v>136</v>
      </c>
      <c r="AJ180" s="149">
        <v>21</v>
      </c>
      <c r="AK180" s="149">
        <v>19</v>
      </c>
      <c r="AL180" s="149">
        <v>23</v>
      </c>
      <c r="AM180" s="149">
        <v>18</v>
      </c>
      <c r="AN180" s="149">
        <v>17</v>
      </c>
      <c r="AO180" s="149"/>
      <c r="AP180" s="149"/>
      <c r="AQ180" s="149">
        <v>98</v>
      </c>
      <c r="AR180" s="149">
        <v>96</v>
      </c>
      <c r="AS180" s="341">
        <v>1</v>
      </c>
      <c r="AT180" s="150">
        <v>18</v>
      </c>
      <c r="AU180" s="45"/>
      <c r="AV180" s="146" t="s">
        <v>136</v>
      </c>
      <c r="AW180" s="149">
        <v>96</v>
      </c>
      <c r="AX180" s="149">
        <v>32</v>
      </c>
      <c r="AY180" s="149">
        <v>10</v>
      </c>
      <c r="AZ180" s="150">
        <v>3</v>
      </c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</row>
    <row r="181" spans="1:70" ht="11.25" customHeight="1"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</row>
    <row r="182" spans="1:70" ht="11.25" customHeight="1"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</row>
    <row r="183" spans="1:70" ht="11.25" customHeight="1"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</row>
    <row r="184" spans="1:70" ht="11.25" customHeight="1"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</row>
    <row r="185" spans="1:70" ht="11.25" customHeight="1"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</row>
    <row r="186" spans="1:70" ht="11.25" customHeight="1"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</row>
    <row r="187" spans="1:70" ht="11.25" customHeight="1"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</row>
    <row r="188" spans="1:70" ht="11.25" customHeight="1"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</row>
    <row r="189" spans="1:70" ht="11.25" customHeight="1"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</row>
    <row r="190" spans="1:70" ht="11.25" customHeight="1"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</row>
    <row r="191" spans="1:70" ht="11.25" customHeight="1"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</row>
    <row r="192" spans="1:70" ht="11.25" customHeight="1"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</row>
    <row r="193" spans="54:70" ht="11.25" customHeight="1"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</row>
    <row r="194" spans="54:70" ht="11.25" customHeight="1"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</row>
    <row r="195" spans="54:70" ht="11.25" customHeight="1"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</row>
    <row r="196" spans="54:70" ht="11.25" customHeight="1"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</row>
    <row r="197" spans="54:70" ht="11.25" customHeight="1"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</row>
  </sheetData>
  <mergeCells count="162">
    <mergeCell ref="V103:W103"/>
    <mergeCell ref="AV102:AZ102"/>
    <mergeCell ref="AV101:AZ101"/>
    <mergeCell ref="AV67:AV68"/>
    <mergeCell ref="AV103:AV104"/>
    <mergeCell ref="AW103:AX103"/>
    <mergeCell ref="AV144:AZ144"/>
    <mergeCell ref="AT145:AT146"/>
    <mergeCell ref="AV145:AV146"/>
    <mergeCell ref="AW145:AX145"/>
    <mergeCell ref="AY145:AZ145"/>
    <mergeCell ref="AI145:AI146"/>
    <mergeCell ref="AJ145:AQ145"/>
    <mergeCell ref="AI67:AI68"/>
    <mergeCell ref="AJ67:AQ67"/>
    <mergeCell ref="AW67:AX67"/>
    <mergeCell ref="AY67:AZ67"/>
    <mergeCell ref="AR145:AS145"/>
    <mergeCell ref="AI143:AT143"/>
    <mergeCell ref="AI144:AT144"/>
    <mergeCell ref="AD67:AE67"/>
    <mergeCell ref="AF67:AG67"/>
    <mergeCell ref="A145:A146"/>
    <mergeCell ref="B145:C145"/>
    <mergeCell ref="D145:E145"/>
    <mergeCell ref="F145:G145"/>
    <mergeCell ref="H145:I145"/>
    <mergeCell ref="J145:K145"/>
    <mergeCell ref="L145:M145"/>
    <mergeCell ref="A144:Q144"/>
    <mergeCell ref="U144:AG144"/>
    <mergeCell ref="R145:S146"/>
    <mergeCell ref="P145:Q145"/>
    <mergeCell ref="N145:O145"/>
    <mergeCell ref="AD145:AE145"/>
    <mergeCell ref="AF145:AG145"/>
    <mergeCell ref="U145:U146"/>
    <mergeCell ref="V145:W145"/>
    <mergeCell ref="X145:Y145"/>
    <mergeCell ref="Z145:AA145"/>
    <mergeCell ref="AB145:AC145"/>
    <mergeCell ref="A102:Q102"/>
    <mergeCell ref="U102:AG102"/>
    <mergeCell ref="A101:Q101"/>
    <mergeCell ref="U101:AG101"/>
    <mergeCell ref="A1:S1"/>
    <mergeCell ref="U1:AG1"/>
    <mergeCell ref="A29:Q29"/>
    <mergeCell ref="A30:Q30"/>
    <mergeCell ref="U29:AG29"/>
    <mergeCell ref="U30:AG30"/>
    <mergeCell ref="H4:I4"/>
    <mergeCell ref="J4:K4"/>
    <mergeCell ref="L4:M4"/>
    <mergeCell ref="P4:Q4"/>
    <mergeCell ref="U4:U5"/>
    <mergeCell ref="V4:W4"/>
    <mergeCell ref="A66:Q66"/>
    <mergeCell ref="U66:AG66"/>
    <mergeCell ref="A67:A68"/>
    <mergeCell ref="B67:C67"/>
    <mergeCell ref="D67:E67"/>
    <mergeCell ref="F67:G67"/>
    <mergeCell ref="H67:I67"/>
    <mergeCell ref="J67:K67"/>
    <mergeCell ref="AV1:AZ1"/>
    <mergeCell ref="AV66:AZ66"/>
    <mergeCell ref="A65:Q65"/>
    <mergeCell ref="U65:AG65"/>
    <mergeCell ref="AV65:AZ65"/>
    <mergeCell ref="A31:A32"/>
    <mergeCell ref="N31:O31"/>
    <mergeCell ref="P31:Q31"/>
    <mergeCell ref="J31:K31"/>
    <mergeCell ref="B31:C31"/>
    <mergeCell ref="D31:E31"/>
    <mergeCell ref="F31:G31"/>
    <mergeCell ref="H31:I31"/>
    <mergeCell ref="U31:U32"/>
    <mergeCell ref="V31:W31"/>
    <mergeCell ref="R31:S32"/>
    <mergeCell ref="AF31:AG31"/>
    <mergeCell ref="AI31:AI32"/>
    <mergeCell ref="AV31:AV32"/>
    <mergeCell ref="AW31:AX31"/>
    <mergeCell ref="N4:O4"/>
    <mergeCell ref="AY31:AZ31"/>
    <mergeCell ref="AJ31:AQ31"/>
    <mergeCell ref="AT4:AT5"/>
    <mergeCell ref="A143:Q143"/>
    <mergeCell ref="U143:AG143"/>
    <mergeCell ref="AV143:AZ143"/>
    <mergeCell ref="AI103:AI104"/>
    <mergeCell ref="AJ103:AQ103"/>
    <mergeCell ref="X103:Y103"/>
    <mergeCell ref="Z103:AA103"/>
    <mergeCell ref="AB103:AC103"/>
    <mergeCell ref="AD103:AE103"/>
    <mergeCell ref="AF103:AG103"/>
    <mergeCell ref="AT103:AT104"/>
    <mergeCell ref="A103:A104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R103:S104"/>
    <mergeCell ref="U103:U104"/>
    <mergeCell ref="AY103:AZ103"/>
    <mergeCell ref="AR103:AS103"/>
    <mergeCell ref="L67:M67"/>
    <mergeCell ref="N67:O67"/>
    <mergeCell ref="P67:Q67"/>
    <mergeCell ref="R67:S68"/>
    <mergeCell ref="U67:U68"/>
    <mergeCell ref="V67:W67"/>
    <mergeCell ref="X67:Y67"/>
    <mergeCell ref="Z67:AA67"/>
    <mergeCell ref="AB67:AC67"/>
    <mergeCell ref="AV29:AZ29"/>
    <mergeCell ref="AV30:AZ30"/>
    <mergeCell ref="X31:Y31"/>
    <mergeCell ref="Z31:AA31"/>
    <mergeCell ref="AB31:AC31"/>
    <mergeCell ref="AD31:AE31"/>
    <mergeCell ref="L31:M31"/>
    <mergeCell ref="R4:S5"/>
    <mergeCell ref="AB4:AC4"/>
    <mergeCell ref="AR31:AS31"/>
    <mergeCell ref="AT31:AT32"/>
    <mergeCell ref="AV2:AZ2"/>
    <mergeCell ref="AV3:AZ3"/>
    <mergeCell ref="A4:A5"/>
    <mergeCell ref="B4:C4"/>
    <mergeCell ref="D4:E4"/>
    <mergeCell ref="F4:G4"/>
    <mergeCell ref="AW4:AX4"/>
    <mergeCell ref="AY4:AZ4"/>
    <mergeCell ref="AI4:AI5"/>
    <mergeCell ref="AJ4:AQ4"/>
    <mergeCell ref="AF4:AG4"/>
    <mergeCell ref="AV4:AV5"/>
    <mergeCell ref="A2:Q2"/>
    <mergeCell ref="A3:Q3"/>
    <mergeCell ref="AD4:AE4"/>
    <mergeCell ref="X4:Y4"/>
    <mergeCell ref="Z4:AA4"/>
    <mergeCell ref="AR4:AS4"/>
    <mergeCell ref="AI1:AT1"/>
    <mergeCell ref="AI2:AT2"/>
    <mergeCell ref="AI3:AT3"/>
    <mergeCell ref="AI29:AT29"/>
    <mergeCell ref="AI30:AT30"/>
    <mergeCell ref="AI65:AT65"/>
    <mergeCell ref="AI66:AT66"/>
    <mergeCell ref="AI101:AT101"/>
    <mergeCell ref="AI102:AT102"/>
    <mergeCell ref="AT67:AT68"/>
    <mergeCell ref="AR67:AS6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84" orientation="landscape" useFirstPageNumber="1" r:id="rId1"/>
  <headerFooter>
    <oddFooter>Page &amp;P</oddFooter>
  </headerFooter>
  <rowBreaks count="4" manualBreakCount="4">
    <brk id="28" max="16383" man="1"/>
    <brk id="64" max="16383" man="1"/>
    <brk id="100" max="16383" man="1"/>
    <brk id="142" max="16383" man="1"/>
  </rowBreaks>
  <colBreaks count="3" manualBreakCount="3">
    <brk id="19" max="1048575" man="1"/>
    <brk id="33" max="1048575" man="1"/>
    <brk id="46" max="1048575" man="1"/>
  </colBreaks>
  <ignoredErrors>
    <ignoredError sqref="AS24:AS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6</vt:i4>
      </vt:variant>
    </vt:vector>
  </HeadingPairs>
  <TitlesOfParts>
    <vt:vector size="21" baseType="lpstr">
      <vt:lpstr>NIVEAU I PUB (2)</vt:lpstr>
      <vt:lpstr>NIV II PUB (2)</vt:lpstr>
      <vt:lpstr>SYNTHESE</vt:lpstr>
      <vt:lpstr>PRESCO PUB</vt:lpstr>
      <vt:lpstr>NIVEAU I PUB</vt:lpstr>
      <vt:lpstr>NIV II PUB</vt:lpstr>
      <vt:lpstr>NIVEAU III PUB</vt:lpstr>
      <vt:lpstr>PRESCO PV</vt:lpstr>
      <vt:lpstr>NIVEAU I PV</vt:lpstr>
      <vt:lpstr>NIVEAU II PV</vt:lpstr>
      <vt:lpstr>NIVEAU III PV</vt:lpstr>
      <vt:lpstr>EFFECTIF PAR AGE NIVEAU I</vt:lpstr>
      <vt:lpstr>EFFECTIF PAR AGE NIVEAU II</vt:lpstr>
      <vt:lpstr>EFFECTIF PAR AGE NIVEAU III</vt:lpstr>
      <vt:lpstr>Feuil1</vt:lpstr>
      <vt:lpstr>'EFFECTIF PAR AGE NIVEAU III'!Zone_d_impression</vt:lpstr>
      <vt:lpstr>'NIVEAU I PUB'!Zone_d_impression</vt:lpstr>
      <vt:lpstr>'NIVEAU I PUB (2)'!Zone_d_impression</vt:lpstr>
      <vt:lpstr>'NIVEAU II PV'!Zone_d_impression</vt:lpstr>
      <vt:lpstr>'NIVEAU III PUB'!Zone_d_impression</vt:lpstr>
      <vt:lpstr>'NIVEAU III PV'!Zone_d_impression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BODA</cp:lastModifiedBy>
  <cp:lastPrinted>2014-08-31T10:29:51Z</cp:lastPrinted>
  <dcterms:created xsi:type="dcterms:W3CDTF">2014-05-03T02:49:02Z</dcterms:created>
  <dcterms:modified xsi:type="dcterms:W3CDTF">2019-04-20T16:49:33Z</dcterms:modified>
</cp:coreProperties>
</file>